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tourl\OneDrive\Desktop\"/>
    </mc:Choice>
  </mc:AlternateContent>
  <xr:revisionPtr revIDLastSave="0" documentId="8_{C3D701EA-7335-4545-A424-A71C669ECAF4}" xr6:coauthVersionLast="45" xr6:coauthVersionMax="45" xr10:uidLastSave="{00000000-0000-0000-0000-000000000000}"/>
  <bookViews>
    <workbookView xWindow="-120" yWindow="-120" windowWidth="28110" windowHeight="16440" xr2:uid="{00000000-000D-0000-FFFF-FFFF00000000}"/>
  </bookViews>
  <sheets>
    <sheet name="Model" sheetId="65" r:id="rId1"/>
    <sheet name="Odds" sheetId="84" r:id="rId2"/>
    <sheet name="Sheet18" sheetId="82" r:id="rId3"/>
    <sheet name="SG" sheetId="48" r:id="rId4"/>
    <sheet name="sg event averag" sheetId="83" r:id="rId5"/>
    <sheet name="DK Pricing" sheetId="19" r:id="rId6"/>
    <sheet name="Copy values for ESPN" sheetId="60" r:id="rId7"/>
    <sheet name="Sheet17" sheetId="54" state="hidden" r:id="rId8"/>
    <sheet name="Sheet15" sheetId="51" state="hidden" r:id="rId9"/>
    <sheet name="Sheet13" sheetId="50" state="hidden" r:id="rId10"/>
    <sheet name="Sheet20" sheetId="49" state="hidden" r:id="rId11"/>
    <sheet name="Leaderboard info" sheetId="53" state="hidden" r:id="rId12"/>
    <sheet name="Sheet16" sheetId="52" state="hidden" r:id="rId13"/>
    <sheet name="formulas" sheetId="37" state="hidden" r:id="rId14"/>
    <sheet name="Sheet11" sheetId="31" state="hidden" r:id="rId15"/>
    <sheet name="Sheet7" sheetId="27" state="hidden" r:id="rId16"/>
    <sheet name="Sheet8" sheetId="28" state="hidden" r:id="rId17"/>
    <sheet name="Sheet4" sheetId="24" state="hidden" r:id="rId18"/>
    <sheet name="Sheet5" sheetId="25" state="hidden" r:id="rId19"/>
    <sheet name="LV" sheetId="22" state="hidden" r:id="rId20"/>
    <sheet name="LB" sheetId="23" state="hidden" r:id="rId21"/>
    <sheet name="Sheet6" sheetId="26" state="hidden" r:id="rId22"/>
    <sheet name="Sheet10" sheetId="30" state="hidden" r:id="rId23"/>
    <sheet name="Sheet9" sheetId="29" state="hidden" r:id="rId24"/>
    <sheet name="Sheet12" sheetId="32" state="hidden" r:id="rId25"/>
    <sheet name="Sheet2" sheetId="21" state="hidden" r:id="rId26"/>
    <sheet name="Sheet14" sheetId="42" state="hidden" r:id="rId27"/>
    <sheet name="Sheet3" sheetId="40" state="hidden" r:id="rId28"/>
    <sheet name="Sheet1" sheetId="20" state="hidden" r:id="rId29"/>
    <sheet name="YTD Stats" sheetId="18" state="hidden" r:id="rId30"/>
  </sheets>
  <externalReferences>
    <externalReference r:id="rId31"/>
    <externalReference r:id="rId32"/>
    <externalReference r:id="rId33"/>
  </externalReferences>
  <definedNames>
    <definedName name="_xlnm._FilterDatabase" localSheetId="13" hidden="1">formulas!$A$2:$AD$2</definedName>
    <definedName name="_xlnm._FilterDatabase" localSheetId="20" hidden="1">LB!$A$2:$N$2</definedName>
    <definedName name="_xlnm._FilterDatabase" localSheetId="0" hidden="1">Model!$A$4:$CJ$4</definedName>
    <definedName name="_xlnm._FilterDatabase" localSheetId="8" hidden="1">Sheet15!$A$1:$S$1</definedName>
    <definedName name="_xlnm._FilterDatabase" localSheetId="2" hidden="1">Sheet18!$O$1:$AB$1</definedName>
    <definedName name="_xlnm._FilterDatabase" localSheetId="17" hidden="1">Sheet4!$A$1:$N$1</definedName>
    <definedName name="_xlnm._FilterDatabase" localSheetId="18" hidden="1">Sheet5!$A$1:$N$1</definedName>
    <definedName name="_xlnm._FilterDatabase" localSheetId="15" hidden="1">Sheet7!$A$1:$M$1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A6" i="65" l="1"/>
  <c r="BA7" i="65"/>
  <c r="BA8" i="65"/>
  <c r="BA9" i="65"/>
  <c r="BA10" i="65"/>
  <c r="BA11" i="65"/>
  <c r="BA12" i="65"/>
  <c r="BA13" i="65"/>
  <c r="BA14" i="65"/>
  <c r="BA15" i="65"/>
  <c r="BA16" i="65"/>
  <c r="BA17" i="65"/>
  <c r="BA18" i="65"/>
  <c r="BA19" i="65"/>
  <c r="BA20" i="65"/>
  <c r="BA21" i="65"/>
  <c r="BA22" i="65"/>
  <c r="BA23" i="65"/>
  <c r="BA24" i="65"/>
  <c r="BA25" i="65"/>
  <c r="BA26" i="65"/>
  <c r="BA27" i="65"/>
  <c r="BA28" i="65"/>
  <c r="BA29" i="65"/>
  <c r="BA30" i="65"/>
  <c r="BA31" i="65"/>
  <c r="BA32" i="65"/>
  <c r="BA33" i="65"/>
  <c r="BA34" i="65"/>
  <c r="BA5" i="65"/>
  <c r="H34" i="65"/>
  <c r="C18" i="65" l="1"/>
  <c r="C4" i="84"/>
  <c r="C5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F23" i="65"/>
  <c r="F19" i="65"/>
  <c r="F8" i="65"/>
  <c r="F5" i="65"/>
  <c r="F32" i="65"/>
  <c r="F6" i="65"/>
  <c r="F34" i="65"/>
  <c r="F25" i="65"/>
  <c r="F29" i="65"/>
  <c r="F7" i="65"/>
  <c r="F15" i="65"/>
  <c r="F12" i="65"/>
  <c r="F33" i="65"/>
  <c r="F31" i="65"/>
  <c r="F14" i="65"/>
  <c r="F28" i="65"/>
  <c r="F21" i="65"/>
  <c r="F30" i="65"/>
  <c r="F18" i="65"/>
  <c r="F17" i="65"/>
  <c r="F26" i="65"/>
  <c r="F16" i="65"/>
  <c r="F10" i="65"/>
  <c r="F20" i="65"/>
  <c r="F27" i="65"/>
  <c r="F22" i="65"/>
  <c r="F11" i="65"/>
  <c r="F9" i="65"/>
  <c r="F24" i="65"/>
  <c r="F13" i="65"/>
  <c r="Q31" i="65"/>
  <c r="V31" i="65"/>
  <c r="W31" i="65"/>
  <c r="X31" i="65"/>
  <c r="Y31" i="65"/>
  <c r="AA31" i="65"/>
  <c r="AF31" i="65" s="1"/>
  <c r="AB31" i="65"/>
  <c r="AC31" i="65"/>
  <c r="AD31" i="65"/>
  <c r="AK31" i="65"/>
  <c r="AL31" i="65"/>
  <c r="AM31" i="65"/>
  <c r="AN31" i="65"/>
  <c r="AP31" i="65"/>
  <c r="AU31" i="65" s="1"/>
  <c r="AQ31" i="65"/>
  <c r="AR31" i="65"/>
  <c r="AS31" i="65"/>
  <c r="Q23" i="65"/>
  <c r="V23" i="65"/>
  <c r="W23" i="65"/>
  <c r="X23" i="65"/>
  <c r="Y23" i="65"/>
  <c r="AA23" i="65"/>
  <c r="AB23" i="65"/>
  <c r="AC23" i="65"/>
  <c r="AD23" i="65"/>
  <c r="AK23" i="65"/>
  <c r="AL23" i="65"/>
  <c r="AM23" i="65"/>
  <c r="AN23" i="65"/>
  <c r="AP23" i="65"/>
  <c r="AQ23" i="65"/>
  <c r="AR23" i="65"/>
  <c r="AS23" i="65"/>
  <c r="Q15" i="65"/>
  <c r="V15" i="65"/>
  <c r="W15" i="65"/>
  <c r="X15" i="65"/>
  <c r="Y15" i="65"/>
  <c r="AA15" i="65"/>
  <c r="AB15" i="65"/>
  <c r="AC15" i="65"/>
  <c r="AD15" i="65"/>
  <c r="AK15" i="65"/>
  <c r="AL15" i="65"/>
  <c r="AM15" i="65"/>
  <c r="AN15" i="65"/>
  <c r="AP15" i="65"/>
  <c r="AQ15" i="65"/>
  <c r="AR15" i="65"/>
  <c r="AS15" i="65"/>
  <c r="Q9" i="65"/>
  <c r="V9" i="65"/>
  <c r="W9" i="65"/>
  <c r="X9" i="65"/>
  <c r="Y9" i="65"/>
  <c r="AA9" i="65"/>
  <c r="AB9" i="65"/>
  <c r="AC9" i="65"/>
  <c r="AD9" i="65"/>
  <c r="AK9" i="65"/>
  <c r="AL9" i="65"/>
  <c r="AM9" i="65"/>
  <c r="AN9" i="65"/>
  <c r="AP9" i="65"/>
  <c r="AQ9" i="65"/>
  <c r="AR9" i="65"/>
  <c r="AS9" i="65"/>
  <c r="Q33" i="65"/>
  <c r="V33" i="65"/>
  <c r="W33" i="65"/>
  <c r="X33" i="65"/>
  <c r="Y33" i="65"/>
  <c r="AA33" i="65"/>
  <c r="AB33" i="65"/>
  <c r="AC33" i="65"/>
  <c r="AD33" i="65"/>
  <c r="AK33" i="65"/>
  <c r="AL33" i="65"/>
  <c r="AM33" i="65"/>
  <c r="AN33" i="65"/>
  <c r="AP33" i="65"/>
  <c r="AQ33" i="65"/>
  <c r="AR33" i="65"/>
  <c r="AS33" i="65"/>
  <c r="Q30" i="65"/>
  <c r="V30" i="65"/>
  <c r="W30" i="65"/>
  <c r="X30" i="65"/>
  <c r="Y30" i="65"/>
  <c r="AA30" i="65"/>
  <c r="AB30" i="65"/>
  <c r="AC30" i="65"/>
  <c r="AD30" i="65"/>
  <c r="AK30" i="65"/>
  <c r="AL30" i="65"/>
  <c r="AM30" i="65"/>
  <c r="AN30" i="65"/>
  <c r="AP30" i="65"/>
  <c r="AQ30" i="65"/>
  <c r="AR30" i="65"/>
  <c r="AS30" i="65"/>
  <c r="Q22" i="65"/>
  <c r="V22" i="65"/>
  <c r="W22" i="65"/>
  <c r="X22" i="65"/>
  <c r="Y22" i="65"/>
  <c r="AA22" i="65"/>
  <c r="AB22" i="65"/>
  <c r="AC22" i="65"/>
  <c r="AD22" i="65"/>
  <c r="AK22" i="65"/>
  <c r="AL22" i="65"/>
  <c r="AM22" i="65"/>
  <c r="AN22" i="65"/>
  <c r="AP22" i="65"/>
  <c r="AQ22" i="65"/>
  <c r="AR22" i="65"/>
  <c r="AS22" i="65"/>
  <c r="Q19" i="65"/>
  <c r="V19" i="65"/>
  <c r="W19" i="65"/>
  <c r="X19" i="65"/>
  <c r="Y19" i="65"/>
  <c r="AA19" i="65"/>
  <c r="AB19" i="65"/>
  <c r="AC19" i="65"/>
  <c r="AD19" i="65"/>
  <c r="AK19" i="65"/>
  <c r="AL19" i="65"/>
  <c r="AM19" i="65"/>
  <c r="AN19" i="65"/>
  <c r="AP19" i="65"/>
  <c r="AQ19" i="65"/>
  <c r="AR19" i="65"/>
  <c r="AW19" i="65" s="1"/>
  <c r="AS19" i="65"/>
  <c r="Q12" i="65"/>
  <c r="V12" i="65"/>
  <c r="W12" i="65"/>
  <c r="X12" i="65"/>
  <c r="Y12" i="65"/>
  <c r="AA12" i="65"/>
  <c r="AB12" i="65"/>
  <c r="AC12" i="65"/>
  <c r="AD12" i="65"/>
  <c r="AK12" i="65"/>
  <c r="AL12" i="65"/>
  <c r="AM12" i="65"/>
  <c r="AN12" i="65"/>
  <c r="AP12" i="65"/>
  <c r="AQ12" i="65"/>
  <c r="AV12" i="65" s="1"/>
  <c r="AR12" i="65"/>
  <c r="AS12" i="65"/>
  <c r="Q29" i="65"/>
  <c r="V29" i="65"/>
  <c r="W29" i="65"/>
  <c r="X29" i="65"/>
  <c r="Y29" i="65"/>
  <c r="AA29" i="65"/>
  <c r="AB29" i="65"/>
  <c r="AC29" i="65"/>
  <c r="AD29" i="65"/>
  <c r="AK29" i="65"/>
  <c r="AL29" i="65"/>
  <c r="AM29" i="65"/>
  <c r="AN29" i="65"/>
  <c r="AP29" i="65"/>
  <c r="AQ29" i="65"/>
  <c r="AR29" i="65"/>
  <c r="AS29" i="65"/>
  <c r="Q6" i="65"/>
  <c r="V6" i="65"/>
  <c r="W6" i="65"/>
  <c r="X6" i="65"/>
  <c r="Y6" i="65"/>
  <c r="AA6" i="65"/>
  <c r="AB6" i="65"/>
  <c r="AC6" i="65"/>
  <c r="AD6" i="65"/>
  <c r="AK6" i="65"/>
  <c r="AL6" i="65"/>
  <c r="AM6" i="65"/>
  <c r="AN6" i="65"/>
  <c r="AP6" i="65"/>
  <c r="AQ6" i="65"/>
  <c r="AR6" i="65"/>
  <c r="AS6" i="65"/>
  <c r="Q24" i="65"/>
  <c r="V24" i="65"/>
  <c r="W24" i="65"/>
  <c r="X24" i="65"/>
  <c r="Y24" i="65"/>
  <c r="AA24" i="65"/>
  <c r="AB24" i="65"/>
  <c r="AC24" i="65"/>
  <c r="AD24" i="65"/>
  <c r="AK24" i="65"/>
  <c r="AL24" i="65"/>
  <c r="AM24" i="65"/>
  <c r="AN24" i="65"/>
  <c r="AP24" i="65"/>
  <c r="AQ24" i="65"/>
  <c r="AR24" i="65"/>
  <c r="AS24" i="65"/>
  <c r="Q26" i="65"/>
  <c r="V26" i="65"/>
  <c r="W26" i="65"/>
  <c r="X26" i="65"/>
  <c r="Y26" i="65"/>
  <c r="AA26" i="65"/>
  <c r="AB26" i="65"/>
  <c r="AC26" i="65"/>
  <c r="AD26" i="65"/>
  <c r="AK26" i="65"/>
  <c r="AL26" i="65"/>
  <c r="AM26" i="65"/>
  <c r="AN26" i="65"/>
  <c r="AP26" i="65"/>
  <c r="AQ26" i="65"/>
  <c r="AR26" i="65"/>
  <c r="AS26" i="65"/>
  <c r="Q34" i="65"/>
  <c r="V34" i="65"/>
  <c r="W34" i="65"/>
  <c r="X34" i="65"/>
  <c r="Y34" i="65"/>
  <c r="AA34" i="65"/>
  <c r="AB34" i="65"/>
  <c r="AC34" i="65"/>
  <c r="AD34" i="65"/>
  <c r="AK34" i="65"/>
  <c r="AL34" i="65"/>
  <c r="AM34" i="65"/>
  <c r="AN34" i="65"/>
  <c r="AP34" i="65"/>
  <c r="AQ34" i="65"/>
  <c r="AR34" i="65"/>
  <c r="AS34" i="65"/>
  <c r="Q10" i="65"/>
  <c r="V10" i="65"/>
  <c r="W10" i="65"/>
  <c r="X10" i="65"/>
  <c r="Y10" i="65"/>
  <c r="AA10" i="65"/>
  <c r="AB10" i="65"/>
  <c r="AC10" i="65"/>
  <c r="AD10" i="65"/>
  <c r="AK10" i="65"/>
  <c r="AL10" i="65"/>
  <c r="AM10" i="65"/>
  <c r="AN10" i="65"/>
  <c r="AP10" i="65"/>
  <c r="AQ10" i="65"/>
  <c r="AR10" i="65"/>
  <c r="AS10" i="65"/>
  <c r="Q32" i="65"/>
  <c r="V32" i="65"/>
  <c r="W32" i="65"/>
  <c r="X32" i="65"/>
  <c r="Y32" i="65"/>
  <c r="AA32" i="65"/>
  <c r="AB32" i="65"/>
  <c r="AC32" i="65"/>
  <c r="AD32" i="65"/>
  <c r="AK32" i="65"/>
  <c r="AL32" i="65"/>
  <c r="AM32" i="65"/>
  <c r="AN32" i="65"/>
  <c r="AP32" i="65"/>
  <c r="AQ32" i="65"/>
  <c r="AR32" i="65"/>
  <c r="AS32" i="65"/>
  <c r="Q16" i="65"/>
  <c r="V16" i="65"/>
  <c r="W16" i="65"/>
  <c r="X16" i="65"/>
  <c r="Y16" i="65"/>
  <c r="AA16" i="65"/>
  <c r="AB16" i="65"/>
  <c r="AC16" i="65"/>
  <c r="AD16" i="65"/>
  <c r="AK16" i="65"/>
  <c r="AL16" i="65"/>
  <c r="AM16" i="65"/>
  <c r="AN16" i="65"/>
  <c r="AP16" i="65"/>
  <c r="AQ16" i="65"/>
  <c r="AR16" i="65"/>
  <c r="AS16" i="65"/>
  <c r="Q21" i="65"/>
  <c r="V21" i="65"/>
  <c r="W21" i="65"/>
  <c r="Z21" i="65" s="1"/>
  <c r="X21" i="65"/>
  <c r="Y21" i="65"/>
  <c r="AA21" i="65"/>
  <c r="AB21" i="65"/>
  <c r="AC21" i="65"/>
  <c r="AD21" i="65"/>
  <c r="AK21" i="65"/>
  <c r="AL21" i="65"/>
  <c r="AM21" i="65"/>
  <c r="AN21" i="65"/>
  <c r="AP21" i="65"/>
  <c r="AQ21" i="65"/>
  <c r="AR21" i="65"/>
  <c r="AS21" i="65"/>
  <c r="Q13" i="65"/>
  <c r="V13" i="65"/>
  <c r="W13" i="65"/>
  <c r="X13" i="65"/>
  <c r="Y13" i="65"/>
  <c r="AA13" i="65"/>
  <c r="AB13" i="65"/>
  <c r="AC13" i="65"/>
  <c r="AD13" i="65"/>
  <c r="AK13" i="65"/>
  <c r="AL13" i="65"/>
  <c r="AM13" i="65"/>
  <c r="AN13" i="65"/>
  <c r="AP13" i="65"/>
  <c r="AQ13" i="65"/>
  <c r="AR13" i="65"/>
  <c r="AS13" i="65"/>
  <c r="Q17" i="65"/>
  <c r="V17" i="65"/>
  <c r="W17" i="65"/>
  <c r="X17" i="65"/>
  <c r="Y17" i="65"/>
  <c r="AA17" i="65"/>
  <c r="AB17" i="65"/>
  <c r="AC17" i="65"/>
  <c r="AD17" i="65"/>
  <c r="AK17" i="65"/>
  <c r="AL17" i="65"/>
  <c r="AM17" i="65"/>
  <c r="AN17" i="65"/>
  <c r="AP17" i="65"/>
  <c r="AQ17" i="65"/>
  <c r="AR17" i="65"/>
  <c r="AS17" i="65"/>
  <c r="Q18" i="65"/>
  <c r="V18" i="65"/>
  <c r="W18" i="65"/>
  <c r="X18" i="65"/>
  <c r="Y18" i="65"/>
  <c r="AA18" i="65"/>
  <c r="AB18" i="65"/>
  <c r="AC18" i="65"/>
  <c r="AD18" i="65"/>
  <c r="AK18" i="65"/>
  <c r="AL18" i="65"/>
  <c r="AM18" i="65"/>
  <c r="AN18" i="65"/>
  <c r="AP18" i="65"/>
  <c r="AQ18" i="65"/>
  <c r="AR18" i="65"/>
  <c r="AS18" i="65"/>
  <c r="Q20" i="65"/>
  <c r="V20" i="65"/>
  <c r="W20" i="65"/>
  <c r="X20" i="65"/>
  <c r="Y20" i="65"/>
  <c r="AA20" i="65"/>
  <c r="AB20" i="65"/>
  <c r="AC20" i="65"/>
  <c r="AD20" i="65"/>
  <c r="AK20" i="65"/>
  <c r="AL20" i="65"/>
  <c r="AM20" i="65"/>
  <c r="AN20" i="65"/>
  <c r="AP20" i="65"/>
  <c r="AQ20" i="65"/>
  <c r="AR20" i="65"/>
  <c r="AS20" i="65"/>
  <c r="Q5" i="65"/>
  <c r="V5" i="65"/>
  <c r="W5" i="65"/>
  <c r="X5" i="65"/>
  <c r="Y5" i="65"/>
  <c r="AA5" i="65"/>
  <c r="AB5" i="65"/>
  <c r="AC5" i="65"/>
  <c r="AD5" i="65"/>
  <c r="AK5" i="65"/>
  <c r="AL5" i="65"/>
  <c r="AM5" i="65"/>
  <c r="AN5" i="65"/>
  <c r="AP5" i="65"/>
  <c r="AQ5" i="65"/>
  <c r="AR5" i="65"/>
  <c r="AS5" i="65"/>
  <c r="Q8" i="65"/>
  <c r="V8" i="65"/>
  <c r="W8" i="65"/>
  <c r="X8" i="65"/>
  <c r="Y8" i="65"/>
  <c r="AA8" i="65"/>
  <c r="AB8" i="65"/>
  <c r="AC8" i="65"/>
  <c r="AD8" i="65"/>
  <c r="AK8" i="65"/>
  <c r="AL8" i="65"/>
  <c r="AM8" i="65"/>
  <c r="AN8" i="65"/>
  <c r="AP8" i="65"/>
  <c r="AQ8" i="65"/>
  <c r="AR8" i="65"/>
  <c r="AS8" i="65"/>
  <c r="Q14" i="65"/>
  <c r="V14" i="65"/>
  <c r="W14" i="65"/>
  <c r="X14" i="65"/>
  <c r="Y14" i="65"/>
  <c r="AA14" i="65"/>
  <c r="AB14" i="65"/>
  <c r="AC14" i="65"/>
  <c r="AD14" i="65"/>
  <c r="AK14" i="65"/>
  <c r="AL14" i="65"/>
  <c r="AM14" i="65"/>
  <c r="AN14" i="65"/>
  <c r="AP14" i="65"/>
  <c r="AQ14" i="65"/>
  <c r="AR14" i="65"/>
  <c r="AS14" i="65"/>
  <c r="Q11" i="65"/>
  <c r="V11" i="65"/>
  <c r="W11" i="65"/>
  <c r="X11" i="65"/>
  <c r="Y11" i="65"/>
  <c r="AA11" i="65"/>
  <c r="AB11" i="65"/>
  <c r="AC11" i="65"/>
  <c r="AD11" i="65"/>
  <c r="AK11" i="65"/>
  <c r="AL11" i="65"/>
  <c r="AM11" i="65"/>
  <c r="AN11" i="65"/>
  <c r="AP11" i="65"/>
  <c r="AQ11" i="65"/>
  <c r="AT11" i="65" s="1"/>
  <c r="AR11" i="65"/>
  <c r="AS11" i="65"/>
  <c r="Q7" i="65"/>
  <c r="V7" i="65"/>
  <c r="W7" i="65"/>
  <c r="X7" i="65"/>
  <c r="Y7" i="65"/>
  <c r="AA7" i="65"/>
  <c r="AF7" i="65" s="1"/>
  <c r="AB7" i="65"/>
  <c r="AC7" i="65"/>
  <c r="AD7" i="65"/>
  <c r="AK7" i="65"/>
  <c r="AL7" i="65"/>
  <c r="AM7" i="65"/>
  <c r="AN7" i="65"/>
  <c r="AP7" i="65"/>
  <c r="AQ7" i="65"/>
  <c r="AR7" i="65"/>
  <c r="AS7" i="65"/>
  <c r="Q27" i="65"/>
  <c r="V27" i="65"/>
  <c r="AF27" i="65" s="1"/>
  <c r="W27" i="65"/>
  <c r="X27" i="65"/>
  <c r="Y27" i="65"/>
  <c r="AA27" i="65"/>
  <c r="AB27" i="65"/>
  <c r="AC27" i="65"/>
  <c r="AD27" i="65"/>
  <c r="AK27" i="65"/>
  <c r="AL27" i="65"/>
  <c r="AM27" i="65"/>
  <c r="AN27" i="65"/>
  <c r="AP27" i="65"/>
  <c r="AQ27" i="65"/>
  <c r="AR27" i="65"/>
  <c r="AS27" i="65"/>
  <c r="Q28" i="65"/>
  <c r="V28" i="65"/>
  <c r="W28" i="65"/>
  <c r="X28" i="65"/>
  <c r="Y28" i="65"/>
  <c r="AA28" i="65"/>
  <c r="AB28" i="65"/>
  <c r="AC28" i="65"/>
  <c r="AD28" i="65"/>
  <c r="AK28" i="65"/>
  <c r="AL28" i="65"/>
  <c r="AM28" i="65"/>
  <c r="AN28" i="65"/>
  <c r="AP28" i="65"/>
  <c r="AQ28" i="65"/>
  <c r="AR28" i="65"/>
  <c r="AS28" i="65"/>
  <c r="S3" i="82"/>
  <c r="S4" i="82"/>
  <c r="S5" i="82"/>
  <c r="S6" i="82"/>
  <c r="S7" i="82"/>
  <c r="S8" i="82"/>
  <c r="S9" i="82"/>
  <c r="S10" i="82"/>
  <c r="S11" i="82"/>
  <c r="S12" i="82"/>
  <c r="S13" i="82"/>
  <c r="S14" i="82"/>
  <c r="S15" i="82"/>
  <c r="S16" i="82"/>
  <c r="S17" i="82"/>
  <c r="S18" i="82"/>
  <c r="S19" i="82"/>
  <c r="S20" i="82"/>
  <c r="S21" i="82"/>
  <c r="S22" i="82"/>
  <c r="S23" i="82"/>
  <c r="S24" i="82"/>
  <c r="S25" i="82"/>
  <c r="S26" i="82"/>
  <c r="S27" i="82"/>
  <c r="S28" i="82"/>
  <c r="S29" i="82"/>
  <c r="S30" i="82"/>
  <c r="S31" i="82"/>
  <c r="S32" i="82"/>
  <c r="S33" i="82"/>
  <c r="S34" i="82"/>
  <c r="S35" i="82"/>
  <c r="S36" i="82"/>
  <c r="S37" i="82"/>
  <c r="S38" i="82"/>
  <c r="S39" i="82"/>
  <c r="S40" i="82"/>
  <c r="S41" i="82"/>
  <c r="S42" i="82"/>
  <c r="S43" i="82"/>
  <c r="S44" i="82"/>
  <c r="S45" i="82"/>
  <c r="S46" i="82"/>
  <c r="S47" i="82"/>
  <c r="S48" i="82"/>
  <c r="S49" i="82"/>
  <c r="S50" i="82"/>
  <c r="S51" i="82"/>
  <c r="S52" i="82"/>
  <c r="S53" i="82"/>
  <c r="S54" i="82"/>
  <c r="S55" i="82"/>
  <c r="S56" i="82"/>
  <c r="S57" i="82"/>
  <c r="S58" i="82"/>
  <c r="S59" i="82"/>
  <c r="S60" i="82"/>
  <c r="S61" i="82"/>
  <c r="S62" i="82"/>
  <c r="S63" i="82"/>
  <c r="S64" i="82"/>
  <c r="S65" i="82"/>
  <c r="S66" i="82"/>
  <c r="S67" i="82"/>
  <c r="S68" i="82"/>
  <c r="S69" i="82"/>
  <c r="S70" i="82"/>
  <c r="S2" i="82"/>
  <c r="Q3" i="82"/>
  <c r="Q4" i="82"/>
  <c r="Q5" i="82"/>
  <c r="Q6" i="82"/>
  <c r="Q7" i="82"/>
  <c r="Q8" i="82"/>
  <c r="Q9" i="82"/>
  <c r="Q10" i="82"/>
  <c r="Q11" i="82"/>
  <c r="Q12" i="82"/>
  <c r="Q13" i="82"/>
  <c r="Q14" i="82"/>
  <c r="Q15" i="82"/>
  <c r="Q16" i="82"/>
  <c r="Q17" i="82"/>
  <c r="Q18" i="82"/>
  <c r="Q19" i="82"/>
  <c r="Q20" i="82"/>
  <c r="Q21" i="82"/>
  <c r="Q22" i="82"/>
  <c r="Q23" i="82"/>
  <c r="Q24" i="82"/>
  <c r="Q25" i="82"/>
  <c r="Q26" i="82"/>
  <c r="Q27" i="82"/>
  <c r="Q28" i="82"/>
  <c r="Q29" i="82"/>
  <c r="Q30" i="82"/>
  <c r="Q31" i="82"/>
  <c r="Q32" i="82"/>
  <c r="Q33" i="82"/>
  <c r="Q34" i="82"/>
  <c r="Q35" i="82"/>
  <c r="Q36" i="82"/>
  <c r="Q37" i="82"/>
  <c r="Q38" i="82"/>
  <c r="Q39" i="82"/>
  <c r="Q40" i="82"/>
  <c r="Q41" i="82"/>
  <c r="Q42" i="82"/>
  <c r="Q43" i="82"/>
  <c r="Q44" i="82"/>
  <c r="Q45" i="82"/>
  <c r="Q46" i="82"/>
  <c r="Q47" i="82"/>
  <c r="Q48" i="82"/>
  <c r="Q49" i="82"/>
  <c r="Q50" i="82"/>
  <c r="Q51" i="82"/>
  <c r="Q52" i="82"/>
  <c r="Q53" i="82"/>
  <c r="Q54" i="82"/>
  <c r="Q55" i="82"/>
  <c r="Q56" i="82"/>
  <c r="Q57" i="82"/>
  <c r="Q58" i="82"/>
  <c r="Q59" i="82"/>
  <c r="Q60" i="82"/>
  <c r="Q61" i="82"/>
  <c r="Q62" i="82"/>
  <c r="Q63" i="82"/>
  <c r="Q64" i="82"/>
  <c r="Q65" i="82"/>
  <c r="Q66" i="82"/>
  <c r="Q67" i="82"/>
  <c r="Q68" i="82"/>
  <c r="Q69" i="82"/>
  <c r="Q70" i="82"/>
  <c r="Q2" i="82"/>
  <c r="R2" i="82"/>
  <c r="C17" i="65"/>
  <c r="C33" i="65"/>
  <c r="C34" i="65"/>
  <c r="C11" i="65"/>
  <c r="C30" i="65"/>
  <c r="C10" i="65"/>
  <c r="C28" i="65"/>
  <c r="C22" i="65"/>
  <c r="C24" i="65"/>
  <c r="C20" i="65"/>
  <c r="C31" i="65"/>
  <c r="C21" i="65"/>
  <c r="C32" i="65"/>
  <c r="C25" i="65"/>
  <c r="C12" i="65"/>
  <c r="C23" i="65"/>
  <c r="C14" i="65"/>
  <c r="C16" i="65"/>
  <c r="C19" i="65"/>
  <c r="C26" i="65"/>
  <c r="C15" i="65"/>
  <c r="C5" i="65"/>
  <c r="C243" i="65"/>
  <c r="C244" i="65"/>
  <c r="C245" i="65"/>
  <c r="C246" i="65"/>
  <c r="C247" i="65"/>
  <c r="C248" i="65"/>
  <c r="C249" i="65"/>
  <c r="C250" i="65"/>
  <c r="C251" i="65"/>
  <c r="C252" i="65"/>
  <c r="C253" i="65"/>
  <c r="C254" i="65"/>
  <c r="C255" i="65"/>
  <c r="C256" i="65"/>
  <c r="C257" i="65"/>
  <c r="C258" i="65"/>
  <c r="C259" i="65"/>
  <c r="C260" i="65"/>
  <c r="C261" i="65"/>
  <c r="C262" i="65"/>
  <c r="C263" i="65"/>
  <c r="C264" i="65"/>
  <c r="C265" i="65"/>
  <c r="C27" i="65"/>
  <c r="C35" i="84"/>
  <c r="C36" i="84"/>
  <c r="C37" i="84"/>
  <c r="C38" i="84"/>
  <c r="C39" i="84"/>
  <c r="C40" i="84"/>
  <c r="C41" i="84"/>
  <c r="C42" i="84"/>
  <c r="C43" i="84"/>
  <c r="C44" i="84"/>
  <c r="C45" i="84"/>
  <c r="C46" i="84"/>
  <c r="C47" i="84"/>
  <c r="C48" i="84"/>
  <c r="C49" i="84"/>
  <c r="C50" i="84"/>
  <c r="C51" i="84"/>
  <c r="C52" i="84"/>
  <c r="C53" i="84"/>
  <c r="G17" i="65"/>
  <c r="G33" i="65"/>
  <c r="G34" i="65"/>
  <c r="G11" i="65"/>
  <c r="G30" i="65"/>
  <c r="G10" i="65"/>
  <c r="G18" i="65"/>
  <c r="G28" i="65"/>
  <c r="G22" i="65"/>
  <c r="G24" i="65"/>
  <c r="G20" i="65"/>
  <c r="G31" i="65"/>
  <c r="G21" i="65"/>
  <c r="G32" i="65"/>
  <c r="G25" i="65"/>
  <c r="G12" i="65"/>
  <c r="G9" i="65"/>
  <c r="G23" i="65"/>
  <c r="G14" i="65"/>
  <c r="G29" i="65"/>
  <c r="G16" i="65"/>
  <c r="G19" i="65"/>
  <c r="G26" i="65"/>
  <c r="G15" i="65"/>
  <c r="G8" i="65"/>
  <c r="G5" i="65"/>
  <c r="G13" i="65"/>
  <c r="G7" i="65"/>
  <c r="G6" i="65"/>
  <c r="G27" i="65"/>
  <c r="R25" i="82"/>
  <c r="R26" i="82"/>
  <c r="R50" i="82"/>
  <c r="R10" i="82"/>
  <c r="R27" i="82"/>
  <c r="R11" i="82"/>
  <c r="R51" i="82"/>
  <c r="R65" i="82"/>
  <c r="R28" i="82"/>
  <c r="R66" i="82"/>
  <c r="R3" i="82"/>
  <c r="R52" i="82"/>
  <c r="R67" i="82"/>
  <c r="R6" i="82"/>
  <c r="R12" i="82"/>
  <c r="R29" i="82"/>
  <c r="R68" i="82"/>
  <c r="R53" i="82"/>
  <c r="R30" i="82"/>
  <c r="R54" i="82"/>
  <c r="R13" i="82"/>
  <c r="R31" i="82"/>
  <c r="R14" i="82"/>
  <c r="R55" i="82"/>
  <c r="R56" i="82"/>
  <c r="R15" i="82"/>
  <c r="R57" i="82"/>
  <c r="R7" i="82"/>
  <c r="R32" i="82"/>
  <c r="R8" i="82"/>
  <c r="R33" i="82"/>
  <c r="R58" i="82"/>
  <c r="R34" i="82"/>
  <c r="R35" i="82"/>
  <c r="R17" i="82"/>
  <c r="R36" i="82"/>
  <c r="R69" i="82"/>
  <c r="R37" i="82"/>
  <c r="R59" i="82"/>
  <c r="R9" i="82"/>
  <c r="R5" i="82"/>
  <c r="R18" i="82"/>
  <c r="R19" i="82"/>
  <c r="R38" i="82"/>
  <c r="R20" i="82"/>
  <c r="R21" i="82"/>
  <c r="R22" i="82"/>
  <c r="R60" i="82"/>
  <c r="R39" i="82"/>
  <c r="R23" i="82"/>
  <c r="R61" i="82"/>
  <c r="R24" i="82"/>
  <c r="R40" i="82"/>
  <c r="R41" i="82"/>
  <c r="R42" i="82"/>
  <c r="R62" i="82"/>
  <c r="R43" i="82"/>
  <c r="R44" i="82"/>
  <c r="R70" i="82"/>
  <c r="R45" i="82"/>
  <c r="R63" i="82"/>
  <c r="R46" i="82"/>
  <c r="R47" i="82"/>
  <c r="R64" i="82"/>
  <c r="R48" i="82"/>
  <c r="R49" i="82"/>
  <c r="AF9" i="65" l="1"/>
  <c r="Z26" i="65"/>
  <c r="AF14" i="65"/>
  <c r="AH34" i="65"/>
  <c r="AJ34" i="65" s="1"/>
  <c r="AG18" i="65"/>
  <c r="AH15" i="65"/>
  <c r="AU20" i="65"/>
  <c r="R18" i="65"/>
  <c r="AO32" i="65"/>
  <c r="AF13" i="65"/>
  <c r="AO28" i="65"/>
  <c r="AV27" i="65"/>
  <c r="AV33" i="65"/>
  <c r="AG33" i="65"/>
  <c r="AU24" i="65"/>
  <c r="AX12" i="65"/>
  <c r="AI12" i="65"/>
  <c r="BB12" i="65" s="1"/>
  <c r="AI30" i="65"/>
  <c r="BB30" i="65" s="1"/>
  <c r="AV9" i="65"/>
  <c r="AX15" i="65"/>
  <c r="AX7" i="65"/>
  <c r="AX5" i="65"/>
  <c r="AX28" i="65"/>
  <c r="AI31" i="65"/>
  <c r="BB31" i="65" s="1"/>
  <c r="AG27" i="65"/>
  <c r="Z14" i="65"/>
  <c r="AO18" i="65"/>
  <c r="AV16" i="65"/>
  <c r="AG16" i="65"/>
  <c r="R16" i="65" s="1"/>
  <c r="Z10" i="65"/>
  <c r="AU12" i="65"/>
  <c r="AH22" i="65"/>
  <c r="AF5" i="65"/>
  <c r="AO17" i="65"/>
  <c r="AF22" i="65"/>
  <c r="AX30" i="65"/>
  <c r="AW14" i="65"/>
  <c r="AH18" i="65"/>
  <c r="AJ18" i="65" s="1"/>
  <c r="AX17" i="65"/>
  <c r="AI17" i="65"/>
  <c r="BB17" i="65" s="1"/>
  <c r="AW10" i="65"/>
  <c r="AH10" i="65"/>
  <c r="AE8" i="65"/>
  <c r="Z23" i="65"/>
  <c r="Z11" i="65"/>
  <c r="AT20" i="65"/>
  <c r="AI29" i="65"/>
  <c r="BB29" i="65" s="1"/>
  <c r="AV31" i="65"/>
  <c r="AU34" i="65"/>
  <c r="AF34" i="65"/>
  <c r="AG26" i="65"/>
  <c r="AO6" i="65"/>
  <c r="AO29" i="65"/>
  <c r="Z28" i="65"/>
  <c r="Z9" i="65"/>
  <c r="AU15" i="65"/>
  <c r="AH11" i="65"/>
  <c r="AW5" i="65"/>
  <c r="AO16" i="65"/>
  <c r="AG10" i="65"/>
  <c r="R10" i="65" s="1"/>
  <c r="AE13" i="65"/>
  <c r="AW28" i="65"/>
  <c r="AH28" i="65"/>
  <c r="AW27" i="65"/>
  <c r="AV14" i="65"/>
  <c r="AG21" i="65"/>
  <c r="AI11" i="65"/>
  <c r="BB11" i="65" s="1"/>
  <c r="AX20" i="65"/>
  <c r="AI13" i="65"/>
  <c r="BB13" i="65" s="1"/>
  <c r="AF6" i="65"/>
  <c r="AW20" i="65"/>
  <c r="T22" i="65"/>
  <c r="AU14" i="65"/>
  <c r="AI8" i="65"/>
  <c r="BB8" i="65" s="1"/>
  <c r="AU29" i="65"/>
  <c r="AH12" i="65"/>
  <c r="AX19" i="65"/>
  <c r="AO23" i="65"/>
  <c r="AE30" i="65"/>
  <c r="S13" i="65"/>
  <c r="T34" i="65"/>
  <c r="AE33" i="65"/>
  <c r="AE15" i="65"/>
  <c r="AX27" i="65"/>
  <c r="Z27" i="65"/>
  <c r="AF8" i="65"/>
  <c r="AV5" i="65"/>
  <c r="AY5" i="65" s="1"/>
  <c r="Z13" i="65"/>
  <c r="AF19" i="65"/>
  <c r="AV22" i="65"/>
  <c r="AW9" i="65"/>
  <c r="AH23" i="65"/>
  <c r="AG31" i="65"/>
  <c r="S30" i="65"/>
  <c r="AV23" i="65"/>
  <c r="AO11" i="65"/>
  <c r="AF18" i="65"/>
  <c r="AT17" i="65"/>
  <c r="AE17" i="65"/>
  <c r="AF16" i="65"/>
  <c r="AU9" i="65"/>
  <c r="AF23" i="65"/>
  <c r="AW31" i="65"/>
  <c r="AI14" i="65"/>
  <c r="BB14" i="65" s="1"/>
  <c r="AU8" i="65"/>
  <c r="Z20" i="65"/>
  <c r="AU17" i="65"/>
  <c r="AH13" i="65"/>
  <c r="AU32" i="65"/>
  <c r="AF32" i="65"/>
  <c r="AX34" i="65"/>
  <c r="AO19" i="65"/>
  <c r="Z19" i="65"/>
  <c r="Z22" i="65"/>
  <c r="T23" i="65"/>
  <c r="AH31" i="65"/>
  <c r="AO14" i="65"/>
  <c r="Z18" i="65"/>
  <c r="AT21" i="65"/>
  <c r="AX32" i="65"/>
  <c r="AX26" i="65"/>
  <c r="AO27" i="65"/>
  <c r="AX11" i="65"/>
  <c r="AE20" i="65"/>
  <c r="AX18" i="65"/>
  <c r="AF17" i="65"/>
  <c r="AH16" i="65"/>
  <c r="AT10" i="65"/>
  <c r="Z24" i="65"/>
  <c r="AT29" i="65"/>
  <c r="AH29" i="65"/>
  <c r="AI23" i="65"/>
  <c r="BB23" i="65" s="1"/>
  <c r="AW11" i="65"/>
  <c r="T5" i="65"/>
  <c r="AI5" i="65"/>
  <c r="BB5" i="65" s="1"/>
  <c r="AG20" i="65"/>
  <c r="R20" i="65" s="1"/>
  <c r="AW18" i="65"/>
  <c r="AU13" i="65"/>
  <c r="AX21" i="65"/>
  <c r="Z6" i="65"/>
  <c r="AO22" i="65"/>
  <c r="Z30" i="65"/>
  <c r="AW33" i="65"/>
  <c r="AY33" i="65" s="1"/>
  <c r="AG28" i="65"/>
  <c r="R28" i="65" s="1"/>
  <c r="AO7" i="65"/>
  <c r="AO8" i="65"/>
  <c r="AO5" i="65"/>
  <c r="AI20" i="65"/>
  <c r="BB20" i="65" s="1"/>
  <c r="AV17" i="65"/>
  <c r="AE34" i="65"/>
  <c r="AW26" i="65"/>
  <c r="AW24" i="65"/>
  <c r="T29" i="65"/>
  <c r="AE12" i="65"/>
  <c r="AE9" i="65"/>
  <c r="T15" i="65"/>
  <c r="AT28" i="65"/>
  <c r="AT27" i="65"/>
  <c r="AU7" i="65"/>
  <c r="Z7" i="65"/>
  <c r="T13" i="65"/>
  <c r="AX16" i="65"/>
  <c r="AU16" i="65"/>
  <c r="AI10" i="65"/>
  <c r="BB10" i="65" s="1"/>
  <c r="AT26" i="65"/>
  <c r="AH26" i="65"/>
  <c r="AT6" i="65"/>
  <c r="AV19" i="65"/>
  <c r="AY19" i="65" s="1"/>
  <c r="AE19" i="65"/>
  <c r="AT23" i="65"/>
  <c r="AO31" i="65"/>
  <c r="AH27" i="65"/>
  <c r="AT16" i="65"/>
  <c r="T32" i="65"/>
  <c r="AV6" i="65"/>
  <c r="AH6" i="65"/>
  <c r="AG19" i="65"/>
  <c r="R19" i="65" s="1"/>
  <c r="AH30" i="65"/>
  <c r="AX33" i="65"/>
  <c r="T7" i="65"/>
  <c r="AW8" i="65"/>
  <c r="AH5" i="65"/>
  <c r="AF20" i="65"/>
  <c r="AX13" i="65"/>
  <c r="AH32" i="65"/>
  <c r="AX10" i="65"/>
  <c r="S34" i="65"/>
  <c r="T24" i="65"/>
  <c r="AE6" i="65"/>
  <c r="AX29" i="65"/>
  <c r="AO9" i="65"/>
  <c r="AT7" i="65"/>
  <c r="AH7" i="65"/>
  <c r="AV11" i="65"/>
  <c r="AT8" i="65"/>
  <c r="AE5" i="65"/>
  <c r="AG17" i="65"/>
  <c r="Z32" i="65"/>
  <c r="AI34" i="65"/>
  <c r="BB34" i="65" s="1"/>
  <c r="Z34" i="65"/>
  <c r="AI19" i="65"/>
  <c r="BB19" i="65" s="1"/>
  <c r="AT15" i="65"/>
  <c r="AV28" i="65"/>
  <c r="AY28" i="65" s="1"/>
  <c r="AU27" i="65"/>
  <c r="S27" i="65"/>
  <c r="AV7" i="65"/>
  <c r="S7" i="65"/>
  <c r="AE11" i="65"/>
  <c r="AH20" i="65"/>
  <c r="S20" i="65"/>
  <c r="AO13" i="65"/>
  <c r="AW21" i="65"/>
  <c r="AO21" i="65"/>
  <c r="Z16" i="65"/>
  <c r="AV10" i="65"/>
  <c r="AO34" i="65"/>
  <c r="AO26" i="65"/>
  <c r="AI26" i="65"/>
  <c r="BB26" i="65" s="1"/>
  <c r="AX24" i="65"/>
  <c r="AF24" i="65"/>
  <c r="AT12" i="65"/>
  <c r="AH19" i="65"/>
  <c r="S19" i="65"/>
  <c r="AT33" i="65"/>
  <c r="S33" i="65"/>
  <c r="AT18" i="65"/>
  <c r="T17" i="65"/>
  <c r="AO24" i="65"/>
  <c r="T30" i="65"/>
  <c r="S28" i="65"/>
  <c r="AW7" i="65"/>
  <c r="AX14" i="65"/>
  <c r="AU18" i="65"/>
  <c r="S10" i="65"/>
  <c r="AH24" i="65"/>
  <c r="Z29" i="65"/>
  <c r="AU19" i="65"/>
  <c r="AW30" i="65"/>
  <c r="AH9" i="65"/>
  <c r="AU28" i="65"/>
  <c r="AF28" i="65"/>
  <c r="S11" i="65"/>
  <c r="AT14" i="65"/>
  <c r="T14" i="65"/>
  <c r="AX8" i="65"/>
  <c r="AU5" i="65"/>
  <c r="AG13" i="65"/>
  <c r="R13" i="65" s="1"/>
  <c r="AV21" i="65"/>
  <c r="AH21" i="65"/>
  <c r="AE16" i="65"/>
  <c r="AI32" i="65"/>
  <c r="BB32" i="65" s="1"/>
  <c r="AU10" i="65"/>
  <c r="AF10" i="65"/>
  <c r="AG34" i="65"/>
  <c r="R34" i="65" s="1"/>
  <c r="AI24" i="65"/>
  <c r="BB24" i="65" s="1"/>
  <c r="AW6" i="65"/>
  <c r="AW29" i="65"/>
  <c r="AI22" i="65"/>
  <c r="BB22" i="65" s="1"/>
  <c r="AU30" i="65"/>
  <c r="AU33" i="65"/>
  <c r="AV15" i="65"/>
  <c r="AI15" i="65"/>
  <c r="BB15" i="65" s="1"/>
  <c r="S31" i="65"/>
  <c r="AE27" i="65"/>
  <c r="AG11" i="65"/>
  <c r="AH14" i="65"/>
  <c r="AG8" i="65"/>
  <c r="R8" i="65" s="1"/>
  <c r="S5" i="65"/>
  <c r="S17" i="65"/>
  <c r="AU21" i="65"/>
  <c r="AE21" i="65"/>
  <c r="AW16" i="65"/>
  <c r="AW32" i="65"/>
  <c r="AO10" i="65"/>
  <c r="AE10" i="65"/>
  <c r="AU26" i="65"/>
  <c r="AE26" i="65"/>
  <c r="AE28" i="65"/>
  <c r="AU11" i="65"/>
  <c r="AF11" i="65"/>
  <c r="AV8" i="65"/>
  <c r="AT5" i="65"/>
  <c r="AG5" i="65"/>
  <c r="R5" i="65" s="1"/>
  <c r="AV20" i="65"/>
  <c r="AV18" i="65"/>
  <c r="AI18" i="65"/>
  <c r="BB18" i="65" s="1"/>
  <c r="AW17" i="65"/>
  <c r="AY17" i="65" s="1"/>
  <c r="S32" i="65"/>
  <c r="AF26" i="65"/>
  <c r="AX6" i="65"/>
  <c r="AU6" i="65"/>
  <c r="S6" i="65"/>
  <c r="S12" i="65"/>
  <c r="AF12" i="65"/>
  <c r="AT19" i="65"/>
  <c r="AX22" i="65"/>
  <c r="AG30" i="65"/>
  <c r="R30" i="65" s="1"/>
  <c r="U30" i="65" s="1"/>
  <c r="Z33" i="65"/>
  <c r="AX9" i="65"/>
  <c r="AT31" i="65"/>
  <c r="AE31" i="65"/>
  <c r="AI7" i="65"/>
  <c r="BB7" i="65" s="1"/>
  <c r="AW13" i="65"/>
  <c r="S16" i="65"/>
  <c r="AW34" i="65"/>
  <c r="AG6" i="65"/>
  <c r="AF29" i="65"/>
  <c r="T12" i="65"/>
  <c r="AT22" i="65"/>
  <c r="AO30" i="65"/>
  <c r="AF30" i="65"/>
  <c r="AO33" i="65"/>
  <c r="AT9" i="65"/>
  <c r="AG9" i="65"/>
  <c r="R9" i="65" s="1"/>
  <c r="AF15" i="65"/>
  <c r="AX23" i="65"/>
  <c r="AU23" i="65"/>
  <c r="AE14" i="65"/>
  <c r="R27" i="65"/>
  <c r="S14" i="65"/>
  <c r="AH8" i="65"/>
  <c r="S8" i="65"/>
  <c r="AI6" i="65"/>
  <c r="BB6" i="65" s="1"/>
  <c r="T6" i="65"/>
  <c r="AI28" i="65"/>
  <c r="BB28" i="65" s="1"/>
  <c r="T28" i="65"/>
  <c r="AE7" i="65"/>
  <c r="Z8" i="65"/>
  <c r="AI27" i="65"/>
  <c r="BB27" i="65" s="1"/>
  <c r="T27" i="65"/>
  <c r="AE24" i="65"/>
  <c r="AG24" i="65"/>
  <c r="T8" i="65"/>
  <c r="Z5" i="65"/>
  <c r="AT13" i="65"/>
  <c r="AV13" i="65"/>
  <c r="AT30" i="65"/>
  <c r="AV30" i="65"/>
  <c r="AG15" i="65"/>
  <c r="Z15" i="65"/>
  <c r="Z17" i="65"/>
  <c r="AE29" i="65"/>
  <c r="AG29" i="65"/>
  <c r="AE23" i="65"/>
  <c r="AF21" i="65"/>
  <c r="AI16" i="65"/>
  <c r="BB16" i="65" s="1"/>
  <c r="T16" i="65"/>
  <c r="AT32" i="65"/>
  <c r="AO12" i="65"/>
  <c r="AF33" i="65"/>
  <c r="AI9" i="65"/>
  <c r="BB9" i="65" s="1"/>
  <c r="T9" i="65"/>
  <c r="T31" i="65"/>
  <c r="AG7" i="65"/>
  <c r="AG14" i="65"/>
  <c r="AT34" i="65"/>
  <c r="AV34" i="65"/>
  <c r="AV26" i="65"/>
  <c r="AX31" i="65"/>
  <c r="AH17" i="65"/>
  <c r="AJ17" i="65" s="1"/>
  <c r="AI21" i="65"/>
  <c r="BB21" i="65" s="1"/>
  <c r="AE32" i="65"/>
  <c r="AG32" i="65"/>
  <c r="AG12" i="65"/>
  <c r="Z12" i="65"/>
  <c r="AU22" i="65"/>
  <c r="AI33" i="65"/>
  <c r="BB33" i="65" s="1"/>
  <c r="R31" i="65"/>
  <c r="AJ31" i="65"/>
  <c r="T11" i="65"/>
  <c r="R17" i="65"/>
  <c r="AT24" i="65"/>
  <c r="AW12" i="65"/>
  <c r="AY12" i="65" s="1"/>
  <c r="AE22" i="65"/>
  <c r="AW15" i="65"/>
  <c r="S15" i="65"/>
  <c r="AE18" i="65"/>
  <c r="R21" i="65"/>
  <c r="R33" i="65"/>
  <c r="AO15" i="65"/>
  <c r="AO20" i="65"/>
  <c r="T18" i="65"/>
  <c r="S24" i="65"/>
  <c r="S29" i="65"/>
  <c r="S18" i="65"/>
  <c r="T21" i="65"/>
  <c r="T26" i="65"/>
  <c r="S22" i="65"/>
  <c r="T33" i="65"/>
  <c r="S23" i="65"/>
  <c r="S21" i="65"/>
  <c r="S26" i="65"/>
  <c r="AV32" i="65"/>
  <c r="AV24" i="65"/>
  <c r="AV29" i="65"/>
  <c r="AW22" i="65"/>
  <c r="AG22" i="65"/>
  <c r="AH33" i="65"/>
  <c r="AJ33" i="65" s="1"/>
  <c r="AW23" i="65"/>
  <c r="AG23" i="65"/>
  <c r="T20" i="65"/>
  <c r="T10" i="65"/>
  <c r="T19" i="65"/>
  <c r="S9" i="65"/>
  <c r="Z31" i="65"/>
  <c r="AJ8" i="65" l="1"/>
  <c r="AJ21" i="65"/>
  <c r="AY31" i="65"/>
  <c r="AY29" i="65"/>
  <c r="U33" i="65"/>
  <c r="AJ30" i="65"/>
  <c r="AY24" i="65"/>
  <c r="AY27" i="65"/>
  <c r="AJ26" i="65"/>
  <c r="U18" i="65"/>
  <c r="AJ6" i="65"/>
  <c r="AY8" i="65"/>
  <c r="AY9" i="65"/>
  <c r="AJ28" i="65"/>
  <c r="AY16" i="65"/>
  <c r="AY6" i="65"/>
  <c r="AY21" i="65"/>
  <c r="U20" i="65"/>
  <c r="U13" i="65"/>
  <c r="AJ20" i="65"/>
  <c r="AJ27" i="65"/>
  <c r="AY26" i="65"/>
  <c r="AY20" i="65"/>
  <c r="AJ19" i="65"/>
  <c r="R26" i="65"/>
  <c r="AJ5" i="65"/>
  <c r="AY11" i="65"/>
  <c r="U16" i="65"/>
  <c r="AY34" i="65"/>
  <c r="AY22" i="65"/>
  <c r="U10" i="65"/>
  <c r="U34" i="65"/>
  <c r="U28" i="65"/>
  <c r="R6" i="65"/>
  <c r="U6" i="65" s="1"/>
  <c r="AY23" i="65"/>
  <c r="AJ16" i="65"/>
  <c r="AJ10" i="65"/>
  <c r="AY18" i="65"/>
  <c r="U27" i="65"/>
  <c r="AY10" i="65"/>
  <c r="AY14" i="65"/>
  <c r="AJ13" i="65"/>
  <c r="U19" i="65"/>
  <c r="AJ9" i="65"/>
  <c r="AY15" i="65"/>
  <c r="AY30" i="65"/>
  <c r="AY13" i="65"/>
  <c r="AJ11" i="65"/>
  <c r="R11" i="65"/>
  <c r="U11" i="65" s="1"/>
  <c r="U5" i="65"/>
  <c r="U31" i="65"/>
  <c r="AY7" i="65"/>
  <c r="U17" i="65"/>
  <c r="U21" i="65"/>
  <c r="AY32" i="65"/>
  <c r="R14" i="65"/>
  <c r="U14" i="65" s="1"/>
  <c r="AJ14" i="65"/>
  <c r="U26" i="65"/>
  <c r="U9" i="65"/>
  <c r="R7" i="65"/>
  <c r="U7" i="65" s="1"/>
  <c r="AJ7" i="65"/>
  <c r="R29" i="65"/>
  <c r="U29" i="65" s="1"/>
  <c r="AJ29" i="65"/>
  <c r="R15" i="65"/>
  <c r="U15" i="65" s="1"/>
  <c r="AJ15" i="65"/>
  <c r="R24" i="65"/>
  <c r="U24" i="65" s="1"/>
  <c r="AJ24" i="65"/>
  <c r="U8" i="65"/>
  <c r="R23" i="65"/>
  <c r="U23" i="65" s="1"/>
  <c r="AJ23" i="65"/>
  <c r="R22" i="65"/>
  <c r="U22" i="65" s="1"/>
  <c r="AJ22" i="65"/>
  <c r="R12" i="65"/>
  <c r="U12" i="65" s="1"/>
  <c r="AJ12" i="65"/>
  <c r="R32" i="65"/>
  <c r="U32" i="65" s="1"/>
  <c r="AJ32" i="65"/>
  <c r="Q25" i="65" l="1"/>
  <c r="V25" i="65"/>
  <c r="W25" i="65"/>
  <c r="X25" i="65"/>
  <c r="Y25" i="65"/>
  <c r="AA25" i="65"/>
  <c r="AB25" i="65"/>
  <c r="AC25" i="65"/>
  <c r="AD25" i="65"/>
  <c r="AK25" i="65"/>
  <c r="AL25" i="65"/>
  <c r="AM25" i="65"/>
  <c r="AN25" i="65"/>
  <c r="AP25" i="65"/>
  <c r="AQ25" i="65"/>
  <c r="AR25" i="65"/>
  <c r="AS25" i="65"/>
  <c r="Z25" i="65" l="1"/>
  <c r="AO25" i="65"/>
  <c r="AT25" i="65"/>
  <c r="AE25" i="65"/>
  <c r="AU25" i="65"/>
  <c r="AH25" i="65"/>
  <c r="AG25" i="65"/>
  <c r="AV25" i="65"/>
  <c r="AF25" i="65"/>
  <c r="S25" i="65"/>
  <c r="AX25" i="65"/>
  <c r="AW25" i="65"/>
  <c r="T25" i="65"/>
  <c r="AI25" i="65"/>
  <c r="BB25" i="65" s="1"/>
  <c r="N244" i="65"/>
  <c r="N245" i="65"/>
  <c r="N252" i="65"/>
  <c r="N253" i="65"/>
  <c r="N260" i="65"/>
  <c r="N261" i="65"/>
  <c r="P3" i="60"/>
  <c r="P4" i="60"/>
  <c r="N31" i="65" s="1"/>
  <c r="P5" i="60"/>
  <c r="P6" i="60"/>
  <c r="P7" i="60"/>
  <c r="P8" i="60"/>
  <c r="N21" i="65" s="1"/>
  <c r="P9" i="60"/>
  <c r="P10" i="60"/>
  <c r="P11" i="60"/>
  <c r="P12" i="60"/>
  <c r="P13" i="60"/>
  <c r="P14" i="60"/>
  <c r="P15" i="60"/>
  <c r="P16" i="60"/>
  <c r="N33" i="65" s="1"/>
  <c r="P17" i="60"/>
  <c r="P18" i="60"/>
  <c r="P19" i="60"/>
  <c r="P20" i="60"/>
  <c r="P21" i="60"/>
  <c r="P22" i="60"/>
  <c r="P23" i="60"/>
  <c r="P24" i="60"/>
  <c r="P25" i="60"/>
  <c r="P26" i="60"/>
  <c r="P27" i="60"/>
  <c r="P28" i="60"/>
  <c r="P29" i="60"/>
  <c r="P30" i="60"/>
  <c r="P31" i="60"/>
  <c r="P32" i="60"/>
  <c r="P33" i="60"/>
  <c r="P34" i="60"/>
  <c r="P35" i="60"/>
  <c r="P36" i="60"/>
  <c r="P37" i="60"/>
  <c r="P38" i="60"/>
  <c r="N5" i="65" s="1"/>
  <c r="P39" i="60"/>
  <c r="P40" i="60"/>
  <c r="P41" i="60"/>
  <c r="P42" i="60"/>
  <c r="P43" i="60"/>
  <c r="N13" i="65" s="1"/>
  <c r="P44" i="60"/>
  <c r="P45" i="60"/>
  <c r="P46" i="60"/>
  <c r="P47" i="60"/>
  <c r="P48" i="60"/>
  <c r="N7" i="65" s="1"/>
  <c r="P49" i="60"/>
  <c r="P50" i="60"/>
  <c r="P51" i="60"/>
  <c r="P52" i="60"/>
  <c r="P53" i="60"/>
  <c r="N6" i="65" s="1"/>
  <c r="P54" i="60"/>
  <c r="P55" i="60"/>
  <c r="P56" i="60"/>
  <c r="P57" i="60"/>
  <c r="P58" i="60"/>
  <c r="P59" i="60"/>
  <c r="P60" i="60"/>
  <c r="P61" i="60"/>
  <c r="P62" i="60"/>
  <c r="P63" i="60"/>
  <c r="P64" i="60"/>
  <c r="P65" i="60"/>
  <c r="P66" i="60"/>
  <c r="P67" i="60"/>
  <c r="P68" i="60"/>
  <c r="P69" i="60"/>
  <c r="P70" i="60"/>
  <c r="P72" i="60"/>
  <c r="P73" i="60"/>
  <c r="P74" i="60"/>
  <c r="P75" i="60"/>
  <c r="P76" i="60"/>
  <c r="P77" i="60"/>
  <c r="P78" i="60"/>
  <c r="P79" i="60"/>
  <c r="P80" i="60"/>
  <c r="P81" i="60"/>
  <c r="P82" i="60"/>
  <c r="P83" i="60"/>
  <c r="P84" i="60"/>
  <c r="P85" i="60"/>
  <c r="P86" i="60"/>
  <c r="P87" i="60"/>
  <c r="P88" i="60"/>
  <c r="P89" i="60"/>
  <c r="P90" i="60"/>
  <c r="P91" i="60"/>
  <c r="P92" i="60"/>
  <c r="P93" i="60"/>
  <c r="P94" i="60"/>
  <c r="P95" i="60"/>
  <c r="P96" i="60"/>
  <c r="P97" i="60"/>
  <c r="P98" i="60"/>
  <c r="P99" i="60"/>
  <c r="P100" i="60"/>
  <c r="P101" i="60"/>
  <c r="P102" i="60"/>
  <c r="P103" i="60"/>
  <c r="P104" i="60"/>
  <c r="P105" i="60"/>
  <c r="P106" i="60"/>
  <c r="P107" i="60"/>
  <c r="P108" i="60"/>
  <c r="P109" i="60"/>
  <c r="P110" i="60"/>
  <c r="P111" i="60"/>
  <c r="P112" i="60"/>
  <c r="P113" i="60"/>
  <c r="P114" i="60"/>
  <c r="P115" i="60"/>
  <c r="P116" i="60"/>
  <c r="P117" i="60"/>
  <c r="P118" i="60"/>
  <c r="P119" i="60"/>
  <c r="P120" i="60"/>
  <c r="P121" i="60"/>
  <c r="P122" i="60"/>
  <c r="P123" i="60"/>
  <c r="P124" i="60"/>
  <c r="P125" i="60"/>
  <c r="P126" i="60"/>
  <c r="P127" i="60"/>
  <c r="P128" i="60"/>
  <c r="P129" i="60"/>
  <c r="P130" i="60"/>
  <c r="P131" i="60"/>
  <c r="P132" i="60"/>
  <c r="P133" i="60"/>
  <c r="P134" i="60"/>
  <c r="P135" i="60"/>
  <c r="P136" i="60"/>
  <c r="P137" i="60"/>
  <c r="P138" i="60"/>
  <c r="P139" i="60"/>
  <c r="P140" i="60"/>
  <c r="P141" i="60"/>
  <c r="P142" i="60"/>
  <c r="P143" i="60"/>
  <c r="P144" i="60"/>
  <c r="P145" i="60"/>
  <c r="P146" i="60"/>
  <c r="P147" i="60"/>
  <c r="P148" i="60"/>
  <c r="P149" i="60"/>
  <c r="P150" i="60"/>
  <c r="P151" i="60"/>
  <c r="P152" i="60"/>
  <c r="P153" i="60"/>
  <c r="P154" i="60"/>
  <c r="P155" i="60"/>
  <c r="P156" i="60"/>
  <c r="P157" i="60"/>
  <c r="P158" i="60"/>
  <c r="P159" i="60"/>
  <c r="P160" i="60"/>
  <c r="P161" i="60"/>
  <c r="P162" i="60"/>
  <c r="P163" i="60"/>
  <c r="P164" i="60"/>
  <c r="P165" i="60"/>
  <c r="P166" i="60"/>
  <c r="P167" i="60"/>
  <c r="P168" i="60"/>
  <c r="P169" i="60"/>
  <c r="P170" i="60"/>
  <c r="P171" i="60"/>
  <c r="P172" i="60"/>
  <c r="P173" i="60"/>
  <c r="P174" i="60"/>
  <c r="P175" i="60"/>
  <c r="P176" i="60"/>
  <c r="P177" i="60"/>
  <c r="P178" i="60"/>
  <c r="P179" i="60"/>
  <c r="P180" i="60"/>
  <c r="P181" i="60"/>
  <c r="P182" i="60"/>
  <c r="P183" i="60"/>
  <c r="P184" i="60"/>
  <c r="P185" i="60"/>
  <c r="P186" i="60"/>
  <c r="P187" i="60"/>
  <c r="P188" i="60"/>
  <c r="P189" i="60"/>
  <c r="P190" i="60"/>
  <c r="P191" i="60"/>
  <c r="P192" i="60"/>
  <c r="P193" i="60"/>
  <c r="P194" i="60"/>
  <c r="P195" i="60"/>
  <c r="P196" i="60"/>
  <c r="P197" i="60"/>
  <c r="P198" i="60"/>
  <c r="P199" i="60"/>
  <c r="P200" i="60"/>
  <c r="P201" i="60"/>
  <c r="P202" i="60"/>
  <c r="P203" i="60"/>
  <c r="P204" i="60"/>
  <c r="P205" i="60"/>
  <c r="P206" i="60"/>
  <c r="P207" i="60"/>
  <c r="P208" i="60"/>
  <c r="P209" i="60"/>
  <c r="P210" i="60"/>
  <c r="P211" i="60"/>
  <c r="P212" i="60"/>
  <c r="P213" i="60"/>
  <c r="P214" i="60"/>
  <c r="P215" i="60"/>
  <c r="P216" i="60"/>
  <c r="P217" i="60"/>
  <c r="P218" i="60"/>
  <c r="P219" i="60"/>
  <c r="P220" i="60"/>
  <c r="P221" i="60"/>
  <c r="P222" i="60"/>
  <c r="P223" i="60"/>
  <c r="P224" i="60"/>
  <c r="P225" i="60"/>
  <c r="P226" i="60"/>
  <c r="P227" i="60"/>
  <c r="P228" i="60"/>
  <c r="P229" i="60"/>
  <c r="P230" i="60"/>
  <c r="P231" i="60"/>
  <c r="P232" i="60"/>
  <c r="P233" i="60"/>
  <c r="P234" i="60"/>
  <c r="P235" i="60"/>
  <c r="P236" i="60"/>
  <c r="P237" i="60"/>
  <c r="P238" i="60"/>
  <c r="P239" i="60"/>
  <c r="P240" i="60"/>
  <c r="P241" i="60"/>
  <c r="P242" i="60"/>
  <c r="P243" i="60"/>
  <c r="P244" i="60"/>
  <c r="P245" i="60"/>
  <c r="P246" i="60"/>
  <c r="P247" i="60"/>
  <c r="P248" i="60"/>
  <c r="P249" i="60"/>
  <c r="P250" i="60"/>
  <c r="P251" i="60"/>
  <c r="P252" i="60"/>
  <c r="P253" i="60"/>
  <c r="P254" i="60"/>
  <c r="P255" i="60"/>
  <c r="P256" i="60"/>
  <c r="P257" i="60"/>
  <c r="P258" i="60"/>
  <c r="P259" i="60"/>
  <c r="P260" i="60"/>
  <c r="P261" i="60"/>
  <c r="P262" i="60"/>
  <c r="P263" i="60"/>
  <c r="P264" i="60"/>
  <c r="P265" i="60"/>
  <c r="P2" i="60"/>
  <c r="O249" i="65"/>
  <c r="O250" i="65"/>
  <c r="O257" i="65"/>
  <c r="O258" i="65"/>
  <c r="O265" i="65"/>
  <c r="O2" i="60"/>
  <c r="O3" i="60"/>
  <c r="O4" i="60"/>
  <c r="O5" i="60"/>
  <c r="O6" i="60"/>
  <c r="O7" i="60"/>
  <c r="O18" i="65" s="1"/>
  <c r="O8" i="60"/>
  <c r="O9" i="60"/>
  <c r="O29" i="65" s="1"/>
  <c r="O10" i="60"/>
  <c r="O11" i="60"/>
  <c r="O12" i="60"/>
  <c r="O7" i="65" s="1"/>
  <c r="O13" i="60"/>
  <c r="O27" i="65" s="1"/>
  <c r="O14" i="60"/>
  <c r="O15" i="60"/>
  <c r="O16" i="60"/>
  <c r="O17" i="60"/>
  <c r="O18" i="60"/>
  <c r="O19" i="60"/>
  <c r="O20" i="60"/>
  <c r="O21" i="60"/>
  <c r="O22" i="60"/>
  <c r="O23" i="60"/>
  <c r="O24" i="60"/>
  <c r="O25" i="60"/>
  <c r="O26" i="60"/>
  <c r="O27" i="60"/>
  <c r="O28" i="60"/>
  <c r="O29" i="60"/>
  <c r="O30" i="60"/>
  <c r="O31" i="60"/>
  <c r="O30" i="65" s="1"/>
  <c r="O32" i="60"/>
  <c r="O33" i="60"/>
  <c r="O34" i="60"/>
  <c r="O35" i="60"/>
  <c r="O36" i="60"/>
  <c r="O10" i="65" s="1"/>
  <c r="O37" i="60"/>
  <c r="O38" i="60"/>
  <c r="O39" i="60"/>
  <c r="O40" i="60"/>
  <c r="O41" i="60"/>
  <c r="O42" i="60"/>
  <c r="O43" i="60"/>
  <c r="O44" i="60"/>
  <c r="O28" i="65" s="1"/>
  <c r="O45" i="60"/>
  <c r="O46" i="60"/>
  <c r="O47" i="60"/>
  <c r="O16" i="65" s="1"/>
  <c r="O48" i="60"/>
  <c r="O49" i="60"/>
  <c r="O50" i="60"/>
  <c r="O51" i="60"/>
  <c r="O52" i="60"/>
  <c r="O53" i="60"/>
  <c r="O6" i="65" s="1"/>
  <c r="O54" i="60"/>
  <c r="O55" i="60"/>
  <c r="O56" i="60"/>
  <c r="O57" i="60"/>
  <c r="O58" i="60"/>
  <c r="O59" i="60"/>
  <c r="O60" i="60"/>
  <c r="O61" i="60"/>
  <c r="O62" i="60"/>
  <c r="O63" i="60"/>
  <c r="O64" i="60"/>
  <c r="O65" i="60"/>
  <c r="O66" i="60"/>
  <c r="O67" i="60"/>
  <c r="O68" i="60"/>
  <c r="O69" i="60"/>
  <c r="O70" i="60"/>
  <c r="O72" i="60"/>
  <c r="O73" i="60"/>
  <c r="O74" i="60"/>
  <c r="O75" i="60"/>
  <c r="O76" i="60"/>
  <c r="O77" i="60"/>
  <c r="O78" i="60"/>
  <c r="O79" i="60"/>
  <c r="O80" i="60"/>
  <c r="O81" i="60"/>
  <c r="O82" i="60"/>
  <c r="O83" i="60"/>
  <c r="O84" i="60"/>
  <c r="O85" i="60"/>
  <c r="O86" i="60"/>
  <c r="O87" i="60"/>
  <c r="O88" i="60"/>
  <c r="O89" i="60"/>
  <c r="O90" i="60"/>
  <c r="O91" i="60"/>
  <c r="O92" i="60"/>
  <c r="O93" i="60"/>
  <c r="O94" i="60"/>
  <c r="O95" i="60"/>
  <c r="O96" i="60"/>
  <c r="O97" i="60"/>
  <c r="O98" i="60"/>
  <c r="O99" i="60"/>
  <c r="O100" i="60"/>
  <c r="O101" i="60"/>
  <c r="O102" i="60"/>
  <c r="O103" i="60"/>
  <c r="O104" i="60"/>
  <c r="O105" i="60"/>
  <c r="O106" i="60"/>
  <c r="O107" i="60"/>
  <c r="O108" i="60"/>
  <c r="O109" i="60"/>
  <c r="O110" i="60"/>
  <c r="O111" i="60"/>
  <c r="O112" i="60"/>
  <c r="O113" i="60"/>
  <c r="O114" i="60"/>
  <c r="O115" i="60"/>
  <c r="O116" i="60"/>
  <c r="O117" i="60"/>
  <c r="O118" i="60"/>
  <c r="O119" i="60"/>
  <c r="O120" i="60"/>
  <c r="O121" i="60"/>
  <c r="O122" i="60"/>
  <c r="O123" i="60"/>
  <c r="O124" i="60"/>
  <c r="O125" i="60"/>
  <c r="O126" i="60"/>
  <c r="O127" i="60"/>
  <c r="O128" i="60"/>
  <c r="O129" i="60"/>
  <c r="O130" i="60"/>
  <c r="O131" i="60"/>
  <c r="O132" i="60"/>
  <c r="O133" i="60"/>
  <c r="O134" i="60"/>
  <c r="O135" i="60"/>
  <c r="O136" i="60"/>
  <c r="O137" i="60"/>
  <c r="O138" i="60"/>
  <c r="O139" i="60"/>
  <c r="O140" i="60"/>
  <c r="O141" i="60"/>
  <c r="O142" i="60"/>
  <c r="O143" i="60"/>
  <c r="O144" i="60"/>
  <c r="O145" i="60"/>
  <c r="O146" i="60"/>
  <c r="O147" i="60"/>
  <c r="O148" i="60"/>
  <c r="O149" i="60"/>
  <c r="O150" i="60"/>
  <c r="O151" i="60"/>
  <c r="O152" i="60"/>
  <c r="O153" i="60"/>
  <c r="O154" i="60"/>
  <c r="O155" i="60"/>
  <c r="O156" i="60"/>
  <c r="O157" i="60"/>
  <c r="O158" i="60"/>
  <c r="O159" i="60"/>
  <c r="O160" i="60"/>
  <c r="O161" i="60"/>
  <c r="O162" i="60"/>
  <c r="O163" i="60"/>
  <c r="O164" i="60"/>
  <c r="O165" i="60"/>
  <c r="O166" i="60"/>
  <c r="O167" i="60"/>
  <c r="O168" i="60"/>
  <c r="O169" i="60"/>
  <c r="O170" i="60"/>
  <c r="O171" i="60"/>
  <c r="O172" i="60"/>
  <c r="O173" i="60"/>
  <c r="O174" i="60"/>
  <c r="O175" i="60"/>
  <c r="O176" i="60"/>
  <c r="O177" i="60"/>
  <c r="O178" i="60"/>
  <c r="O179" i="60"/>
  <c r="O180" i="60"/>
  <c r="O181" i="60"/>
  <c r="O182" i="60"/>
  <c r="O183" i="60"/>
  <c r="O184" i="60"/>
  <c r="O185" i="60"/>
  <c r="O186" i="60"/>
  <c r="O187" i="60"/>
  <c r="O188" i="60"/>
  <c r="O189" i="60"/>
  <c r="O190" i="60"/>
  <c r="O191" i="60"/>
  <c r="O192" i="60"/>
  <c r="O193" i="60"/>
  <c r="O194" i="60"/>
  <c r="O195" i="60"/>
  <c r="O196" i="60"/>
  <c r="O197" i="60"/>
  <c r="O198" i="60"/>
  <c r="O199" i="60"/>
  <c r="O200" i="60"/>
  <c r="O201" i="60"/>
  <c r="O202" i="60"/>
  <c r="O203" i="60"/>
  <c r="O204" i="60"/>
  <c r="O205" i="60"/>
  <c r="O206" i="60"/>
  <c r="O207" i="60"/>
  <c r="O208" i="60"/>
  <c r="O209" i="60"/>
  <c r="O210" i="60"/>
  <c r="O211" i="60"/>
  <c r="O212" i="60"/>
  <c r="O213" i="60"/>
  <c r="O214" i="60"/>
  <c r="O215" i="60"/>
  <c r="O216" i="60"/>
  <c r="O217" i="60"/>
  <c r="O218" i="60"/>
  <c r="O219" i="60"/>
  <c r="O220" i="60"/>
  <c r="O221" i="60"/>
  <c r="O222" i="60"/>
  <c r="O223" i="60"/>
  <c r="O224" i="60"/>
  <c r="O225" i="60"/>
  <c r="O226" i="60"/>
  <c r="O227" i="60"/>
  <c r="O228" i="60"/>
  <c r="O229" i="60"/>
  <c r="O230" i="60"/>
  <c r="O231" i="60"/>
  <c r="O232" i="60"/>
  <c r="O233" i="60"/>
  <c r="O234" i="60"/>
  <c r="O235" i="60"/>
  <c r="O236" i="60"/>
  <c r="O237" i="60"/>
  <c r="O238" i="60"/>
  <c r="O239" i="60"/>
  <c r="O240" i="60"/>
  <c r="O241" i="60"/>
  <c r="O242" i="60"/>
  <c r="O243" i="60"/>
  <c r="O244" i="60"/>
  <c r="O245" i="60"/>
  <c r="O246" i="60"/>
  <c r="O247" i="60"/>
  <c r="O248" i="60"/>
  <c r="O249" i="60"/>
  <c r="O250" i="60"/>
  <c r="O251" i="60"/>
  <c r="O252" i="60"/>
  <c r="O253" i="60"/>
  <c r="O254" i="60"/>
  <c r="O255" i="60"/>
  <c r="O256" i="60"/>
  <c r="O257" i="60"/>
  <c r="O258" i="60"/>
  <c r="O259" i="60"/>
  <c r="O260" i="60"/>
  <c r="O261" i="60"/>
  <c r="O262" i="60"/>
  <c r="O263" i="60"/>
  <c r="O264" i="60"/>
  <c r="O265" i="60"/>
  <c r="B9" i="65"/>
  <c r="H27" i="65"/>
  <c r="H5" i="65"/>
  <c r="H26" i="65"/>
  <c r="H12" i="65"/>
  <c r="H18" i="65"/>
  <c r="H11" i="65"/>
  <c r="H17" i="65"/>
  <c r="H30" i="65"/>
  <c r="H22" i="65"/>
  <c r="H10" i="65"/>
  <c r="H20" i="65"/>
  <c r="H23" i="65"/>
  <c r="H15" i="65"/>
  <c r="H31" i="65"/>
  <c r="H13" i="65"/>
  <c r="H24" i="65"/>
  <c r="H21" i="65"/>
  <c r="H6" i="65"/>
  <c r="H28" i="65"/>
  <c r="H32" i="65"/>
  <c r="H7" i="65"/>
  <c r="H29" i="65"/>
  <c r="H14" i="65"/>
  <c r="H25" i="65"/>
  <c r="H19" i="65"/>
  <c r="H9" i="65"/>
  <c r="H8" i="65"/>
  <c r="H16" i="65"/>
  <c r="H33" i="65"/>
  <c r="L26" i="65"/>
  <c r="L5" i="65"/>
  <c r="L27" i="65"/>
  <c r="L15" i="65"/>
  <c r="L34" i="65"/>
  <c r="L20" i="65"/>
  <c r="L18" i="65"/>
  <c r="L22" i="65"/>
  <c r="L10" i="65"/>
  <c r="L12" i="65"/>
  <c r="L17" i="65"/>
  <c r="L30" i="65"/>
  <c r="L28" i="65"/>
  <c r="L25" i="65"/>
  <c r="L11" i="65"/>
  <c r="L24" i="65"/>
  <c r="L23" i="65"/>
  <c r="L9" i="65"/>
  <c r="L16" i="65"/>
  <c r="L19" i="65"/>
  <c r="L7" i="65"/>
  <c r="L14" i="65"/>
  <c r="L13" i="65"/>
  <c r="L8" i="65"/>
  <c r="L32" i="65"/>
  <c r="L6" i="65"/>
  <c r="L21" i="65"/>
  <c r="L31" i="65"/>
  <c r="L29" i="65"/>
  <c r="L33" i="65"/>
  <c r="AY25" i="65" l="1"/>
  <c r="R25" i="65"/>
  <c r="U25" i="65" s="1"/>
  <c r="AJ25" i="65"/>
  <c r="O19" i="65"/>
  <c r="N9" i="65"/>
  <c r="N22" i="65"/>
  <c r="N29" i="65"/>
  <c r="N18" i="65"/>
  <c r="O13" i="65"/>
  <c r="N26" i="65"/>
  <c r="N12" i="65"/>
  <c r="N11" i="65"/>
  <c r="O17" i="65"/>
  <c r="O31" i="65"/>
  <c r="O25" i="65"/>
  <c r="O20" i="65"/>
  <c r="O32" i="65"/>
  <c r="N24" i="65"/>
  <c r="N27" i="65"/>
  <c r="O8" i="65"/>
  <c r="N30" i="65"/>
  <c r="N19" i="65"/>
  <c r="N28" i="65"/>
  <c r="O15" i="65"/>
  <c r="O14" i="65"/>
  <c r="O22" i="65"/>
  <c r="O34" i="65"/>
  <c r="O24" i="65"/>
  <c r="N8" i="65"/>
  <c r="N14" i="65"/>
  <c r="O33" i="65"/>
  <c r="O21" i="65"/>
  <c r="N10" i="65"/>
  <c r="N17" i="65"/>
  <c r="O9" i="65"/>
  <c r="O11" i="65"/>
  <c r="N15" i="65"/>
  <c r="N34" i="65"/>
  <c r="N20" i="65"/>
  <c r="O5" i="65"/>
  <c r="O12" i="65"/>
  <c r="O26" i="65"/>
  <c r="O23" i="65"/>
  <c r="N25" i="65"/>
  <c r="N32" i="65"/>
  <c r="N23" i="65"/>
  <c r="N16" i="65"/>
  <c r="O264" i="65"/>
  <c r="O256" i="65"/>
  <c r="O248" i="65"/>
  <c r="N259" i="65"/>
  <c r="N251" i="65"/>
  <c r="N243" i="65"/>
  <c r="O263" i="65"/>
  <c r="O255" i="65"/>
  <c r="O247" i="65"/>
  <c r="N258" i="65"/>
  <c r="N250" i="65"/>
  <c r="O262" i="65"/>
  <c r="O254" i="65"/>
  <c r="O246" i="65"/>
  <c r="N265" i="65"/>
  <c r="N257" i="65"/>
  <c r="N249" i="65"/>
  <c r="O261" i="65"/>
  <c r="O253" i="65"/>
  <c r="O245" i="65"/>
  <c r="N264" i="65"/>
  <c r="N256" i="65"/>
  <c r="N248" i="65"/>
  <c r="O260" i="65"/>
  <c r="O252" i="65"/>
  <c r="O244" i="65"/>
  <c r="N263" i="65"/>
  <c r="N255" i="65"/>
  <c r="N247" i="65"/>
  <c r="O259" i="65"/>
  <c r="O251" i="65"/>
  <c r="O243" i="65"/>
  <c r="N262" i="65"/>
  <c r="N254" i="65"/>
  <c r="N246" i="65"/>
  <c r="AZ5" i="65" l="1"/>
  <c r="AZ27" i="65"/>
  <c r="AZ15" i="65"/>
  <c r="AZ34" i="65"/>
  <c r="AZ20" i="65"/>
  <c r="AZ18" i="65"/>
  <c r="AZ22" i="65"/>
  <c r="AZ10" i="65"/>
  <c r="AZ12" i="65"/>
  <c r="AZ17" i="65"/>
  <c r="AZ30" i="65"/>
  <c r="AZ28" i="65"/>
  <c r="AZ25" i="65"/>
  <c r="AZ11" i="65"/>
  <c r="AZ24" i="65"/>
  <c r="AZ23" i="65"/>
  <c r="AZ9" i="65"/>
  <c r="AZ16" i="65"/>
  <c r="AZ19" i="65"/>
  <c r="AZ7" i="65"/>
  <c r="AZ14" i="65"/>
  <c r="AZ13" i="65"/>
  <c r="AZ8" i="65"/>
  <c r="AZ32" i="65"/>
  <c r="AZ6" i="65"/>
  <c r="AZ21" i="65"/>
  <c r="AZ31" i="65"/>
  <c r="AZ33" i="65"/>
  <c r="T12" i="82"/>
  <c r="BT33" i="65" l="1"/>
  <c r="BT22" i="65"/>
  <c r="BT17" i="65"/>
  <c r="BT7" i="65"/>
  <c r="BT6" i="65"/>
  <c r="BT30" i="65"/>
  <c r="BT31" i="65"/>
  <c r="BT28" i="65"/>
  <c r="BT26" i="65"/>
  <c r="BT8" i="65"/>
  <c r="BT34" i="65"/>
  <c r="BT32" i="65"/>
  <c r="BT29" i="65"/>
  <c r="BT15" i="65"/>
  <c r="BT12" i="65"/>
  <c r="BT23" i="65"/>
  <c r="BT16" i="65"/>
  <c r="BT19" i="65"/>
  <c r="BT21" i="65"/>
  <c r="BT27" i="65"/>
  <c r="BT14" i="65"/>
  <c r="BT11" i="65"/>
  <c r="BT18" i="65"/>
  <c r="BT9" i="65"/>
  <c r="BT13" i="65"/>
  <c r="BT5" i="65"/>
  <c r="BT25" i="65"/>
  <c r="BT20" i="65"/>
  <c r="BT10" i="65"/>
  <c r="BT24" i="65"/>
  <c r="BX33" i="65"/>
  <c r="BX19" i="65"/>
  <c r="BX31" i="65"/>
  <c r="BX29" i="65"/>
  <c r="BX15" i="65"/>
  <c r="BX30" i="65"/>
  <c r="BX28" i="65"/>
  <c r="BX6" i="65"/>
  <c r="BX14" i="65"/>
  <c r="BX22" i="65"/>
  <c r="BX24" i="65"/>
  <c r="BX27" i="65"/>
  <c r="BX12" i="65"/>
  <c r="BX16" i="65"/>
  <c r="BX8" i="65"/>
  <c r="BX25" i="65"/>
  <c r="BX17" i="65"/>
  <c r="BX21" i="65"/>
  <c r="BX18" i="65"/>
  <c r="BX26" i="65"/>
  <c r="BX34" i="65"/>
  <c r="BX9" i="65"/>
  <c r="BX7" i="65"/>
  <c r="BX13" i="65"/>
  <c r="BX20" i="65"/>
  <c r="BX32" i="65"/>
  <c r="BX10" i="65"/>
  <c r="BX11" i="65"/>
  <c r="BX5" i="65"/>
  <c r="BX23" i="65"/>
  <c r="BU33" i="65"/>
  <c r="BU14" i="65"/>
  <c r="BU22" i="65"/>
  <c r="BU13" i="65"/>
  <c r="BU19" i="65"/>
  <c r="BU34" i="65"/>
  <c r="BU31" i="65"/>
  <c r="BU29" i="65"/>
  <c r="BU15" i="65"/>
  <c r="BU30" i="65"/>
  <c r="BU11" i="65"/>
  <c r="BU23" i="65"/>
  <c r="BU28" i="65"/>
  <c r="BU6" i="65"/>
  <c r="BU20" i="65"/>
  <c r="BU24" i="65"/>
  <c r="BU12" i="65"/>
  <c r="BU16" i="65"/>
  <c r="BU8" i="65"/>
  <c r="BU25" i="65"/>
  <c r="BU17" i="65"/>
  <c r="BU32" i="65"/>
  <c r="BU21" i="65"/>
  <c r="BU18" i="65"/>
  <c r="BU27" i="65"/>
  <c r="BU26" i="65"/>
  <c r="BU9" i="65"/>
  <c r="BU7" i="65"/>
  <c r="BU10" i="65"/>
  <c r="BU5" i="65"/>
  <c r="BW33" i="65"/>
  <c r="BW8" i="65"/>
  <c r="BW6" i="65"/>
  <c r="BW21" i="65"/>
  <c r="BW32" i="65"/>
  <c r="BW29" i="65"/>
  <c r="BW28" i="65"/>
  <c r="BW25" i="65"/>
  <c r="BW34" i="65"/>
  <c r="BW9" i="65"/>
  <c r="BW22" i="65"/>
  <c r="BW16" i="65"/>
  <c r="BW17" i="65"/>
  <c r="BW31" i="65"/>
  <c r="BW19" i="65"/>
  <c r="BW10" i="65"/>
  <c r="BW30" i="65"/>
  <c r="BW5" i="65"/>
  <c r="BW14" i="65"/>
  <c r="BW27" i="65"/>
  <c r="BW15" i="65"/>
  <c r="BW7" i="65"/>
  <c r="BW26" i="65"/>
  <c r="BW20" i="65"/>
  <c r="BW11" i="65"/>
  <c r="BW23" i="65"/>
  <c r="BW24" i="65"/>
  <c r="BW12" i="65"/>
  <c r="BW13" i="65"/>
  <c r="BW18" i="65"/>
  <c r="BY33" i="65"/>
  <c r="BY12" i="65"/>
  <c r="BY29" i="65"/>
  <c r="BY19" i="65"/>
  <c r="BY10" i="65"/>
  <c r="BY8" i="65"/>
  <c r="BY6" i="65"/>
  <c r="BY21" i="65"/>
  <c r="BY32" i="65"/>
  <c r="BY28" i="65"/>
  <c r="BY25" i="65"/>
  <c r="BY34" i="65"/>
  <c r="BY9" i="65"/>
  <c r="BY22" i="65"/>
  <c r="BY16" i="65"/>
  <c r="BY31" i="65"/>
  <c r="BY30" i="65"/>
  <c r="BY5" i="65"/>
  <c r="BY14" i="65"/>
  <c r="BY27" i="65"/>
  <c r="BY15" i="65"/>
  <c r="BY7" i="65"/>
  <c r="BY26" i="65"/>
  <c r="BY20" i="65"/>
  <c r="BY11" i="65"/>
  <c r="BY23" i="65"/>
  <c r="BY24" i="65"/>
  <c r="BY13" i="65"/>
  <c r="BY18" i="65"/>
  <c r="BN25" i="65"/>
  <c r="BO25" i="65"/>
  <c r="BQ25" i="65"/>
  <c r="BR25" i="65"/>
  <c r="B14" i="65"/>
  <c r="B21" i="65"/>
  <c r="B26" i="65"/>
  <c r="B7" i="65"/>
  <c r="B5" i="65"/>
  <c r="B15" i="65"/>
  <c r="B16" i="65"/>
  <c r="B34" i="65"/>
  <c r="B13" i="65"/>
  <c r="B25" i="65"/>
  <c r="B23" i="65"/>
  <c r="D33" i="65"/>
  <c r="D11" i="65"/>
  <c r="D20" i="65"/>
  <c r="D15" i="65"/>
  <c r="D34" i="65"/>
  <c r="D17" i="65"/>
  <c r="D6" i="65"/>
  <c r="D16" i="65"/>
  <c r="D27" i="65"/>
  <c r="D5" i="65"/>
  <c r="D30" i="65"/>
  <c r="D10" i="65"/>
  <c r="D32" i="65"/>
  <c r="D22" i="65"/>
  <c r="D7" i="65"/>
  <c r="D21" i="65"/>
  <c r="D31" i="65"/>
  <c r="D13" i="65"/>
  <c r="D24" i="65"/>
  <c r="D14" i="65"/>
  <c r="D18" i="65"/>
  <c r="D25" i="65"/>
  <c r="D23" i="65"/>
  <c r="D26" i="65"/>
  <c r="D19" i="65"/>
  <c r="D9" i="65"/>
  <c r="D8" i="65"/>
  <c r="D12" i="65"/>
  <c r="D28" i="65"/>
  <c r="D29" i="65"/>
  <c r="B33" i="65"/>
  <c r="B11" i="65"/>
  <c r="B20" i="65"/>
  <c r="B17" i="65"/>
  <c r="B6" i="65"/>
  <c r="B27" i="65"/>
  <c r="B30" i="65"/>
  <c r="B10" i="65"/>
  <c r="B32" i="65"/>
  <c r="B22" i="65"/>
  <c r="B31" i="65"/>
  <c r="B24" i="65"/>
  <c r="B18" i="65"/>
  <c r="B19" i="65"/>
  <c r="B8" i="65"/>
  <c r="B12" i="65"/>
  <c r="B28" i="65"/>
  <c r="BV33" i="65" l="1"/>
  <c r="BV9" i="65"/>
  <c r="BV22" i="65"/>
  <c r="BV15" i="65"/>
  <c r="BV27" i="65"/>
  <c r="BV32" i="65"/>
  <c r="BV13" i="65"/>
  <c r="BV25" i="65"/>
  <c r="BV24" i="65"/>
  <c r="BV20" i="65"/>
  <c r="BV16" i="65"/>
  <c r="BV26" i="65"/>
  <c r="BV7" i="65"/>
  <c r="BV34" i="65"/>
  <c r="BV14" i="65"/>
  <c r="BV17" i="65"/>
  <c r="BV28" i="65"/>
  <c r="BV23" i="65"/>
  <c r="BV5" i="65"/>
  <c r="BV31" i="65"/>
  <c r="BV30" i="65"/>
  <c r="BV11" i="65"/>
  <c r="BV6" i="65"/>
  <c r="BV12" i="65"/>
  <c r="BV10" i="65"/>
  <c r="BV18" i="65"/>
  <c r="BV29" i="65"/>
  <c r="BV21" i="65"/>
  <c r="BV8" i="65"/>
  <c r="BV19" i="65"/>
  <c r="BN6" i="65"/>
  <c r="BN32" i="65"/>
  <c r="BN26" i="65"/>
  <c r="BQ13" i="65"/>
  <c r="BN19" i="65"/>
  <c r="BO14" i="65"/>
  <c r="BN18" i="65"/>
  <c r="BN28" i="65"/>
  <c r="BO27" i="65"/>
  <c r="BR29" i="65"/>
  <c r="BN10" i="65"/>
  <c r="BN11" i="65"/>
  <c r="BQ10" i="65"/>
  <c r="BQ32" i="65"/>
  <c r="BO10" i="65"/>
  <c r="BO11" i="65"/>
  <c r="BN30" i="65"/>
  <c r="BQ6" i="65"/>
  <c r="BQ29" i="65"/>
  <c r="BQ26" i="65"/>
  <c r="BQ19" i="65"/>
  <c r="BQ18" i="65"/>
  <c r="BR27" i="65"/>
  <c r="BQ21" i="65"/>
  <c r="BQ11" i="65"/>
  <c r="BO13" i="65"/>
  <c r="BO17" i="65"/>
  <c r="BO28" i="65"/>
  <c r="BN13" i="65"/>
  <c r="BQ28" i="65"/>
  <c r="BO15" i="65"/>
  <c r="BR11" i="65"/>
  <c r="BO32" i="65"/>
  <c r="BO23" i="65"/>
  <c r="BO22" i="65"/>
  <c r="BO20" i="65"/>
  <c r="BN7" i="65"/>
  <c r="BO21" i="65"/>
  <c r="BN15" i="65"/>
  <c r="BO29" i="65"/>
  <c r="BO6" i="65"/>
  <c r="BR13" i="65"/>
  <c r="BR17" i="65"/>
  <c r="BR28" i="65"/>
  <c r="BQ30" i="65"/>
  <c r="BR15" i="65"/>
  <c r="BR32" i="65"/>
  <c r="BR23" i="65"/>
  <c r="BR22" i="65"/>
  <c r="BR20" i="65"/>
  <c r="BQ7" i="65"/>
  <c r="BR21" i="65"/>
  <c r="BQ15" i="65"/>
  <c r="BN21" i="65"/>
  <c r="BR6" i="65"/>
  <c r="BN12" i="65"/>
  <c r="BN14" i="65"/>
  <c r="BO30" i="65"/>
  <c r="BO8" i="65"/>
  <c r="BR14" i="65"/>
  <c r="BO31" i="65"/>
  <c r="BN16" i="65"/>
  <c r="BQ9" i="65"/>
  <c r="BN31" i="65"/>
  <c r="BN17" i="65"/>
  <c r="BO5" i="65"/>
  <c r="BO12" i="65"/>
  <c r="BO16" i="65"/>
  <c r="BO9" i="65"/>
  <c r="BN23" i="65"/>
  <c r="BN22" i="65"/>
  <c r="BN20" i="65"/>
  <c r="BO7" i="65"/>
  <c r="BN8" i="65"/>
  <c r="BQ12" i="65"/>
  <c r="BQ14" i="65"/>
  <c r="BR30" i="65"/>
  <c r="BR8" i="65"/>
  <c r="BR31" i="65"/>
  <c r="BQ16" i="65"/>
  <c r="BQ31" i="65"/>
  <c r="BR5" i="65"/>
  <c r="BR12" i="65"/>
  <c r="BR16" i="65"/>
  <c r="BR9" i="65"/>
  <c r="BQ23" i="65"/>
  <c r="BQ22" i="65"/>
  <c r="BQ20" i="65"/>
  <c r="BR7" i="65"/>
  <c r="BQ8" i="65"/>
  <c r="BN9" i="65"/>
  <c r="BQ17" i="65"/>
  <c r="BO24" i="65"/>
  <c r="BO33" i="65"/>
  <c r="BO26" i="65"/>
  <c r="BO19" i="65"/>
  <c r="BO18" i="65"/>
  <c r="BN27" i="65"/>
  <c r="BN24" i="65"/>
  <c r="BN33" i="65"/>
  <c r="BN5" i="65"/>
  <c r="BR24" i="65"/>
  <c r="BR33" i="65"/>
  <c r="BR10" i="65"/>
  <c r="BR26" i="65"/>
  <c r="BR19" i="65"/>
  <c r="BR18" i="65"/>
  <c r="BQ27" i="65"/>
  <c r="BN29" i="65"/>
  <c r="BQ24" i="65"/>
  <c r="BQ33" i="65"/>
  <c r="BQ5" i="65"/>
  <c r="BM25" i="65"/>
  <c r="BM10" i="65" l="1"/>
  <c r="BM29" i="65"/>
  <c r="BM16" i="65"/>
  <c r="BP14" i="65"/>
  <c r="BP26" i="65"/>
  <c r="BP32" i="65"/>
  <c r="BP16" i="65"/>
  <c r="BM13" i="65"/>
  <c r="BM14" i="65"/>
  <c r="BM21" i="65"/>
  <c r="BP23" i="65"/>
  <c r="BM23" i="65"/>
  <c r="BP22" i="65"/>
  <c r="BP20" i="65"/>
  <c r="BM5" i="65"/>
  <c r="BP9" i="65"/>
  <c r="BP31" i="65"/>
  <c r="BM30" i="65"/>
  <c r="BM24" i="65"/>
  <c r="BP27" i="65"/>
  <c r="BP24" i="65"/>
  <c r="BP18" i="65"/>
  <c r="BM27" i="65"/>
  <c r="BM20" i="65"/>
  <c r="BM7" i="65"/>
  <c r="BM28" i="65"/>
  <c r="BM8" i="65"/>
  <c r="BM19" i="65"/>
  <c r="BP7" i="65"/>
  <c r="BP5" i="65"/>
  <c r="BP30" i="65"/>
  <c r="BP6" i="65"/>
  <c r="BM17" i="65"/>
  <c r="BM15" i="65"/>
  <c r="BP11" i="65"/>
  <c r="BM12" i="65"/>
  <c r="BP25" i="65"/>
  <c r="BP28" i="65"/>
  <c r="BM33" i="65"/>
  <c r="BM11" i="65"/>
  <c r="BM26" i="65"/>
  <c r="BP8" i="65"/>
  <c r="BM9" i="65"/>
  <c r="BM6" i="65"/>
  <c r="BP19" i="65"/>
  <c r="BP15" i="65"/>
  <c r="BP29" i="65"/>
  <c r="BM18" i="65"/>
  <c r="BP21" i="65"/>
  <c r="BP13" i="65"/>
  <c r="BP10" i="65"/>
  <c r="BP33" i="65"/>
  <c r="BP12" i="65"/>
  <c r="BM22" i="65"/>
  <c r="BP17" i="65"/>
  <c r="BM31" i="65"/>
  <c r="BM32" i="65"/>
  <c r="T29" i="82"/>
  <c r="J31" i="65"/>
  <c r="K31" i="65"/>
  <c r="J12" i="65"/>
  <c r="T64" i="82" s="1"/>
  <c r="K12" i="65"/>
  <c r="J9" i="65"/>
  <c r="T63" i="82" s="1"/>
  <c r="K9" i="65"/>
  <c r="T42" i="82"/>
  <c r="J25" i="65"/>
  <c r="T20" i="82" s="1"/>
  <c r="K25" i="65"/>
  <c r="J28" i="65"/>
  <c r="K28" i="65"/>
  <c r="T70" i="82"/>
  <c r="J29" i="65"/>
  <c r="T51" i="82" s="1"/>
  <c r="K29" i="65"/>
  <c r="J14" i="65"/>
  <c r="T21" i="82" s="1"/>
  <c r="K14" i="65"/>
  <c r="T50" i="82"/>
  <c r="T36" i="82"/>
  <c r="T32" i="82"/>
  <c r="J8" i="65"/>
  <c r="T19" i="82" s="1"/>
  <c r="K8" i="65"/>
  <c r="J18" i="65"/>
  <c r="K18" i="65"/>
  <c r="T31" i="82"/>
  <c r="T16" i="82"/>
  <c r="T2" i="82" l="1"/>
  <c r="T9" i="82"/>
  <c r="T26" i="82"/>
  <c r="T38" i="82"/>
  <c r="J27" i="65"/>
  <c r="T3" i="82" s="1"/>
  <c r="K27" i="65"/>
  <c r="T30" i="82"/>
  <c r="J19" i="65"/>
  <c r="T54" i="82" s="1"/>
  <c r="K19" i="65"/>
  <c r="J7" i="65"/>
  <c r="T66" i="82" s="1"/>
  <c r="K7" i="65"/>
  <c r="J10" i="65"/>
  <c r="T58" i="82" s="1"/>
  <c r="K10" i="65"/>
  <c r="J20" i="65"/>
  <c r="K20" i="65"/>
  <c r="J30" i="65"/>
  <c r="T7" i="82" s="1"/>
  <c r="K30" i="65"/>
  <c r="T57" i="82"/>
  <c r="T68" i="82"/>
  <c r="J11" i="65"/>
  <c r="T10" i="82" s="1"/>
  <c r="K11" i="65"/>
  <c r="T45" i="82"/>
  <c r="T49" i="82"/>
  <c r="J17" i="65"/>
  <c r="T4" i="82" s="1"/>
  <c r="K17" i="65"/>
  <c r="T23" i="82" l="1"/>
  <c r="T25" i="82"/>
  <c r="T46" i="82"/>
  <c r="T52" i="82"/>
  <c r="BO34" i="65"/>
  <c r="BR34" i="65"/>
  <c r="BN34" i="65"/>
  <c r="BQ34" i="65"/>
  <c r="BM34" i="65" l="1"/>
  <c r="BP34" i="65"/>
  <c r="T62" i="82" l="1"/>
  <c r="J13" i="65"/>
  <c r="T59" i="82" s="1"/>
  <c r="K13" i="65"/>
  <c r="J6" i="65"/>
  <c r="T60" i="82" s="1"/>
  <c r="K6" i="65"/>
  <c r="J33" i="65"/>
  <c r="T6" i="82" s="1"/>
  <c r="K33" i="65"/>
  <c r="J5" i="65"/>
  <c r="T35" i="82" s="1"/>
  <c r="K5" i="65"/>
  <c r="J22" i="65"/>
  <c r="K22" i="65"/>
  <c r="T13" i="82"/>
  <c r="J16" i="65"/>
  <c r="K16" i="65"/>
  <c r="T69" i="82"/>
  <c r="T67" i="82"/>
  <c r="J24" i="65"/>
  <c r="K24" i="65"/>
  <c r="J32" i="65"/>
  <c r="K32" i="65"/>
  <c r="J21" i="65"/>
  <c r="K21" i="65"/>
  <c r="T53" i="82"/>
  <c r="S119" i="48"/>
  <c r="R119" i="48"/>
  <c r="S118" i="48"/>
  <c r="R118" i="48"/>
  <c r="S117" i="48"/>
  <c r="R117" i="48"/>
  <c r="S116" i="48"/>
  <c r="R116" i="48"/>
  <c r="S115" i="48"/>
  <c r="R115" i="48"/>
  <c r="S114" i="48"/>
  <c r="R114" i="48"/>
  <c r="S113" i="48"/>
  <c r="R113" i="48"/>
  <c r="S112" i="48"/>
  <c r="R112" i="48"/>
  <c r="S111" i="48"/>
  <c r="R111" i="48"/>
  <c r="S110" i="48"/>
  <c r="R110" i="48"/>
  <c r="S109" i="48"/>
  <c r="R109" i="48"/>
  <c r="S108" i="48"/>
  <c r="R108" i="48"/>
  <c r="S107" i="48"/>
  <c r="R107" i="48"/>
  <c r="S106" i="48"/>
  <c r="R106" i="48"/>
  <c r="S105" i="48"/>
  <c r="R105" i="48"/>
  <c r="S104" i="48"/>
  <c r="R104" i="48"/>
  <c r="S103" i="48"/>
  <c r="R103" i="48"/>
  <c r="S102" i="48"/>
  <c r="R102" i="48"/>
  <c r="S101" i="48"/>
  <c r="R101" i="48"/>
  <c r="S100" i="48"/>
  <c r="R100" i="48"/>
  <c r="S99" i="48"/>
  <c r="R99" i="48"/>
  <c r="S98" i="48"/>
  <c r="R98" i="48"/>
  <c r="S97" i="48"/>
  <c r="R97" i="48"/>
  <c r="S96" i="48"/>
  <c r="R96" i="48"/>
  <c r="S95" i="48"/>
  <c r="R95" i="48"/>
  <c r="S94" i="48"/>
  <c r="R94" i="48"/>
  <c r="S93" i="48"/>
  <c r="R93" i="48"/>
  <c r="S92" i="48"/>
  <c r="R92" i="48"/>
  <c r="S91" i="48"/>
  <c r="R91" i="48"/>
  <c r="S90" i="48"/>
  <c r="R90" i="48"/>
  <c r="S89" i="48"/>
  <c r="R89" i="48"/>
  <c r="S88" i="48"/>
  <c r="R88" i="48"/>
  <c r="S87" i="48"/>
  <c r="R87" i="48"/>
  <c r="S86" i="48"/>
  <c r="R86" i="48"/>
  <c r="S85" i="48"/>
  <c r="R85" i="48"/>
  <c r="S84" i="48"/>
  <c r="R84" i="48"/>
  <c r="S83" i="48"/>
  <c r="R83" i="48"/>
  <c r="S82" i="48"/>
  <c r="R82" i="48"/>
  <c r="S81" i="48"/>
  <c r="R81" i="48"/>
  <c r="S80" i="48"/>
  <c r="R80" i="48"/>
  <c r="S79" i="48"/>
  <c r="R79" i="48"/>
  <c r="S78" i="48"/>
  <c r="R78" i="48"/>
  <c r="S77" i="48"/>
  <c r="R77" i="48"/>
  <c r="S76" i="48"/>
  <c r="R76" i="48"/>
  <c r="S75" i="48"/>
  <c r="R75" i="48"/>
  <c r="T27" i="82" l="1"/>
  <c r="T14" i="82"/>
  <c r="T17" i="82"/>
  <c r="T18" i="82"/>
  <c r="T34" i="82"/>
  <c r="T15" i="82"/>
  <c r="T33" i="82"/>
  <c r="T8" i="82"/>
  <c r="T48" i="82"/>
  <c r="J26" i="65"/>
  <c r="T39" i="82" s="1"/>
  <c r="K26" i="65"/>
  <c r="T47" i="82"/>
  <c r="T24" i="82"/>
  <c r="T61" i="82"/>
  <c r="T55" i="82"/>
  <c r="T22" i="82"/>
  <c r="AE2" i="82" l="1"/>
  <c r="AG2" i="82"/>
  <c r="AG3" i="82"/>
  <c r="AG4" i="82"/>
  <c r="AG5" i="82"/>
  <c r="AG6" i="82"/>
  <c r="AG7" i="82"/>
  <c r="AG8" i="82"/>
  <c r="AG9" i="82"/>
  <c r="AG10" i="82"/>
  <c r="AG11" i="82"/>
  <c r="AG12" i="82"/>
  <c r="AG13" i="82"/>
  <c r="AG14" i="82"/>
  <c r="AG15" i="82"/>
  <c r="AG16" i="82"/>
  <c r="AG17" i="82"/>
  <c r="AG18" i="82"/>
  <c r="AG19" i="82"/>
  <c r="AG20" i="82"/>
  <c r="AG21" i="82"/>
  <c r="AG22" i="82"/>
  <c r="AG23" i="82"/>
  <c r="AG24" i="82"/>
  <c r="AG25" i="82"/>
  <c r="AG26" i="82"/>
  <c r="AG27" i="82"/>
  <c r="AG28" i="82"/>
  <c r="AG29" i="82"/>
  <c r="AG30" i="82"/>
  <c r="AG31" i="82"/>
  <c r="AG32" i="82"/>
  <c r="AG33" i="82"/>
  <c r="AG34" i="82"/>
  <c r="AG35" i="82"/>
  <c r="AG36" i="82"/>
  <c r="AG37" i="82"/>
  <c r="AG38" i="82"/>
  <c r="AG39" i="82"/>
  <c r="AG40" i="82"/>
  <c r="AG41" i="82"/>
  <c r="AG42" i="82"/>
  <c r="AG43" i="82"/>
  <c r="AG44" i="82"/>
  <c r="AG45" i="82"/>
  <c r="AG46" i="82"/>
  <c r="AG47" i="82"/>
  <c r="AG48" i="82"/>
  <c r="AG49" i="82"/>
  <c r="AG50" i="82"/>
  <c r="AG51" i="82"/>
  <c r="AG52" i="82"/>
  <c r="AG53" i="82"/>
  <c r="AG54" i="82"/>
  <c r="AG55" i="82"/>
  <c r="AG56" i="82"/>
  <c r="AG57" i="82"/>
  <c r="AG58" i="82"/>
  <c r="AG59" i="82"/>
  <c r="AG60" i="82"/>
  <c r="AG61" i="82"/>
  <c r="AG62" i="82"/>
  <c r="AG63" i="82"/>
  <c r="AG64" i="82"/>
  <c r="AG65" i="82"/>
  <c r="AG66" i="82"/>
  <c r="AG67" i="82"/>
  <c r="AG68" i="82"/>
  <c r="AG69" i="82"/>
  <c r="AG70" i="82"/>
  <c r="AG71" i="82"/>
  <c r="AG72" i="82"/>
  <c r="AG73" i="82"/>
  <c r="AG74" i="82"/>
  <c r="AG75" i="82"/>
  <c r="AG76" i="82"/>
  <c r="AG77" i="82"/>
  <c r="AG78" i="82"/>
  <c r="AG157" i="82"/>
  <c r="AG158" i="82"/>
  <c r="AG159" i="82"/>
  <c r="AG160" i="82"/>
  <c r="AG161" i="82"/>
  <c r="AG162" i="82"/>
  <c r="AG163" i="82"/>
  <c r="AG164" i="82"/>
  <c r="AG165" i="82"/>
  <c r="AG166" i="82"/>
  <c r="AG167" i="82"/>
  <c r="AG168" i="82"/>
  <c r="AG169" i="82"/>
  <c r="AG170" i="82"/>
  <c r="AG171" i="82"/>
  <c r="AG172" i="82"/>
  <c r="AG173" i="82"/>
  <c r="AG174" i="82"/>
  <c r="AG175" i="82"/>
  <c r="AG176" i="82"/>
  <c r="AG177" i="82"/>
  <c r="AG178" i="82"/>
  <c r="AG179" i="82"/>
  <c r="AG180" i="82"/>
  <c r="AG181" i="82"/>
  <c r="AG182" i="82"/>
  <c r="AG183" i="82"/>
  <c r="AG184" i="82"/>
  <c r="AG185" i="82"/>
  <c r="AG186" i="82"/>
  <c r="AG187" i="82"/>
  <c r="AG188" i="82"/>
  <c r="AG189" i="82"/>
  <c r="AG190" i="82"/>
  <c r="AG191" i="82"/>
  <c r="AG192" i="82"/>
  <c r="AG193" i="82"/>
  <c r="AG194" i="82"/>
  <c r="AG195" i="82"/>
  <c r="AG196" i="82"/>
  <c r="AG197" i="82"/>
  <c r="AG198" i="82"/>
  <c r="AG199" i="82"/>
  <c r="AG200" i="82"/>
  <c r="AG201" i="82"/>
  <c r="AG202" i="82"/>
  <c r="AG203" i="82"/>
  <c r="AG204" i="82"/>
  <c r="AG205" i="82"/>
  <c r="AG206" i="82"/>
  <c r="AG207" i="82"/>
  <c r="AG208" i="82"/>
  <c r="AG209" i="82"/>
  <c r="AG210" i="82"/>
  <c r="AG211" i="82"/>
  <c r="AG212" i="82"/>
  <c r="AG213" i="82"/>
  <c r="AG214" i="82"/>
  <c r="AG215" i="82"/>
  <c r="AG216" i="82"/>
  <c r="AG217" i="82"/>
  <c r="AG218" i="82"/>
  <c r="AG219" i="82"/>
  <c r="AG220" i="82"/>
  <c r="AG221" i="82"/>
  <c r="AG222" i="82"/>
  <c r="AG223" i="82"/>
  <c r="AG224" i="82"/>
  <c r="AG225" i="82"/>
  <c r="AG226" i="82"/>
  <c r="AG227" i="82"/>
  <c r="AG228" i="82"/>
  <c r="AG229" i="82"/>
  <c r="AG230" i="82"/>
  <c r="AG231" i="82"/>
  <c r="AG232" i="82"/>
  <c r="AG233" i="82"/>
  <c r="AG234" i="82"/>
  <c r="AG235" i="82"/>
  <c r="AG236" i="82"/>
  <c r="AG237" i="82"/>
  <c r="AG238" i="82"/>
  <c r="AG239" i="82"/>
  <c r="AG240" i="82"/>
  <c r="AG241" i="82"/>
  <c r="AG242" i="82"/>
  <c r="AG243" i="82"/>
  <c r="AG244" i="82"/>
  <c r="AG245" i="82"/>
  <c r="AG246" i="82"/>
  <c r="AG247" i="82"/>
  <c r="AG248" i="82"/>
  <c r="AG249" i="82"/>
  <c r="AG250" i="82"/>
  <c r="AG251" i="82"/>
  <c r="AG252" i="82"/>
  <c r="AG253" i="82"/>
  <c r="AG254" i="82"/>
  <c r="AG255" i="82"/>
  <c r="AG256" i="82"/>
  <c r="AG257" i="82"/>
  <c r="AG258" i="82"/>
  <c r="AG259" i="82"/>
  <c r="AG260" i="82"/>
  <c r="AG261" i="82"/>
  <c r="AG262" i="82"/>
  <c r="AG263" i="82"/>
  <c r="AG264" i="82"/>
  <c r="AG265" i="82"/>
  <c r="AE32" i="82" l="1"/>
  <c r="AE33" i="82"/>
  <c r="AE60" i="82"/>
  <c r="AE8" i="82"/>
  <c r="AE3" i="82"/>
  <c r="AE20" i="82"/>
  <c r="AE38" i="82"/>
  <c r="AE5" i="82"/>
  <c r="AE39" i="82"/>
  <c r="AE51" i="82"/>
  <c r="AE58" i="82"/>
  <c r="AE56" i="82"/>
  <c r="AE40" i="82"/>
  <c r="AE47" i="82"/>
  <c r="AE36" i="82"/>
  <c r="AE15" i="82"/>
  <c r="AE68" i="82"/>
  <c r="AE26" i="82"/>
  <c r="AE13" i="82"/>
  <c r="AE44" i="82"/>
  <c r="AE67" i="82"/>
  <c r="AE64" i="82"/>
  <c r="AE59" i="82"/>
  <c r="AE50" i="82"/>
  <c r="AE52" i="82"/>
  <c r="AE21" i="82"/>
  <c r="AE19" i="82"/>
  <c r="AE62" i="82"/>
  <c r="AE18" i="82"/>
  <c r="AE14" i="82"/>
  <c r="AE29" i="82"/>
  <c r="AE63" i="82"/>
  <c r="AE41" i="82"/>
  <c r="AE57" i="82"/>
  <c r="AE23" i="82"/>
  <c r="AE12" i="82"/>
  <c r="AE34" i="82"/>
  <c r="AE6" i="82"/>
  <c r="AE16" i="82"/>
  <c r="AE54" i="82"/>
  <c r="AE46" i="82"/>
  <c r="AE49" i="82"/>
  <c r="AE28" i="82"/>
  <c r="AE27" i="82"/>
  <c r="AE66" i="82"/>
  <c r="AE22" i="82"/>
  <c r="AE35" i="82"/>
  <c r="AE43" i="82"/>
  <c r="AE45" i="82"/>
  <c r="AE48" i="82"/>
  <c r="AE9" i="82"/>
  <c r="AE53" i="82"/>
  <c r="AE61" i="82"/>
  <c r="AE37" i="82"/>
  <c r="AE24" i="82"/>
  <c r="AE30" i="82"/>
  <c r="AE65" i="82"/>
  <c r="AE42" i="82"/>
  <c r="AE55" i="82"/>
  <c r="AE25" i="82"/>
  <c r="AE4" i="82"/>
  <c r="AE7" i="82"/>
  <c r="AE10" i="82"/>
  <c r="AE11" i="82"/>
  <c r="AE17" i="82"/>
  <c r="AE69" i="82"/>
  <c r="AE70" i="82"/>
  <c r="AE71" i="82"/>
  <c r="AE72" i="82"/>
  <c r="AE73" i="82"/>
  <c r="AE74" i="82"/>
  <c r="AE75" i="82"/>
  <c r="AE76" i="82"/>
  <c r="AE77" i="82"/>
  <c r="AE78" i="82"/>
  <c r="AE157" i="82"/>
  <c r="AE158" i="82"/>
  <c r="AE159" i="82"/>
  <c r="AE160" i="82"/>
  <c r="AE161" i="82"/>
  <c r="AE162" i="82"/>
  <c r="AE163" i="82"/>
  <c r="AE164" i="82"/>
  <c r="AE165" i="82"/>
  <c r="AE166" i="82"/>
  <c r="AE167" i="82"/>
  <c r="AE168" i="82"/>
  <c r="AE169" i="82"/>
  <c r="AE170" i="82"/>
  <c r="AE171" i="82"/>
  <c r="AE172" i="82"/>
  <c r="AE173" i="82"/>
  <c r="AE174" i="82"/>
  <c r="AE175" i="82"/>
  <c r="AE176" i="82"/>
  <c r="AE177" i="82"/>
  <c r="AE178" i="82"/>
  <c r="AE179" i="82"/>
  <c r="AE31" i="82"/>
  <c r="T40" i="82"/>
  <c r="T28" i="82"/>
  <c r="K34" i="65"/>
  <c r="AQ3" i="82" l="1"/>
  <c r="AQ4" i="82"/>
  <c r="AQ5" i="82"/>
  <c r="AQ6" i="82"/>
  <c r="AQ7" i="82"/>
  <c r="AQ8" i="82"/>
  <c r="AQ9" i="82"/>
  <c r="AQ10" i="82"/>
  <c r="AQ11" i="82"/>
  <c r="AQ12" i="82"/>
  <c r="AQ13" i="82"/>
  <c r="AQ14" i="82"/>
  <c r="AQ15" i="82"/>
  <c r="AQ16" i="82"/>
  <c r="AQ17" i="82"/>
  <c r="AQ18" i="82"/>
  <c r="AQ19" i="82"/>
  <c r="AQ20" i="82"/>
  <c r="AQ21" i="82"/>
  <c r="AQ22" i="82"/>
  <c r="AQ23" i="82"/>
  <c r="AQ24" i="82"/>
  <c r="AQ25" i="82"/>
  <c r="AQ26" i="82"/>
  <c r="AQ27" i="82"/>
  <c r="AQ28" i="82"/>
  <c r="AQ29" i="82"/>
  <c r="AQ30" i="82"/>
  <c r="AQ31" i="82"/>
  <c r="AQ32" i="82"/>
  <c r="AQ33" i="82"/>
  <c r="AQ34" i="82"/>
  <c r="AQ35" i="82"/>
  <c r="AQ36" i="82"/>
  <c r="AQ37" i="82"/>
  <c r="AQ38" i="82"/>
  <c r="AQ39" i="82"/>
  <c r="AQ40" i="82"/>
  <c r="AQ41" i="82"/>
  <c r="AQ42" i="82"/>
  <c r="AQ43" i="82"/>
  <c r="AQ44" i="82"/>
  <c r="AQ45" i="82"/>
  <c r="AQ46" i="82"/>
  <c r="AQ47" i="82"/>
  <c r="AQ48" i="82"/>
  <c r="AQ49" i="82"/>
  <c r="AQ50" i="82"/>
  <c r="AQ51" i="82"/>
  <c r="AQ52" i="82"/>
  <c r="AQ53" i="82"/>
  <c r="AQ54" i="82"/>
  <c r="AQ55" i="82"/>
  <c r="AQ56" i="82"/>
  <c r="AQ57" i="82"/>
  <c r="AQ58" i="82"/>
  <c r="AQ59" i="82"/>
  <c r="AQ60" i="82"/>
  <c r="AQ61" i="82"/>
  <c r="AQ62" i="82"/>
  <c r="AQ63" i="82"/>
  <c r="AQ64" i="82"/>
  <c r="AQ65" i="82"/>
  <c r="AQ66" i="82"/>
  <c r="AQ67" i="82"/>
  <c r="AQ68" i="82"/>
  <c r="AQ69" i="82"/>
  <c r="AQ70" i="82"/>
  <c r="AQ71" i="82"/>
  <c r="AQ2" i="82"/>
  <c r="T37" i="82" l="1"/>
  <c r="T56" i="82"/>
  <c r="T43" i="82"/>
  <c r="J15" i="65" l="1"/>
  <c r="K15" i="65"/>
  <c r="T41" i="82" l="1"/>
  <c r="T5" i="82"/>
  <c r="J23" i="65"/>
  <c r="K23" i="65"/>
  <c r="T65" i="82" l="1"/>
  <c r="T11" i="82"/>
  <c r="T44" i="82"/>
  <c r="G2" i="60" l="1"/>
  <c r="H2" i="60"/>
  <c r="G3" i="60"/>
  <c r="H3" i="60"/>
  <c r="G4" i="60"/>
  <c r="H4" i="60"/>
  <c r="G5" i="60"/>
  <c r="H5" i="60"/>
  <c r="G6" i="60"/>
  <c r="H6" i="60"/>
  <c r="G7" i="60"/>
  <c r="H7" i="60"/>
  <c r="G8" i="60"/>
  <c r="H8" i="60"/>
  <c r="G9" i="60"/>
  <c r="H9" i="60"/>
  <c r="G10" i="60"/>
  <c r="H10" i="60"/>
  <c r="G11" i="60"/>
  <c r="H11" i="60"/>
  <c r="G12" i="60"/>
  <c r="H12" i="60"/>
  <c r="G13" i="60"/>
  <c r="H13" i="60"/>
  <c r="G14" i="60"/>
  <c r="H14" i="60"/>
  <c r="G15" i="60"/>
  <c r="H15" i="60"/>
  <c r="G16" i="60"/>
  <c r="H16" i="60"/>
  <c r="G17" i="60"/>
  <c r="H17" i="60"/>
  <c r="G18" i="60"/>
  <c r="H18" i="60"/>
  <c r="G19" i="60"/>
  <c r="H19" i="60"/>
  <c r="G20" i="60"/>
  <c r="H20" i="60"/>
  <c r="G21" i="60"/>
  <c r="H21" i="60"/>
  <c r="G22" i="60"/>
  <c r="H22" i="60"/>
  <c r="G23" i="60"/>
  <c r="H23" i="60"/>
  <c r="G24" i="60"/>
  <c r="H24" i="60"/>
  <c r="G25" i="60"/>
  <c r="H25" i="60"/>
  <c r="G26" i="60"/>
  <c r="H26" i="60"/>
  <c r="G27" i="60"/>
  <c r="M29" i="65" s="1"/>
  <c r="H27" i="60"/>
  <c r="G28" i="60"/>
  <c r="H28" i="60"/>
  <c r="G29" i="60"/>
  <c r="H29" i="60"/>
  <c r="G30" i="60"/>
  <c r="H30" i="60"/>
  <c r="G31" i="60"/>
  <c r="H31" i="60"/>
  <c r="G32" i="60"/>
  <c r="H32" i="60"/>
  <c r="G33" i="60"/>
  <c r="H33" i="60"/>
  <c r="G34" i="60"/>
  <c r="H34" i="60"/>
  <c r="G35" i="60"/>
  <c r="H35" i="60"/>
  <c r="G36" i="60"/>
  <c r="H36" i="60"/>
  <c r="G37" i="60"/>
  <c r="H37" i="60"/>
  <c r="G38" i="60"/>
  <c r="H38" i="60"/>
  <c r="G39" i="60"/>
  <c r="H39" i="60"/>
  <c r="G40" i="60"/>
  <c r="H40" i="60"/>
  <c r="G41" i="60"/>
  <c r="H41" i="60"/>
  <c r="G42" i="60"/>
  <c r="H42" i="60"/>
  <c r="G43" i="60"/>
  <c r="H43" i="60"/>
  <c r="G44" i="60"/>
  <c r="H44" i="60"/>
  <c r="G45" i="60"/>
  <c r="H45" i="60"/>
  <c r="G46" i="60"/>
  <c r="H46" i="60"/>
  <c r="G47" i="60"/>
  <c r="H47" i="60"/>
  <c r="G48" i="60"/>
  <c r="H48" i="60"/>
  <c r="G49" i="60"/>
  <c r="H49" i="60"/>
  <c r="G50" i="60"/>
  <c r="H50" i="60"/>
  <c r="G51" i="60"/>
  <c r="H51" i="60"/>
  <c r="G52" i="60"/>
  <c r="H52" i="60"/>
  <c r="G53" i="60"/>
  <c r="H53" i="60"/>
  <c r="G54" i="60"/>
  <c r="H54" i="60"/>
  <c r="G55" i="60"/>
  <c r="H55" i="60"/>
  <c r="G56" i="60"/>
  <c r="H56" i="60"/>
  <c r="G57" i="60"/>
  <c r="H57" i="60"/>
  <c r="G58" i="60"/>
  <c r="H58" i="60"/>
  <c r="G59" i="60"/>
  <c r="H59" i="60"/>
  <c r="G60" i="60"/>
  <c r="H60" i="60"/>
  <c r="G61" i="60"/>
  <c r="H61" i="60"/>
  <c r="G62" i="60"/>
  <c r="H62" i="60"/>
  <c r="G63" i="60"/>
  <c r="H63" i="60"/>
  <c r="G64" i="60"/>
  <c r="H64" i="60"/>
  <c r="G65" i="60"/>
  <c r="H65" i="60"/>
  <c r="G66" i="60"/>
  <c r="H66" i="60"/>
  <c r="G67" i="60"/>
  <c r="H67" i="60"/>
  <c r="G68" i="60"/>
  <c r="H68" i="60"/>
  <c r="G69" i="60"/>
  <c r="H69" i="60"/>
  <c r="G70" i="60"/>
  <c r="H70" i="60"/>
  <c r="G72" i="60"/>
  <c r="H72" i="60"/>
  <c r="G73" i="60"/>
  <c r="H73" i="60"/>
  <c r="G74" i="60"/>
  <c r="H74" i="60"/>
  <c r="G75" i="60"/>
  <c r="H75" i="60"/>
  <c r="G76" i="60"/>
  <c r="H76" i="60"/>
  <c r="G77" i="60"/>
  <c r="H77" i="60"/>
  <c r="G78" i="60"/>
  <c r="H78" i="60"/>
  <c r="G79" i="60"/>
  <c r="H79" i="60"/>
  <c r="G80" i="60"/>
  <c r="H80" i="60"/>
  <c r="G81" i="60"/>
  <c r="H81" i="60"/>
  <c r="G82" i="60"/>
  <c r="H82" i="60"/>
  <c r="G83" i="60"/>
  <c r="H83" i="60"/>
  <c r="G84" i="60"/>
  <c r="H84" i="60"/>
  <c r="G85" i="60"/>
  <c r="H85" i="60"/>
  <c r="G86" i="60"/>
  <c r="H86" i="60"/>
  <c r="G87" i="60"/>
  <c r="H87" i="60"/>
  <c r="G88" i="60"/>
  <c r="H88" i="60"/>
  <c r="G89" i="60"/>
  <c r="H89" i="60"/>
  <c r="G90" i="60"/>
  <c r="H90" i="60"/>
  <c r="G91" i="60"/>
  <c r="H91" i="60"/>
  <c r="G92" i="60"/>
  <c r="H92" i="60"/>
  <c r="G93" i="60"/>
  <c r="H93" i="60"/>
  <c r="G94" i="60"/>
  <c r="H94" i="60"/>
  <c r="G95" i="60"/>
  <c r="H95" i="60"/>
  <c r="G96" i="60"/>
  <c r="H96" i="60"/>
  <c r="G97" i="60"/>
  <c r="H97" i="60"/>
  <c r="G98" i="60"/>
  <c r="H98" i="60"/>
  <c r="G99" i="60"/>
  <c r="H99" i="60"/>
  <c r="G100" i="60"/>
  <c r="H100" i="60"/>
  <c r="G101" i="60"/>
  <c r="H101" i="60"/>
  <c r="G102" i="60"/>
  <c r="H102" i="60"/>
  <c r="G103" i="60"/>
  <c r="H103" i="60"/>
  <c r="G104" i="60"/>
  <c r="H104" i="60"/>
  <c r="G105" i="60"/>
  <c r="H105" i="60"/>
  <c r="G106" i="60"/>
  <c r="H106" i="60"/>
  <c r="G107" i="60"/>
  <c r="H107" i="60"/>
  <c r="G108" i="60"/>
  <c r="H108" i="60"/>
  <c r="G109" i="60"/>
  <c r="H109" i="60"/>
  <c r="G110" i="60"/>
  <c r="H110" i="60"/>
  <c r="G111" i="60"/>
  <c r="H111" i="60"/>
  <c r="G112" i="60"/>
  <c r="H112" i="60"/>
  <c r="G113" i="60"/>
  <c r="H113" i="60"/>
  <c r="G114" i="60"/>
  <c r="H114" i="60"/>
  <c r="G115" i="60"/>
  <c r="H115" i="60"/>
  <c r="G116" i="60"/>
  <c r="H116" i="60"/>
  <c r="G117" i="60"/>
  <c r="H117" i="60"/>
  <c r="G118" i="60"/>
  <c r="H118" i="60"/>
  <c r="G119" i="60"/>
  <c r="H119" i="60"/>
  <c r="G120" i="60"/>
  <c r="H120" i="60"/>
  <c r="G121" i="60"/>
  <c r="H121" i="60"/>
  <c r="G122" i="60"/>
  <c r="H122" i="60"/>
  <c r="G123" i="60"/>
  <c r="H123" i="60"/>
  <c r="G124" i="60"/>
  <c r="H124" i="60"/>
  <c r="G125" i="60"/>
  <c r="H125" i="60"/>
  <c r="G126" i="60"/>
  <c r="H126" i="60"/>
  <c r="G127" i="60"/>
  <c r="H127" i="60"/>
  <c r="G128" i="60"/>
  <c r="H128" i="60"/>
  <c r="G129" i="60"/>
  <c r="H129" i="60"/>
  <c r="G130" i="60"/>
  <c r="H130" i="60"/>
  <c r="G131" i="60"/>
  <c r="H131" i="60"/>
  <c r="G132" i="60"/>
  <c r="H132" i="60"/>
  <c r="G133" i="60"/>
  <c r="H133" i="60"/>
  <c r="G134" i="60"/>
  <c r="H134" i="60"/>
  <c r="G135" i="60"/>
  <c r="H135" i="60"/>
  <c r="G136" i="60"/>
  <c r="H136" i="60"/>
  <c r="G137" i="60"/>
  <c r="H137" i="60"/>
  <c r="G138" i="60"/>
  <c r="H138" i="60"/>
  <c r="G139" i="60"/>
  <c r="H139" i="60"/>
  <c r="G140" i="60"/>
  <c r="H140" i="60"/>
  <c r="G141" i="60"/>
  <c r="H141" i="60"/>
  <c r="G142" i="60"/>
  <c r="H142" i="60"/>
  <c r="G143" i="60"/>
  <c r="H143" i="60"/>
  <c r="G144" i="60"/>
  <c r="H144" i="60"/>
  <c r="G145" i="60"/>
  <c r="H145" i="60"/>
  <c r="G146" i="60"/>
  <c r="H146" i="60"/>
  <c r="G147" i="60"/>
  <c r="H147" i="60"/>
  <c r="G148" i="60"/>
  <c r="H148" i="60"/>
  <c r="G149" i="60"/>
  <c r="H149" i="60"/>
  <c r="G150" i="60"/>
  <c r="H150" i="60"/>
  <c r="G151" i="60"/>
  <c r="H151" i="60"/>
  <c r="G152" i="60"/>
  <c r="H152" i="60"/>
  <c r="G153" i="60"/>
  <c r="H153" i="60"/>
  <c r="G154" i="60"/>
  <c r="H154" i="60"/>
  <c r="G155" i="60"/>
  <c r="H155" i="60"/>
  <c r="G156" i="60"/>
  <c r="H156" i="60"/>
  <c r="G157" i="60"/>
  <c r="H157" i="60"/>
  <c r="M17" i="65" l="1"/>
  <c r="M9" i="65"/>
  <c r="M30" i="65"/>
  <c r="M12" i="65"/>
  <c r="M31" i="65"/>
  <c r="M25" i="65"/>
  <c r="M14" i="65"/>
  <c r="M10" i="65"/>
  <c r="M8" i="65"/>
  <c r="M20" i="65"/>
  <c r="M28" i="65"/>
  <c r="M27" i="65"/>
  <c r="M5" i="65"/>
  <c r="M18" i="65"/>
  <c r="M19" i="65"/>
  <c r="M11" i="65"/>
  <c r="M7" i="65"/>
  <c r="M16" i="65"/>
  <c r="M33" i="65"/>
  <c r="M13" i="65"/>
  <c r="M6" i="65"/>
  <c r="M21" i="65"/>
  <c r="M32" i="65"/>
  <c r="M24" i="65"/>
  <c r="M22" i="65"/>
  <c r="M26" i="65"/>
  <c r="M34" i="65"/>
  <c r="M23" i="65"/>
  <c r="M15" i="65"/>
  <c r="H1" i="65" l="1"/>
  <c r="AS1" i="65"/>
  <c r="AN1" i="65"/>
  <c r="AD1" i="65"/>
  <c r="Y1" i="65"/>
  <c r="B1" i="65" l="1"/>
  <c r="I1" i="65" l="1"/>
  <c r="J1" i="65" s="1"/>
  <c r="L1" i="65" s="1"/>
  <c r="M1" i="65" s="1"/>
  <c r="P1" i="65" s="1"/>
  <c r="R1" i="65" s="1"/>
  <c r="S1" i="65" s="1"/>
  <c r="T1" i="65" s="1"/>
  <c r="U1" i="65" s="1"/>
  <c r="V1" i="65" s="1"/>
  <c r="Z1" i="65"/>
  <c r="AA1" i="65" s="1"/>
  <c r="AE1" i="65" l="1"/>
  <c r="AF1" i="65" s="1"/>
  <c r="AG1" i="65" s="1"/>
  <c r="AH1" i="65" s="1"/>
  <c r="AI1" i="65" s="1"/>
  <c r="AJ1" i="65" s="1"/>
  <c r="AK1" i="65" s="1"/>
  <c r="AO1" i="65" l="1"/>
  <c r="AP1" i="65" s="1"/>
  <c r="AT1" i="65" l="1"/>
  <c r="C3" i="54" l="1"/>
  <c r="C4" i="54"/>
  <c r="C5" i="54"/>
  <c r="C6" i="54"/>
  <c r="C7" i="54"/>
  <c r="C8" i="54"/>
  <c r="C9" i="54"/>
  <c r="C10" i="54"/>
  <c r="C11" i="54"/>
  <c r="C12" i="54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C69" i="54"/>
  <c r="C70" i="54"/>
  <c r="C71" i="54"/>
  <c r="C72" i="54"/>
  <c r="C73" i="54"/>
  <c r="C74" i="54"/>
  <c r="C75" i="54"/>
  <c r="C76" i="54"/>
  <c r="C77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C104" i="54"/>
  <c r="C105" i="54"/>
  <c r="C106" i="54"/>
  <c r="C107" i="54"/>
  <c r="C108" i="54"/>
  <c r="C109" i="54"/>
  <c r="C110" i="54"/>
  <c r="C111" i="54"/>
  <c r="C112" i="54"/>
  <c r="C113" i="54"/>
  <c r="C114" i="54"/>
  <c r="C115" i="54"/>
  <c r="C116" i="54"/>
  <c r="C117" i="54"/>
  <c r="C118" i="54"/>
  <c r="C119" i="54"/>
  <c r="C120" i="54"/>
  <c r="C121" i="54"/>
  <c r="C122" i="54"/>
  <c r="C123" i="54"/>
  <c r="C124" i="54"/>
  <c r="C125" i="54"/>
  <c r="C126" i="54"/>
  <c r="C127" i="54"/>
  <c r="C128" i="54"/>
  <c r="C129" i="54"/>
  <c r="C130" i="54"/>
  <c r="C131" i="54"/>
  <c r="C132" i="54"/>
  <c r="C133" i="54"/>
  <c r="C134" i="54"/>
  <c r="C135" i="54"/>
  <c r="C136" i="54"/>
  <c r="C137" i="54"/>
  <c r="C138" i="54"/>
  <c r="C139" i="54"/>
  <c r="C2" i="54"/>
  <c r="W122" i="37"/>
  <c r="V122" i="37"/>
  <c r="R122" i="37"/>
  <c r="Q122" i="37"/>
  <c r="P122" i="37"/>
  <c r="O122" i="37"/>
  <c r="M122" i="37"/>
  <c r="L122" i="37"/>
  <c r="K122" i="37"/>
  <c r="J122" i="37"/>
  <c r="I122" i="37"/>
  <c r="E122" i="37"/>
  <c r="H122" i="37" s="1"/>
  <c r="B122" i="37"/>
  <c r="W121" i="37"/>
  <c r="V121" i="37"/>
  <c r="R121" i="37"/>
  <c r="Q121" i="37"/>
  <c r="P121" i="37"/>
  <c r="O121" i="37"/>
  <c r="M121" i="37"/>
  <c r="L121" i="37"/>
  <c r="K121" i="37"/>
  <c r="J121" i="37"/>
  <c r="I121" i="37"/>
  <c r="E121" i="37"/>
  <c r="H121" i="37" s="1"/>
  <c r="B121" i="37"/>
  <c r="W120" i="37"/>
  <c r="V120" i="37"/>
  <c r="R120" i="37"/>
  <c r="Q120" i="37"/>
  <c r="P120" i="37"/>
  <c r="O120" i="37"/>
  <c r="M120" i="37"/>
  <c r="L120" i="37"/>
  <c r="K120" i="37"/>
  <c r="J120" i="37"/>
  <c r="I120" i="37"/>
  <c r="H120" i="37"/>
  <c r="C120" i="37"/>
  <c r="B120" i="37"/>
  <c r="W119" i="37"/>
  <c r="V119" i="37"/>
  <c r="R119" i="37"/>
  <c r="Q119" i="37"/>
  <c r="P119" i="37"/>
  <c r="O119" i="37"/>
  <c r="M119" i="37"/>
  <c r="L119" i="37"/>
  <c r="K119" i="37"/>
  <c r="J119" i="37"/>
  <c r="I119" i="37"/>
  <c r="E119" i="37"/>
  <c r="H119" i="37" s="1"/>
  <c r="C119" i="37"/>
  <c r="B119" i="37"/>
  <c r="W118" i="37"/>
  <c r="V118" i="37"/>
  <c r="R118" i="37"/>
  <c r="Q118" i="37"/>
  <c r="P118" i="37"/>
  <c r="O118" i="37"/>
  <c r="M118" i="37"/>
  <c r="L118" i="37"/>
  <c r="K118" i="37"/>
  <c r="J118" i="37"/>
  <c r="I118" i="37"/>
  <c r="E118" i="37"/>
  <c r="H118" i="37" s="1"/>
  <c r="C118" i="37"/>
  <c r="B118" i="37"/>
  <c r="W117" i="37"/>
  <c r="V117" i="37"/>
  <c r="R117" i="37"/>
  <c r="Q117" i="37"/>
  <c r="P117" i="37"/>
  <c r="O117" i="37"/>
  <c r="M117" i="37"/>
  <c r="L117" i="37"/>
  <c r="K117" i="37"/>
  <c r="J117" i="37"/>
  <c r="I117" i="37"/>
  <c r="E117" i="37"/>
  <c r="H117" i="37"/>
  <c r="C117" i="37"/>
  <c r="B117" i="37"/>
  <c r="W116" i="37"/>
  <c r="V116" i="37"/>
  <c r="R116" i="37"/>
  <c r="Q116" i="37"/>
  <c r="P116" i="37"/>
  <c r="O116" i="37"/>
  <c r="M116" i="37"/>
  <c r="L116" i="37"/>
  <c r="K116" i="37"/>
  <c r="J116" i="37"/>
  <c r="I116" i="37"/>
  <c r="E116" i="37"/>
  <c r="H116" i="37" s="1"/>
  <c r="C116" i="37"/>
  <c r="B116" i="37"/>
  <c r="W115" i="37"/>
  <c r="V115" i="37"/>
  <c r="R115" i="37"/>
  <c r="Q115" i="37"/>
  <c r="P115" i="37"/>
  <c r="O115" i="37"/>
  <c r="M115" i="37"/>
  <c r="L115" i="37"/>
  <c r="K115" i="37"/>
  <c r="J115" i="37"/>
  <c r="I115" i="37"/>
  <c r="E115" i="37"/>
  <c r="H115" i="37" s="1"/>
  <c r="B115" i="37"/>
  <c r="W114" i="37"/>
  <c r="V114" i="37"/>
  <c r="R114" i="37"/>
  <c r="Q114" i="37"/>
  <c r="P114" i="37"/>
  <c r="O114" i="37"/>
  <c r="M114" i="37"/>
  <c r="L114" i="37"/>
  <c r="K114" i="37"/>
  <c r="J114" i="37"/>
  <c r="I114" i="37"/>
  <c r="E114" i="37"/>
  <c r="H114" i="37"/>
  <c r="B114" i="37"/>
  <c r="W113" i="37"/>
  <c r="V113" i="37"/>
  <c r="R113" i="37"/>
  <c r="Q113" i="37"/>
  <c r="P113" i="37"/>
  <c r="O113" i="37"/>
  <c r="M113" i="37"/>
  <c r="L113" i="37"/>
  <c r="K113" i="37"/>
  <c r="J113" i="37"/>
  <c r="I113" i="37"/>
  <c r="E113" i="37"/>
  <c r="H113" i="37" s="1"/>
  <c r="B113" i="37"/>
  <c r="W112" i="37"/>
  <c r="V112" i="37"/>
  <c r="R112" i="37"/>
  <c r="Q112" i="37"/>
  <c r="P112" i="37"/>
  <c r="O112" i="37"/>
  <c r="M112" i="37"/>
  <c r="L112" i="37"/>
  <c r="K112" i="37"/>
  <c r="J112" i="37"/>
  <c r="I112" i="37"/>
  <c r="E112" i="37"/>
  <c r="H112" i="37" s="1"/>
  <c r="B112" i="37"/>
  <c r="W111" i="37"/>
  <c r="V111" i="37"/>
  <c r="R111" i="37"/>
  <c r="Q111" i="37"/>
  <c r="P111" i="37"/>
  <c r="O111" i="37"/>
  <c r="M111" i="37"/>
  <c r="L111" i="37"/>
  <c r="K111" i="37"/>
  <c r="J111" i="37"/>
  <c r="I111" i="37"/>
  <c r="E111" i="37"/>
  <c r="H111" i="37" s="1"/>
  <c r="B111" i="37"/>
  <c r="W110" i="37"/>
  <c r="V110" i="37"/>
  <c r="R110" i="37"/>
  <c r="Q110" i="37"/>
  <c r="P110" i="37"/>
  <c r="O110" i="37"/>
  <c r="M110" i="37"/>
  <c r="L110" i="37"/>
  <c r="K110" i="37"/>
  <c r="J110" i="37"/>
  <c r="I110" i="37"/>
  <c r="E110" i="37"/>
  <c r="H110" i="37" s="1"/>
  <c r="B110" i="37"/>
  <c r="W109" i="37"/>
  <c r="V109" i="37"/>
  <c r="R109" i="37"/>
  <c r="Q109" i="37"/>
  <c r="P109" i="37"/>
  <c r="O109" i="37"/>
  <c r="M109" i="37"/>
  <c r="L109" i="37"/>
  <c r="K109" i="37"/>
  <c r="J109" i="37"/>
  <c r="I109" i="37"/>
  <c r="E109" i="37"/>
  <c r="H109" i="37" s="1"/>
  <c r="B109" i="37"/>
  <c r="W108" i="37"/>
  <c r="V108" i="37"/>
  <c r="R108" i="37"/>
  <c r="Q108" i="37"/>
  <c r="P108" i="37"/>
  <c r="O108" i="37"/>
  <c r="M108" i="37"/>
  <c r="L108" i="37"/>
  <c r="K108" i="37"/>
  <c r="J108" i="37"/>
  <c r="I108" i="37"/>
  <c r="E108" i="37"/>
  <c r="H108" i="37" s="1"/>
  <c r="B108" i="37"/>
  <c r="W107" i="37"/>
  <c r="V107" i="37"/>
  <c r="R107" i="37"/>
  <c r="Q107" i="37"/>
  <c r="P107" i="37"/>
  <c r="O107" i="37"/>
  <c r="M107" i="37"/>
  <c r="L107" i="37"/>
  <c r="K107" i="37"/>
  <c r="J107" i="37"/>
  <c r="I107" i="37"/>
  <c r="E107" i="37"/>
  <c r="H107" i="37" s="1"/>
  <c r="B107" i="37"/>
  <c r="W106" i="37"/>
  <c r="V106" i="37"/>
  <c r="R106" i="37"/>
  <c r="Q106" i="37"/>
  <c r="P106" i="37"/>
  <c r="O106" i="37"/>
  <c r="M106" i="37"/>
  <c r="L106" i="37"/>
  <c r="K106" i="37"/>
  <c r="J106" i="37"/>
  <c r="I106" i="37"/>
  <c r="E106" i="37"/>
  <c r="H106" i="37"/>
  <c r="C106" i="37"/>
  <c r="B106" i="37"/>
  <c r="W105" i="37"/>
  <c r="V105" i="37"/>
  <c r="R105" i="37"/>
  <c r="Q105" i="37"/>
  <c r="P105" i="37"/>
  <c r="O105" i="37"/>
  <c r="M105" i="37"/>
  <c r="L105" i="37"/>
  <c r="K105" i="37"/>
  <c r="J105" i="37"/>
  <c r="I105" i="37"/>
  <c r="E105" i="37"/>
  <c r="H105" i="37" s="1"/>
  <c r="B105" i="37"/>
  <c r="W104" i="37"/>
  <c r="V104" i="37"/>
  <c r="R104" i="37"/>
  <c r="Q104" i="37"/>
  <c r="P104" i="37"/>
  <c r="O104" i="37"/>
  <c r="M104" i="37"/>
  <c r="L104" i="37"/>
  <c r="K104" i="37"/>
  <c r="J104" i="37"/>
  <c r="I104" i="37"/>
  <c r="E104" i="37"/>
  <c r="H104" i="37" s="1"/>
  <c r="B104" i="37"/>
  <c r="W103" i="37"/>
  <c r="V103" i="37"/>
  <c r="R103" i="37"/>
  <c r="Q103" i="37"/>
  <c r="P103" i="37"/>
  <c r="O103" i="37"/>
  <c r="M103" i="37"/>
  <c r="L103" i="37"/>
  <c r="K103" i="37"/>
  <c r="J103" i="37"/>
  <c r="I103" i="37"/>
  <c r="E103" i="37"/>
  <c r="H103" i="37" s="1"/>
  <c r="B103" i="37"/>
  <c r="W102" i="37"/>
  <c r="V102" i="37"/>
  <c r="R102" i="37"/>
  <c r="Q102" i="37"/>
  <c r="P102" i="37"/>
  <c r="O102" i="37"/>
  <c r="M102" i="37"/>
  <c r="L102" i="37"/>
  <c r="K102" i="37"/>
  <c r="J102" i="37"/>
  <c r="I102" i="37"/>
  <c r="E102" i="37"/>
  <c r="H102" i="37"/>
  <c r="B102" i="37"/>
  <c r="W101" i="37"/>
  <c r="V101" i="37"/>
  <c r="R101" i="37"/>
  <c r="Q101" i="37"/>
  <c r="P101" i="37"/>
  <c r="O101" i="37"/>
  <c r="M101" i="37"/>
  <c r="L101" i="37"/>
  <c r="K101" i="37"/>
  <c r="J101" i="37"/>
  <c r="I101" i="37"/>
  <c r="E101" i="37"/>
  <c r="H101" i="37" s="1"/>
  <c r="C101" i="37"/>
  <c r="B101" i="37"/>
  <c r="W100" i="37"/>
  <c r="V100" i="37"/>
  <c r="R100" i="37"/>
  <c r="Q100" i="37"/>
  <c r="P100" i="37"/>
  <c r="O100" i="37"/>
  <c r="M100" i="37"/>
  <c r="L100" i="37"/>
  <c r="K100" i="37"/>
  <c r="J100" i="37"/>
  <c r="I100" i="37"/>
  <c r="E100" i="37"/>
  <c r="H100" i="37" s="1"/>
  <c r="C100" i="37"/>
  <c r="B100" i="37"/>
  <c r="W99" i="37"/>
  <c r="V99" i="37"/>
  <c r="R99" i="37"/>
  <c r="Q99" i="37"/>
  <c r="P99" i="37"/>
  <c r="O99" i="37"/>
  <c r="M99" i="37"/>
  <c r="L99" i="37"/>
  <c r="K99" i="37"/>
  <c r="J99" i="37"/>
  <c r="I99" i="37"/>
  <c r="E99" i="37"/>
  <c r="H99" i="37" s="1"/>
  <c r="B99" i="37"/>
  <c r="W98" i="37"/>
  <c r="V98" i="37"/>
  <c r="R98" i="37"/>
  <c r="Q98" i="37"/>
  <c r="P98" i="37"/>
  <c r="O98" i="37"/>
  <c r="M98" i="37"/>
  <c r="L98" i="37"/>
  <c r="K98" i="37"/>
  <c r="J98" i="37"/>
  <c r="I98" i="37"/>
  <c r="H98" i="37"/>
  <c r="B98" i="37"/>
  <c r="W97" i="37"/>
  <c r="V97" i="37"/>
  <c r="R97" i="37"/>
  <c r="Q97" i="37"/>
  <c r="P97" i="37"/>
  <c r="O97" i="37"/>
  <c r="M97" i="37"/>
  <c r="L97" i="37"/>
  <c r="K97" i="37"/>
  <c r="J97" i="37"/>
  <c r="I97" i="37"/>
  <c r="E97" i="37"/>
  <c r="H97" i="37" s="1"/>
  <c r="C97" i="37"/>
  <c r="B97" i="37"/>
  <c r="W96" i="37"/>
  <c r="V96" i="37"/>
  <c r="R96" i="37"/>
  <c r="Q96" i="37"/>
  <c r="P96" i="37"/>
  <c r="O96" i="37"/>
  <c r="M96" i="37"/>
  <c r="L96" i="37"/>
  <c r="K96" i="37"/>
  <c r="J96" i="37"/>
  <c r="I96" i="37"/>
  <c r="E96" i="37"/>
  <c r="H96" i="37" s="1"/>
  <c r="C96" i="37"/>
  <c r="B96" i="37"/>
  <c r="W95" i="37"/>
  <c r="V95" i="37"/>
  <c r="R95" i="37"/>
  <c r="Q95" i="37"/>
  <c r="P95" i="37"/>
  <c r="O95" i="37"/>
  <c r="M95" i="37"/>
  <c r="L95" i="37"/>
  <c r="K95" i="37"/>
  <c r="J95" i="37"/>
  <c r="I95" i="37"/>
  <c r="H95" i="37"/>
  <c r="C95" i="37"/>
  <c r="B95" i="37"/>
  <c r="W94" i="37"/>
  <c r="V94" i="37"/>
  <c r="R94" i="37"/>
  <c r="Q94" i="37"/>
  <c r="P94" i="37"/>
  <c r="O94" i="37"/>
  <c r="M94" i="37"/>
  <c r="L94" i="37"/>
  <c r="K94" i="37"/>
  <c r="J94" i="37"/>
  <c r="I94" i="37"/>
  <c r="E94" i="37"/>
  <c r="H94" i="37"/>
  <c r="B94" i="37"/>
  <c r="W93" i="37"/>
  <c r="V93" i="37"/>
  <c r="R93" i="37"/>
  <c r="Q93" i="37"/>
  <c r="P93" i="37"/>
  <c r="O93" i="37"/>
  <c r="M93" i="37"/>
  <c r="L93" i="37"/>
  <c r="K93" i="37"/>
  <c r="J93" i="37"/>
  <c r="I93" i="37"/>
  <c r="E93" i="37"/>
  <c r="H93" i="37" s="1"/>
  <c r="B93" i="37"/>
  <c r="W92" i="37"/>
  <c r="V92" i="37"/>
  <c r="R92" i="37"/>
  <c r="Q92" i="37"/>
  <c r="P92" i="37"/>
  <c r="O92" i="37"/>
  <c r="M92" i="37"/>
  <c r="L92" i="37"/>
  <c r="K92" i="37"/>
  <c r="J92" i="37"/>
  <c r="I92" i="37"/>
  <c r="E92" i="37"/>
  <c r="H92" i="37" s="1"/>
  <c r="B92" i="37"/>
  <c r="W91" i="37"/>
  <c r="V91" i="37"/>
  <c r="R91" i="37"/>
  <c r="Q91" i="37"/>
  <c r="P91" i="37"/>
  <c r="O91" i="37"/>
  <c r="M91" i="37"/>
  <c r="L91" i="37"/>
  <c r="K91" i="37"/>
  <c r="J91" i="37"/>
  <c r="I91" i="37"/>
  <c r="E91" i="37"/>
  <c r="H91" i="37" s="1"/>
  <c r="B91" i="37"/>
  <c r="W90" i="37"/>
  <c r="V90" i="37"/>
  <c r="R90" i="37"/>
  <c r="Q90" i="37"/>
  <c r="P90" i="37"/>
  <c r="O90" i="37"/>
  <c r="M90" i="37"/>
  <c r="L90" i="37"/>
  <c r="K90" i="37"/>
  <c r="J90" i="37"/>
  <c r="I90" i="37"/>
  <c r="E90" i="37"/>
  <c r="H90" i="37" s="1"/>
  <c r="B90" i="37"/>
  <c r="W89" i="37"/>
  <c r="V89" i="37"/>
  <c r="R89" i="37"/>
  <c r="Q89" i="37"/>
  <c r="P89" i="37"/>
  <c r="O89" i="37"/>
  <c r="M89" i="37"/>
  <c r="L89" i="37"/>
  <c r="K89" i="37"/>
  <c r="J89" i="37"/>
  <c r="I89" i="37"/>
  <c r="E89" i="37"/>
  <c r="H89" i="37" s="1"/>
  <c r="B89" i="37"/>
  <c r="W88" i="37"/>
  <c r="V88" i="37"/>
  <c r="R88" i="37"/>
  <c r="Q88" i="37"/>
  <c r="P88" i="37"/>
  <c r="O88" i="37"/>
  <c r="M88" i="37"/>
  <c r="L88" i="37"/>
  <c r="K88" i="37"/>
  <c r="J88" i="37"/>
  <c r="I88" i="37"/>
  <c r="E88" i="37"/>
  <c r="H88" i="37" s="1"/>
  <c r="C88" i="37"/>
  <c r="B88" i="37"/>
  <c r="W87" i="37"/>
  <c r="V87" i="37"/>
  <c r="R87" i="37"/>
  <c r="Q87" i="37"/>
  <c r="P87" i="37"/>
  <c r="O87" i="37"/>
  <c r="M87" i="37"/>
  <c r="L87" i="37"/>
  <c r="K87" i="37"/>
  <c r="J87" i="37"/>
  <c r="I87" i="37"/>
  <c r="E87" i="37"/>
  <c r="H87" i="37" s="1"/>
  <c r="B87" i="37"/>
  <c r="W86" i="37"/>
  <c r="V86" i="37"/>
  <c r="R86" i="37"/>
  <c r="Q86" i="37"/>
  <c r="P86" i="37"/>
  <c r="O86" i="37"/>
  <c r="M86" i="37"/>
  <c r="L86" i="37"/>
  <c r="K86" i="37"/>
  <c r="J86" i="37"/>
  <c r="I86" i="37"/>
  <c r="E86" i="37"/>
  <c r="H86" i="37"/>
  <c r="B86" i="37"/>
  <c r="W85" i="37"/>
  <c r="V85" i="37"/>
  <c r="R85" i="37"/>
  <c r="Q85" i="37"/>
  <c r="P85" i="37"/>
  <c r="O85" i="37"/>
  <c r="M85" i="37"/>
  <c r="L85" i="37"/>
  <c r="K85" i="37"/>
  <c r="J85" i="37"/>
  <c r="I85" i="37"/>
  <c r="E85" i="37"/>
  <c r="H85" i="37" s="1"/>
  <c r="B85" i="37"/>
  <c r="W84" i="37"/>
  <c r="V84" i="37"/>
  <c r="R84" i="37"/>
  <c r="Q84" i="37"/>
  <c r="P84" i="37"/>
  <c r="O84" i="37"/>
  <c r="M84" i="37"/>
  <c r="L84" i="37"/>
  <c r="K84" i="37"/>
  <c r="J84" i="37"/>
  <c r="I84" i="37"/>
  <c r="H84" i="37"/>
  <c r="B84" i="37"/>
  <c r="W83" i="37"/>
  <c r="V83" i="37"/>
  <c r="R83" i="37"/>
  <c r="Q83" i="37"/>
  <c r="P83" i="37"/>
  <c r="O83" i="37"/>
  <c r="M83" i="37"/>
  <c r="L83" i="37"/>
  <c r="K83" i="37"/>
  <c r="J83" i="37"/>
  <c r="I83" i="37"/>
  <c r="E83" i="37"/>
  <c r="H83" i="37" s="1"/>
  <c r="B83" i="37"/>
  <c r="W82" i="37"/>
  <c r="V82" i="37"/>
  <c r="R82" i="37"/>
  <c r="Q82" i="37"/>
  <c r="P82" i="37"/>
  <c r="O82" i="37"/>
  <c r="M82" i="37"/>
  <c r="L82" i="37"/>
  <c r="K82" i="37"/>
  <c r="J82" i="37"/>
  <c r="I82" i="37"/>
  <c r="E82" i="37"/>
  <c r="H82" i="37" s="1"/>
  <c r="B82" i="37"/>
  <c r="W81" i="37"/>
  <c r="V81" i="37"/>
  <c r="R81" i="37"/>
  <c r="Q81" i="37"/>
  <c r="P81" i="37"/>
  <c r="O81" i="37"/>
  <c r="M81" i="37"/>
  <c r="L81" i="37"/>
  <c r="K81" i="37"/>
  <c r="J81" i="37"/>
  <c r="I81" i="37"/>
  <c r="E81" i="37"/>
  <c r="H81" i="37" s="1"/>
  <c r="B81" i="37"/>
  <c r="W80" i="37"/>
  <c r="V80" i="37"/>
  <c r="R80" i="37"/>
  <c r="Q80" i="37"/>
  <c r="P80" i="37"/>
  <c r="O80" i="37"/>
  <c r="M80" i="37"/>
  <c r="L80" i="37"/>
  <c r="K80" i="37"/>
  <c r="J80" i="37"/>
  <c r="I80" i="37"/>
  <c r="E80" i="37"/>
  <c r="H80" i="37" s="1"/>
  <c r="B80" i="37"/>
  <c r="W79" i="37"/>
  <c r="V79" i="37"/>
  <c r="R79" i="37"/>
  <c r="Q79" i="37"/>
  <c r="P79" i="37"/>
  <c r="O79" i="37"/>
  <c r="M79" i="37"/>
  <c r="L79" i="37"/>
  <c r="K79" i="37"/>
  <c r="J79" i="37"/>
  <c r="I79" i="37"/>
  <c r="E79" i="37"/>
  <c r="H79" i="37" s="1"/>
  <c r="B79" i="37"/>
  <c r="W78" i="37"/>
  <c r="V78" i="37"/>
  <c r="R78" i="37"/>
  <c r="Q78" i="37"/>
  <c r="P78" i="37"/>
  <c r="O78" i="37"/>
  <c r="M78" i="37"/>
  <c r="L78" i="37"/>
  <c r="K78" i="37"/>
  <c r="J78" i="37"/>
  <c r="I78" i="37"/>
  <c r="H78" i="37"/>
  <c r="C78" i="37"/>
  <c r="B78" i="37"/>
  <c r="W77" i="37"/>
  <c r="V77" i="37"/>
  <c r="R77" i="37"/>
  <c r="Q77" i="37"/>
  <c r="P77" i="37"/>
  <c r="O77" i="37"/>
  <c r="M77" i="37"/>
  <c r="L77" i="37"/>
  <c r="K77" i="37"/>
  <c r="J77" i="37"/>
  <c r="I77" i="37"/>
  <c r="E77" i="37"/>
  <c r="H77" i="37"/>
  <c r="B77" i="37"/>
  <c r="W76" i="37"/>
  <c r="V76" i="37"/>
  <c r="R76" i="37"/>
  <c r="Q76" i="37"/>
  <c r="P76" i="37"/>
  <c r="O76" i="37"/>
  <c r="M76" i="37"/>
  <c r="L76" i="37"/>
  <c r="K76" i="37"/>
  <c r="J76" i="37"/>
  <c r="I76" i="37"/>
  <c r="E76" i="37"/>
  <c r="H76" i="37" s="1"/>
  <c r="B76" i="37"/>
  <c r="W75" i="37"/>
  <c r="V75" i="37"/>
  <c r="R75" i="37"/>
  <c r="Q75" i="37"/>
  <c r="P75" i="37"/>
  <c r="O75" i="37"/>
  <c r="M75" i="37"/>
  <c r="L75" i="37"/>
  <c r="K75" i="37"/>
  <c r="J75" i="37"/>
  <c r="I75" i="37"/>
  <c r="E75" i="37"/>
  <c r="H75" i="37" s="1"/>
  <c r="B75" i="37"/>
  <c r="W74" i="37"/>
  <c r="V74" i="37"/>
  <c r="R74" i="37"/>
  <c r="Q74" i="37"/>
  <c r="P74" i="37"/>
  <c r="O74" i="37"/>
  <c r="M74" i="37"/>
  <c r="L74" i="37"/>
  <c r="K74" i="37"/>
  <c r="J74" i="37"/>
  <c r="I74" i="37"/>
  <c r="E74" i="37"/>
  <c r="H74" i="37" s="1"/>
  <c r="C74" i="37"/>
  <c r="B74" i="37"/>
  <c r="W73" i="37"/>
  <c r="V73" i="37"/>
  <c r="R73" i="37"/>
  <c r="Q73" i="37"/>
  <c r="P73" i="37"/>
  <c r="O73" i="37"/>
  <c r="M73" i="37"/>
  <c r="L73" i="37"/>
  <c r="K73" i="37"/>
  <c r="J73" i="37"/>
  <c r="I73" i="37"/>
  <c r="E73" i="37"/>
  <c r="H73" i="37" s="1"/>
  <c r="B73" i="37"/>
  <c r="W72" i="37"/>
  <c r="V72" i="37"/>
  <c r="R72" i="37"/>
  <c r="Q72" i="37"/>
  <c r="P72" i="37"/>
  <c r="O72" i="37"/>
  <c r="M72" i="37"/>
  <c r="L72" i="37"/>
  <c r="K72" i="37"/>
  <c r="J72" i="37"/>
  <c r="I72" i="37"/>
  <c r="E72" i="37"/>
  <c r="H72" i="37" s="1"/>
  <c r="B72" i="37"/>
  <c r="AD71" i="37"/>
  <c r="AC71" i="37"/>
  <c r="W71" i="37"/>
  <c r="V71" i="37"/>
  <c r="R71" i="37"/>
  <c r="AB71" i="37" s="1"/>
  <c r="Q71" i="37"/>
  <c r="P71" i="37"/>
  <c r="O71" i="37"/>
  <c r="M71" i="37"/>
  <c r="L71" i="37"/>
  <c r="K71" i="37"/>
  <c r="J71" i="37"/>
  <c r="I71" i="37"/>
  <c r="E71" i="37"/>
  <c r="H71" i="37" s="1"/>
  <c r="B71" i="37"/>
  <c r="AD70" i="37"/>
  <c r="AC70" i="37"/>
  <c r="W70" i="37"/>
  <c r="V70" i="37"/>
  <c r="R70" i="37"/>
  <c r="Q70" i="37"/>
  <c r="AA70" i="37" s="1"/>
  <c r="P70" i="37"/>
  <c r="O70" i="37"/>
  <c r="M70" i="37"/>
  <c r="L70" i="37"/>
  <c r="K70" i="37"/>
  <c r="J70" i="37"/>
  <c r="I70" i="37"/>
  <c r="E70" i="37"/>
  <c r="H70" i="37" s="1"/>
  <c r="B70" i="37"/>
  <c r="AD69" i="37"/>
  <c r="AC69" i="37"/>
  <c r="W69" i="37"/>
  <c r="V69" i="37"/>
  <c r="R69" i="37"/>
  <c r="Q69" i="37"/>
  <c r="P69" i="37"/>
  <c r="O69" i="37"/>
  <c r="M69" i="37"/>
  <c r="L69" i="37"/>
  <c r="K69" i="37"/>
  <c r="J69" i="37"/>
  <c r="I69" i="37"/>
  <c r="E69" i="37"/>
  <c r="H69" i="37" s="1"/>
  <c r="C69" i="37"/>
  <c r="B69" i="37"/>
  <c r="AD68" i="37"/>
  <c r="AC68" i="37"/>
  <c r="W68" i="37"/>
  <c r="V68" i="37"/>
  <c r="R68" i="37"/>
  <c r="Q68" i="37"/>
  <c r="P68" i="37"/>
  <c r="O68" i="37"/>
  <c r="M68" i="37"/>
  <c r="L68" i="37"/>
  <c r="K68" i="37"/>
  <c r="J68" i="37"/>
  <c r="I68" i="37"/>
  <c r="E68" i="37"/>
  <c r="H68" i="37" s="1"/>
  <c r="C68" i="37"/>
  <c r="B68" i="37"/>
  <c r="AD67" i="37"/>
  <c r="AC67" i="37"/>
  <c r="W67" i="37"/>
  <c r="V67" i="37"/>
  <c r="R67" i="37"/>
  <c r="AB67" i="37" s="1"/>
  <c r="Q67" i="37"/>
  <c r="P67" i="37"/>
  <c r="O67" i="37"/>
  <c r="M67" i="37"/>
  <c r="L67" i="37"/>
  <c r="K67" i="37"/>
  <c r="J67" i="37"/>
  <c r="I67" i="37"/>
  <c r="E67" i="37"/>
  <c r="H67" i="37" s="1"/>
  <c r="B67" i="37"/>
  <c r="AD66" i="37"/>
  <c r="AC66" i="37"/>
  <c r="W66" i="37"/>
  <c r="V66" i="37"/>
  <c r="R66" i="37"/>
  <c r="Q66" i="37"/>
  <c r="P66" i="37"/>
  <c r="O66" i="37"/>
  <c r="M66" i="37"/>
  <c r="L66" i="37"/>
  <c r="K66" i="37"/>
  <c r="J66" i="37"/>
  <c r="I66" i="37"/>
  <c r="E66" i="37"/>
  <c r="H66" i="37" s="1"/>
  <c r="C66" i="37"/>
  <c r="B66" i="37"/>
  <c r="AD65" i="37"/>
  <c r="AC65" i="37"/>
  <c r="W65" i="37"/>
  <c r="V65" i="37"/>
  <c r="R65" i="37"/>
  <c r="Q65" i="37"/>
  <c r="P65" i="37"/>
  <c r="O65" i="37"/>
  <c r="M65" i="37"/>
  <c r="L65" i="37"/>
  <c r="K65" i="37"/>
  <c r="J65" i="37"/>
  <c r="I65" i="37"/>
  <c r="E65" i="37"/>
  <c r="H65" i="37" s="1"/>
  <c r="B65" i="37"/>
  <c r="AD64" i="37"/>
  <c r="AC64" i="37"/>
  <c r="W64" i="37"/>
  <c r="V64" i="37"/>
  <c r="R64" i="37"/>
  <c r="Q64" i="37"/>
  <c r="P64" i="37"/>
  <c r="O64" i="37"/>
  <c r="M64" i="37"/>
  <c r="L64" i="37"/>
  <c r="K64" i="37"/>
  <c r="J64" i="37"/>
  <c r="I64" i="37"/>
  <c r="E64" i="37"/>
  <c r="H64" i="37" s="1"/>
  <c r="C64" i="37"/>
  <c r="B64" i="37"/>
  <c r="AD63" i="37"/>
  <c r="AC63" i="37"/>
  <c r="W63" i="37"/>
  <c r="V63" i="37"/>
  <c r="R63" i="37"/>
  <c r="Q63" i="37"/>
  <c r="AA63" i="37" s="1"/>
  <c r="P63" i="37"/>
  <c r="O63" i="37"/>
  <c r="M63" i="37"/>
  <c r="L63" i="37"/>
  <c r="K63" i="37"/>
  <c r="J63" i="37"/>
  <c r="I63" i="37"/>
  <c r="E63" i="37"/>
  <c r="H63" i="37" s="1"/>
  <c r="B63" i="37"/>
  <c r="AD62" i="37"/>
  <c r="AC62" i="37"/>
  <c r="W62" i="37"/>
  <c r="V62" i="37"/>
  <c r="R62" i="37"/>
  <c r="Q62" i="37"/>
  <c r="P62" i="37"/>
  <c r="O62" i="37"/>
  <c r="M62" i="37"/>
  <c r="L62" i="37"/>
  <c r="K62" i="37"/>
  <c r="J62" i="37"/>
  <c r="I62" i="37"/>
  <c r="E62" i="37"/>
  <c r="H62" i="37" s="1"/>
  <c r="C62" i="37"/>
  <c r="B62" i="37"/>
  <c r="AD61" i="37"/>
  <c r="AC61" i="37"/>
  <c r="W61" i="37"/>
  <c r="V61" i="37"/>
  <c r="R61" i="37"/>
  <c r="X61" i="37" s="1"/>
  <c r="Q61" i="37"/>
  <c r="P61" i="37"/>
  <c r="O61" i="37"/>
  <c r="M61" i="37"/>
  <c r="L61" i="37"/>
  <c r="K61" i="37"/>
  <c r="J61" i="37"/>
  <c r="I61" i="37"/>
  <c r="E61" i="37"/>
  <c r="H61" i="37" s="1"/>
  <c r="C61" i="37"/>
  <c r="B61" i="37"/>
  <c r="AD60" i="37"/>
  <c r="AC60" i="37"/>
  <c r="W60" i="37"/>
  <c r="V60" i="37"/>
  <c r="R60" i="37"/>
  <c r="Q60" i="37"/>
  <c r="P60" i="37"/>
  <c r="O60" i="37"/>
  <c r="K60" i="37"/>
  <c r="L60" i="37"/>
  <c r="M60" i="37"/>
  <c r="J60" i="37"/>
  <c r="I60" i="37"/>
  <c r="E60" i="37"/>
  <c r="H60" i="37"/>
  <c r="C60" i="37"/>
  <c r="B60" i="37"/>
  <c r="AD59" i="37"/>
  <c r="AC59" i="37"/>
  <c r="W59" i="37"/>
  <c r="V59" i="37"/>
  <c r="R59" i="37"/>
  <c r="Q59" i="37"/>
  <c r="Y59" i="37" s="1"/>
  <c r="P59" i="37"/>
  <c r="O59" i="37"/>
  <c r="M59" i="37"/>
  <c r="L59" i="37"/>
  <c r="K59" i="37"/>
  <c r="J59" i="37"/>
  <c r="I59" i="37"/>
  <c r="E59" i="37"/>
  <c r="H59" i="37" s="1"/>
  <c r="C59" i="37"/>
  <c r="B59" i="37"/>
  <c r="AD58" i="37"/>
  <c r="AC58" i="37"/>
  <c r="W58" i="37"/>
  <c r="V58" i="37"/>
  <c r="R58" i="37"/>
  <c r="X58" i="37" s="1"/>
  <c r="Q58" i="37"/>
  <c r="AA58" i="37" s="1"/>
  <c r="P58" i="37"/>
  <c r="O58" i="37"/>
  <c r="M58" i="37"/>
  <c r="L58" i="37"/>
  <c r="K58" i="37"/>
  <c r="J58" i="37"/>
  <c r="I58" i="37"/>
  <c r="E58" i="37"/>
  <c r="H58" i="37" s="1"/>
  <c r="C58" i="37"/>
  <c r="B58" i="37"/>
  <c r="AD57" i="37"/>
  <c r="AC57" i="37"/>
  <c r="W57" i="37"/>
  <c r="V57" i="37"/>
  <c r="R57" i="37"/>
  <c r="X57" i="37" s="1"/>
  <c r="Q57" i="37"/>
  <c r="P57" i="37"/>
  <c r="O57" i="37"/>
  <c r="M57" i="37"/>
  <c r="L57" i="37"/>
  <c r="K57" i="37"/>
  <c r="J57" i="37"/>
  <c r="I57" i="37"/>
  <c r="E57" i="37"/>
  <c r="H57" i="37" s="1"/>
  <c r="C57" i="37"/>
  <c r="B57" i="37"/>
  <c r="AD56" i="37"/>
  <c r="AC56" i="37"/>
  <c r="W56" i="37"/>
  <c r="V56" i="37"/>
  <c r="R56" i="37"/>
  <c r="Q56" i="37"/>
  <c r="Y56" i="37" s="1"/>
  <c r="P56" i="37"/>
  <c r="O56" i="37"/>
  <c r="M56" i="37"/>
  <c r="L56" i="37"/>
  <c r="K56" i="37"/>
  <c r="J56" i="37"/>
  <c r="I56" i="37"/>
  <c r="E56" i="37"/>
  <c r="H56" i="37" s="1"/>
  <c r="C56" i="37"/>
  <c r="B56" i="37"/>
  <c r="AD55" i="37"/>
  <c r="AC55" i="37"/>
  <c r="W55" i="37"/>
  <c r="V55" i="37"/>
  <c r="R55" i="37"/>
  <c r="Q55" i="37"/>
  <c r="AA55" i="37" s="1"/>
  <c r="P55" i="37"/>
  <c r="O55" i="37"/>
  <c r="M55" i="37"/>
  <c r="L55" i="37"/>
  <c r="K55" i="37"/>
  <c r="J55" i="37"/>
  <c r="I55" i="37"/>
  <c r="E55" i="37"/>
  <c r="H55" i="37" s="1"/>
  <c r="C55" i="37"/>
  <c r="B55" i="37"/>
  <c r="AD54" i="37"/>
  <c r="AC54" i="37"/>
  <c r="W54" i="37"/>
  <c r="V54" i="37"/>
  <c r="R54" i="37"/>
  <c r="Q54" i="37"/>
  <c r="Y54" i="37" s="1"/>
  <c r="P54" i="37"/>
  <c r="O54" i="37"/>
  <c r="M54" i="37"/>
  <c r="L54" i="37"/>
  <c r="K54" i="37"/>
  <c r="J54" i="37"/>
  <c r="I54" i="37"/>
  <c r="E54" i="37"/>
  <c r="H54" i="37"/>
  <c r="C54" i="37"/>
  <c r="B54" i="37"/>
  <c r="AD53" i="37"/>
  <c r="AC53" i="37"/>
  <c r="W53" i="37"/>
  <c r="V53" i="37"/>
  <c r="R53" i="37"/>
  <c r="Q53" i="37"/>
  <c r="P53" i="37"/>
  <c r="O53" i="37"/>
  <c r="M53" i="37"/>
  <c r="L53" i="37"/>
  <c r="K53" i="37"/>
  <c r="J53" i="37"/>
  <c r="I53" i="37"/>
  <c r="E53" i="37"/>
  <c r="H53" i="37" s="1"/>
  <c r="C53" i="37"/>
  <c r="B53" i="37"/>
  <c r="AD52" i="37"/>
  <c r="AC52" i="37"/>
  <c r="W52" i="37"/>
  <c r="V52" i="37"/>
  <c r="R52" i="37"/>
  <c r="Q52" i="37"/>
  <c r="AA52" i="37" s="1"/>
  <c r="P52" i="37"/>
  <c r="O52" i="37"/>
  <c r="M52" i="37"/>
  <c r="L52" i="37"/>
  <c r="K52" i="37"/>
  <c r="J52" i="37"/>
  <c r="I52" i="37"/>
  <c r="E52" i="37"/>
  <c r="H52" i="37" s="1"/>
  <c r="C52" i="37"/>
  <c r="B52" i="37"/>
  <c r="AD51" i="37"/>
  <c r="AC51" i="37"/>
  <c r="W51" i="37"/>
  <c r="V51" i="37"/>
  <c r="R51" i="37"/>
  <c r="AB51" i="37" s="1"/>
  <c r="Q51" i="37"/>
  <c r="AA51" i="37" s="1"/>
  <c r="P51" i="37"/>
  <c r="O51" i="37"/>
  <c r="M51" i="37"/>
  <c r="L51" i="37"/>
  <c r="K51" i="37"/>
  <c r="J51" i="37"/>
  <c r="I51" i="37"/>
  <c r="E51" i="37"/>
  <c r="H51" i="37" s="1"/>
  <c r="C51" i="37"/>
  <c r="B51" i="37"/>
  <c r="AD50" i="37"/>
  <c r="AC50" i="37"/>
  <c r="W50" i="37"/>
  <c r="V50" i="37"/>
  <c r="R50" i="37"/>
  <c r="X50" i="37" s="1"/>
  <c r="Q50" i="37"/>
  <c r="AA50" i="37" s="1"/>
  <c r="P50" i="37"/>
  <c r="O50" i="37"/>
  <c r="M50" i="37"/>
  <c r="L50" i="37"/>
  <c r="K50" i="37"/>
  <c r="J50" i="37"/>
  <c r="I50" i="37"/>
  <c r="E50" i="37"/>
  <c r="H50" i="37" s="1"/>
  <c r="C50" i="37"/>
  <c r="B50" i="37"/>
  <c r="AD49" i="37"/>
  <c r="AC49" i="37"/>
  <c r="W49" i="37"/>
  <c r="V49" i="37"/>
  <c r="R49" i="37"/>
  <c r="Q49" i="37"/>
  <c r="Y49" i="37" s="1"/>
  <c r="P49" i="37"/>
  <c r="O49" i="37"/>
  <c r="M49" i="37"/>
  <c r="L49" i="37"/>
  <c r="K49" i="37"/>
  <c r="J49" i="37"/>
  <c r="I49" i="37"/>
  <c r="E49" i="37"/>
  <c r="H49" i="37"/>
  <c r="C49" i="37"/>
  <c r="B49" i="37"/>
  <c r="AD48" i="37"/>
  <c r="AC48" i="37"/>
  <c r="W48" i="37"/>
  <c r="V48" i="37"/>
  <c r="R48" i="37"/>
  <c r="X48" i="37" s="1"/>
  <c r="Q48" i="37"/>
  <c r="AA48" i="37" s="1"/>
  <c r="P48" i="37"/>
  <c r="O48" i="37"/>
  <c r="M48" i="37"/>
  <c r="L48" i="37"/>
  <c r="K48" i="37"/>
  <c r="J48" i="37"/>
  <c r="I48" i="37"/>
  <c r="E48" i="37"/>
  <c r="H48" i="37" s="1"/>
  <c r="C48" i="37"/>
  <c r="B48" i="37"/>
  <c r="AD47" i="37"/>
  <c r="AC47" i="37"/>
  <c r="W47" i="37"/>
  <c r="V47" i="37"/>
  <c r="R47" i="37"/>
  <c r="AB47" i="37" s="1"/>
  <c r="Q47" i="37"/>
  <c r="AA47" i="37" s="1"/>
  <c r="P47" i="37"/>
  <c r="O47" i="37"/>
  <c r="M47" i="37"/>
  <c r="L47" i="37"/>
  <c r="K47" i="37"/>
  <c r="J47" i="37"/>
  <c r="I47" i="37"/>
  <c r="E47" i="37"/>
  <c r="H47" i="37" s="1"/>
  <c r="C47" i="37"/>
  <c r="B47" i="37"/>
  <c r="AD46" i="37"/>
  <c r="AC46" i="37"/>
  <c r="W46" i="37"/>
  <c r="V46" i="37"/>
  <c r="R46" i="37"/>
  <c r="AB46" i="37" s="1"/>
  <c r="Q46" i="37"/>
  <c r="P46" i="37"/>
  <c r="O46" i="37"/>
  <c r="M46" i="37"/>
  <c r="L46" i="37"/>
  <c r="K46" i="37"/>
  <c r="J46" i="37"/>
  <c r="I46" i="37"/>
  <c r="E46" i="37"/>
  <c r="H46" i="37" s="1"/>
  <c r="C46" i="37"/>
  <c r="B46" i="37"/>
  <c r="AD45" i="37"/>
  <c r="AC45" i="37"/>
  <c r="W45" i="37"/>
  <c r="V45" i="37"/>
  <c r="R45" i="37"/>
  <c r="X45" i="37" s="1"/>
  <c r="Q45" i="37"/>
  <c r="P45" i="37"/>
  <c r="O45" i="37"/>
  <c r="M45" i="37"/>
  <c r="L45" i="37"/>
  <c r="K45" i="37"/>
  <c r="J45" i="37"/>
  <c r="I45" i="37"/>
  <c r="E45" i="37"/>
  <c r="H45" i="37" s="1"/>
  <c r="C45" i="37"/>
  <c r="B45" i="37"/>
  <c r="AD44" i="37"/>
  <c r="AC44" i="37"/>
  <c r="W44" i="37"/>
  <c r="V44" i="37"/>
  <c r="R44" i="37"/>
  <c r="AB44" i="37" s="1"/>
  <c r="Q44" i="37"/>
  <c r="P44" i="37"/>
  <c r="O44" i="37"/>
  <c r="M44" i="37"/>
  <c r="L44" i="37"/>
  <c r="K44" i="37"/>
  <c r="J44" i="37"/>
  <c r="I44" i="37"/>
  <c r="E44" i="37"/>
  <c r="H44" i="37"/>
  <c r="C44" i="37"/>
  <c r="B44" i="37"/>
  <c r="AD43" i="37"/>
  <c r="AC43" i="37"/>
  <c r="W43" i="37"/>
  <c r="V43" i="37"/>
  <c r="R43" i="37"/>
  <c r="X43" i="37" s="1"/>
  <c r="Q43" i="37"/>
  <c r="P43" i="37"/>
  <c r="O43" i="37"/>
  <c r="M43" i="37"/>
  <c r="L43" i="37"/>
  <c r="K43" i="37"/>
  <c r="J43" i="37"/>
  <c r="I43" i="37"/>
  <c r="E43" i="37"/>
  <c r="H43" i="37" s="1"/>
  <c r="C43" i="37"/>
  <c r="B43" i="37"/>
  <c r="AD42" i="37"/>
  <c r="AC42" i="37"/>
  <c r="W42" i="37"/>
  <c r="V42" i="37"/>
  <c r="R42" i="37"/>
  <c r="X42" i="37" s="1"/>
  <c r="Q42" i="37"/>
  <c r="Y42" i="37" s="1"/>
  <c r="P42" i="37"/>
  <c r="O42" i="37"/>
  <c r="M42" i="37"/>
  <c r="L42" i="37"/>
  <c r="K42" i="37"/>
  <c r="J42" i="37"/>
  <c r="I42" i="37"/>
  <c r="E42" i="37"/>
  <c r="H42" i="37" s="1"/>
  <c r="C42" i="37"/>
  <c r="B42" i="37"/>
  <c r="AD41" i="37"/>
  <c r="AC41" i="37"/>
  <c r="W41" i="37"/>
  <c r="V41" i="37"/>
  <c r="R41" i="37"/>
  <c r="Q41" i="37"/>
  <c r="AA41" i="37" s="1"/>
  <c r="P41" i="37"/>
  <c r="O41" i="37"/>
  <c r="M41" i="37"/>
  <c r="L41" i="37"/>
  <c r="K41" i="37"/>
  <c r="J41" i="37"/>
  <c r="I41" i="37"/>
  <c r="E41" i="37"/>
  <c r="H41" i="37" s="1"/>
  <c r="C41" i="37"/>
  <c r="B41" i="37"/>
  <c r="AD40" i="37"/>
  <c r="AC40" i="37"/>
  <c r="W40" i="37"/>
  <c r="V40" i="37"/>
  <c r="R40" i="37"/>
  <c r="AB40" i="37" s="1"/>
  <c r="Q40" i="37"/>
  <c r="P40" i="37"/>
  <c r="O40" i="37"/>
  <c r="M40" i="37"/>
  <c r="L40" i="37"/>
  <c r="K40" i="37"/>
  <c r="J40" i="37"/>
  <c r="I40" i="37"/>
  <c r="E40" i="37"/>
  <c r="H40" i="37" s="1"/>
  <c r="C40" i="37"/>
  <c r="B40" i="37"/>
  <c r="AD39" i="37"/>
  <c r="AC39" i="37"/>
  <c r="W39" i="37"/>
  <c r="V39" i="37"/>
  <c r="R39" i="37"/>
  <c r="Q39" i="37"/>
  <c r="AA39" i="37" s="1"/>
  <c r="P39" i="37"/>
  <c r="O39" i="37"/>
  <c r="M39" i="37"/>
  <c r="L39" i="37"/>
  <c r="K39" i="37"/>
  <c r="J39" i="37"/>
  <c r="I39" i="37"/>
  <c r="E39" i="37"/>
  <c r="H39" i="37" s="1"/>
  <c r="B39" i="37"/>
  <c r="AD38" i="37"/>
  <c r="AC38" i="37"/>
  <c r="W38" i="37"/>
  <c r="V38" i="37"/>
  <c r="R38" i="37"/>
  <c r="Q38" i="37"/>
  <c r="Y38" i="37" s="1"/>
  <c r="P38" i="37"/>
  <c r="O38" i="37"/>
  <c r="M38" i="37"/>
  <c r="L38" i="37"/>
  <c r="K38" i="37"/>
  <c r="J38" i="37"/>
  <c r="I38" i="37"/>
  <c r="E38" i="37"/>
  <c r="H38" i="37" s="1"/>
  <c r="C38" i="37"/>
  <c r="B38" i="37"/>
  <c r="AD37" i="37"/>
  <c r="AC37" i="37"/>
  <c r="W37" i="37"/>
  <c r="V37" i="37"/>
  <c r="R37" i="37"/>
  <c r="X37" i="37" s="1"/>
  <c r="Q37" i="37"/>
  <c r="AA37" i="37" s="1"/>
  <c r="P37" i="37"/>
  <c r="O37" i="37"/>
  <c r="M37" i="37"/>
  <c r="L37" i="37"/>
  <c r="K37" i="37"/>
  <c r="J37" i="37"/>
  <c r="I37" i="37"/>
  <c r="E37" i="37"/>
  <c r="H37" i="37" s="1"/>
  <c r="C37" i="37"/>
  <c r="B37" i="37"/>
  <c r="AD36" i="37"/>
  <c r="AC36" i="37"/>
  <c r="W36" i="37"/>
  <c r="V36" i="37"/>
  <c r="R36" i="37"/>
  <c r="AB36" i="37" s="1"/>
  <c r="Q36" i="37"/>
  <c r="P36" i="37"/>
  <c r="O36" i="37"/>
  <c r="M36" i="37"/>
  <c r="L36" i="37"/>
  <c r="K36" i="37"/>
  <c r="J36" i="37"/>
  <c r="I36" i="37"/>
  <c r="E36" i="37"/>
  <c r="H36" i="37" s="1"/>
  <c r="C36" i="37"/>
  <c r="B36" i="37"/>
  <c r="AD35" i="37"/>
  <c r="AC35" i="37"/>
  <c r="W35" i="37"/>
  <c r="V35" i="37"/>
  <c r="R35" i="37"/>
  <c r="AB35" i="37" s="1"/>
  <c r="Q35" i="37"/>
  <c r="AA35" i="37" s="1"/>
  <c r="P35" i="37"/>
  <c r="O35" i="37"/>
  <c r="M35" i="37"/>
  <c r="L35" i="37"/>
  <c r="K35" i="37"/>
  <c r="J35" i="37"/>
  <c r="I35" i="37"/>
  <c r="E35" i="37"/>
  <c r="H35" i="37" s="1"/>
  <c r="C35" i="37"/>
  <c r="B35" i="37"/>
  <c r="AD34" i="37"/>
  <c r="AC34" i="37"/>
  <c r="W34" i="37"/>
  <c r="V34" i="37"/>
  <c r="R34" i="37"/>
  <c r="AB34" i="37" s="1"/>
  <c r="Q34" i="37"/>
  <c r="AA34" i="37" s="1"/>
  <c r="P34" i="37"/>
  <c r="O34" i="37"/>
  <c r="M34" i="37"/>
  <c r="L34" i="37"/>
  <c r="K34" i="37"/>
  <c r="J34" i="37"/>
  <c r="I34" i="37"/>
  <c r="E34" i="37"/>
  <c r="H34" i="37" s="1"/>
  <c r="C34" i="37"/>
  <c r="B34" i="37"/>
  <c r="AD33" i="37"/>
  <c r="AC33" i="37"/>
  <c r="W33" i="37"/>
  <c r="V33" i="37"/>
  <c r="R33" i="37"/>
  <c r="X33" i="37" s="1"/>
  <c r="Q33" i="37"/>
  <c r="P33" i="37"/>
  <c r="O33" i="37"/>
  <c r="M33" i="37"/>
  <c r="L33" i="37"/>
  <c r="K33" i="37"/>
  <c r="J33" i="37"/>
  <c r="I33" i="37"/>
  <c r="E33" i="37"/>
  <c r="H33" i="37" s="1"/>
  <c r="C33" i="37"/>
  <c r="B33" i="37"/>
  <c r="AD32" i="37"/>
  <c r="AC32" i="37"/>
  <c r="W32" i="37"/>
  <c r="V32" i="37"/>
  <c r="R32" i="37"/>
  <c r="X32" i="37" s="1"/>
  <c r="Q32" i="37"/>
  <c r="P32" i="37"/>
  <c r="O32" i="37"/>
  <c r="M32" i="37"/>
  <c r="L32" i="37"/>
  <c r="K32" i="37"/>
  <c r="J32" i="37"/>
  <c r="I32" i="37"/>
  <c r="E32" i="37"/>
  <c r="H32" i="37" s="1"/>
  <c r="B32" i="37"/>
  <c r="AD31" i="37"/>
  <c r="AC31" i="37"/>
  <c r="W31" i="37"/>
  <c r="V31" i="37"/>
  <c r="R31" i="37"/>
  <c r="AB31" i="37" s="1"/>
  <c r="Q31" i="37"/>
  <c r="P31" i="37"/>
  <c r="O31" i="37"/>
  <c r="M31" i="37"/>
  <c r="L31" i="37"/>
  <c r="K31" i="37"/>
  <c r="J31" i="37"/>
  <c r="I31" i="37"/>
  <c r="E31" i="37"/>
  <c r="H31" i="37" s="1"/>
  <c r="C31" i="37"/>
  <c r="B31" i="37"/>
  <c r="AD30" i="37"/>
  <c r="AC30" i="37"/>
  <c r="W30" i="37"/>
  <c r="V30" i="37"/>
  <c r="R30" i="37"/>
  <c r="X30" i="37" s="1"/>
  <c r="Q30" i="37"/>
  <c r="AA30" i="37" s="1"/>
  <c r="P30" i="37"/>
  <c r="O30" i="37"/>
  <c r="M30" i="37"/>
  <c r="L30" i="37"/>
  <c r="K30" i="37"/>
  <c r="J30" i="37"/>
  <c r="I30" i="37"/>
  <c r="E30" i="37"/>
  <c r="H30" i="37" s="1"/>
  <c r="C30" i="37"/>
  <c r="B30" i="37"/>
  <c r="AD29" i="37"/>
  <c r="AC29" i="37"/>
  <c r="W29" i="37"/>
  <c r="V29" i="37"/>
  <c r="R29" i="37"/>
  <c r="X29" i="37" s="1"/>
  <c r="Q29" i="37"/>
  <c r="Y29" i="37" s="1"/>
  <c r="P29" i="37"/>
  <c r="O29" i="37"/>
  <c r="M29" i="37"/>
  <c r="L29" i="37"/>
  <c r="K29" i="37"/>
  <c r="J29" i="37"/>
  <c r="I29" i="37"/>
  <c r="E29" i="37"/>
  <c r="H29" i="37" s="1"/>
  <c r="C29" i="37"/>
  <c r="B29" i="37"/>
  <c r="AD28" i="37"/>
  <c r="AC28" i="37"/>
  <c r="W28" i="37"/>
  <c r="V28" i="37"/>
  <c r="R28" i="37"/>
  <c r="X28" i="37" s="1"/>
  <c r="Q28" i="37"/>
  <c r="AA28" i="37" s="1"/>
  <c r="P28" i="37"/>
  <c r="O28" i="37"/>
  <c r="M28" i="37"/>
  <c r="L28" i="37"/>
  <c r="K28" i="37"/>
  <c r="J28" i="37"/>
  <c r="I28" i="37"/>
  <c r="E28" i="37"/>
  <c r="H28" i="37" s="1"/>
  <c r="C28" i="37"/>
  <c r="B28" i="37"/>
  <c r="AD27" i="37"/>
  <c r="AC27" i="37"/>
  <c r="W27" i="37"/>
  <c r="V27" i="37"/>
  <c r="R27" i="37"/>
  <c r="AB27" i="37" s="1"/>
  <c r="Q27" i="37"/>
  <c r="Y27" i="37" s="1"/>
  <c r="P27" i="37"/>
  <c r="O27" i="37"/>
  <c r="M27" i="37"/>
  <c r="L27" i="37"/>
  <c r="K27" i="37"/>
  <c r="J27" i="37"/>
  <c r="I27" i="37"/>
  <c r="E27" i="37"/>
  <c r="H27" i="37" s="1"/>
  <c r="C27" i="37"/>
  <c r="B27" i="37"/>
  <c r="AD26" i="37"/>
  <c r="AC26" i="37"/>
  <c r="W26" i="37"/>
  <c r="V26" i="37"/>
  <c r="R26" i="37"/>
  <c r="X26" i="37" s="1"/>
  <c r="Q26" i="37"/>
  <c r="AA26" i="37" s="1"/>
  <c r="P26" i="37"/>
  <c r="O26" i="37"/>
  <c r="M26" i="37"/>
  <c r="L26" i="37"/>
  <c r="K26" i="37"/>
  <c r="J26" i="37"/>
  <c r="I26" i="37"/>
  <c r="E26" i="37"/>
  <c r="H26" i="37"/>
  <c r="C26" i="37"/>
  <c r="B26" i="37"/>
  <c r="AD25" i="37"/>
  <c r="AC25" i="37"/>
  <c r="W25" i="37"/>
  <c r="V25" i="37"/>
  <c r="R25" i="37"/>
  <c r="X25" i="37" s="1"/>
  <c r="Q25" i="37"/>
  <c r="AA25" i="37" s="1"/>
  <c r="P25" i="37"/>
  <c r="O25" i="37"/>
  <c r="M25" i="37"/>
  <c r="L25" i="37"/>
  <c r="K25" i="37"/>
  <c r="J25" i="37"/>
  <c r="I25" i="37"/>
  <c r="E25" i="37"/>
  <c r="H25" i="37" s="1"/>
  <c r="B25" i="37"/>
  <c r="AD24" i="37"/>
  <c r="AC24" i="37"/>
  <c r="W24" i="37"/>
  <c r="V24" i="37"/>
  <c r="R24" i="37"/>
  <c r="X24" i="37" s="1"/>
  <c r="Q24" i="37"/>
  <c r="Y24" i="37" s="1"/>
  <c r="P24" i="37"/>
  <c r="O24" i="37"/>
  <c r="M24" i="37"/>
  <c r="L24" i="37"/>
  <c r="K24" i="37"/>
  <c r="J24" i="37"/>
  <c r="I24" i="37"/>
  <c r="E24" i="37"/>
  <c r="H24" i="37" s="1"/>
  <c r="B24" i="37"/>
  <c r="AD23" i="37"/>
  <c r="AC23" i="37"/>
  <c r="W23" i="37"/>
  <c r="V23" i="37"/>
  <c r="R23" i="37"/>
  <c r="AB23" i="37" s="1"/>
  <c r="Q23" i="37"/>
  <c r="P23" i="37"/>
  <c r="O23" i="37"/>
  <c r="M23" i="37"/>
  <c r="L23" i="37"/>
  <c r="K23" i="37"/>
  <c r="J23" i="37"/>
  <c r="I23" i="37"/>
  <c r="E23" i="37"/>
  <c r="H23" i="37" s="1"/>
  <c r="C23" i="37"/>
  <c r="B23" i="37"/>
  <c r="AD22" i="37"/>
  <c r="AC22" i="37"/>
  <c r="W22" i="37"/>
  <c r="V22" i="37"/>
  <c r="R22" i="37"/>
  <c r="AB22" i="37" s="1"/>
  <c r="Q22" i="37"/>
  <c r="AA22" i="37" s="1"/>
  <c r="P22" i="37"/>
  <c r="O22" i="37"/>
  <c r="M22" i="37"/>
  <c r="L22" i="37"/>
  <c r="K22" i="37"/>
  <c r="J22" i="37"/>
  <c r="I22" i="37"/>
  <c r="E22" i="37"/>
  <c r="H22" i="37" s="1"/>
  <c r="B22" i="37"/>
  <c r="AD21" i="37"/>
  <c r="AC21" i="37"/>
  <c r="W21" i="37"/>
  <c r="V21" i="37"/>
  <c r="R21" i="37"/>
  <c r="Q21" i="37"/>
  <c r="Y21" i="37" s="1"/>
  <c r="P21" i="37"/>
  <c r="O21" i="37"/>
  <c r="M21" i="37"/>
  <c r="L21" i="37"/>
  <c r="K21" i="37"/>
  <c r="J21" i="37"/>
  <c r="I21" i="37"/>
  <c r="E21" i="37"/>
  <c r="H21" i="37" s="1"/>
  <c r="C21" i="37"/>
  <c r="B21" i="37"/>
  <c r="AD20" i="37"/>
  <c r="AC20" i="37"/>
  <c r="W20" i="37"/>
  <c r="V20" i="37"/>
  <c r="R20" i="37"/>
  <c r="X20" i="37" s="1"/>
  <c r="Q20" i="37"/>
  <c r="AA20" i="37" s="1"/>
  <c r="P20" i="37"/>
  <c r="O20" i="37"/>
  <c r="M20" i="37"/>
  <c r="L20" i="37"/>
  <c r="K20" i="37"/>
  <c r="J20" i="37"/>
  <c r="I20" i="37"/>
  <c r="E20" i="37"/>
  <c r="H20" i="37" s="1"/>
  <c r="C20" i="37"/>
  <c r="B20" i="37"/>
  <c r="AD19" i="37"/>
  <c r="AC19" i="37"/>
  <c r="W19" i="37"/>
  <c r="V19" i="37"/>
  <c r="R19" i="37"/>
  <c r="AB19" i="37" s="1"/>
  <c r="Q19" i="37"/>
  <c r="P19" i="37"/>
  <c r="O19" i="37"/>
  <c r="M19" i="37"/>
  <c r="L19" i="37"/>
  <c r="K19" i="37"/>
  <c r="J19" i="37"/>
  <c r="I19" i="37"/>
  <c r="E19" i="37"/>
  <c r="H19" i="37" s="1"/>
  <c r="B19" i="37"/>
  <c r="AD18" i="37"/>
  <c r="AC18" i="37"/>
  <c r="W18" i="37"/>
  <c r="V18" i="37"/>
  <c r="R18" i="37"/>
  <c r="Q18" i="37"/>
  <c r="Y18" i="37" s="1"/>
  <c r="P18" i="37"/>
  <c r="O18" i="37"/>
  <c r="M18" i="37"/>
  <c r="L18" i="37"/>
  <c r="K18" i="37"/>
  <c r="J18" i="37"/>
  <c r="I18" i="37"/>
  <c r="E18" i="37"/>
  <c r="H18" i="37" s="1"/>
  <c r="C18" i="37"/>
  <c r="B18" i="37"/>
  <c r="AD17" i="37"/>
  <c r="AC17" i="37"/>
  <c r="W17" i="37"/>
  <c r="V17" i="37"/>
  <c r="R17" i="37"/>
  <c r="Q17" i="37"/>
  <c r="AA17" i="37" s="1"/>
  <c r="P17" i="37"/>
  <c r="O17" i="37"/>
  <c r="M17" i="37"/>
  <c r="L17" i="37"/>
  <c r="K17" i="37"/>
  <c r="J17" i="37"/>
  <c r="I17" i="37"/>
  <c r="E17" i="37"/>
  <c r="H17" i="37" s="1"/>
  <c r="C17" i="37"/>
  <c r="B17" i="37"/>
  <c r="AD16" i="37"/>
  <c r="AC16" i="37"/>
  <c r="W16" i="37"/>
  <c r="V16" i="37"/>
  <c r="R16" i="37"/>
  <c r="X16" i="37" s="1"/>
  <c r="Q16" i="37"/>
  <c r="AA16" i="37" s="1"/>
  <c r="P16" i="37"/>
  <c r="O16" i="37"/>
  <c r="M16" i="37"/>
  <c r="L16" i="37"/>
  <c r="K16" i="37"/>
  <c r="J16" i="37"/>
  <c r="I16" i="37"/>
  <c r="H16" i="37"/>
  <c r="B16" i="37"/>
  <c r="AD15" i="37"/>
  <c r="AC15" i="37"/>
  <c r="W15" i="37"/>
  <c r="V15" i="37"/>
  <c r="R15" i="37"/>
  <c r="Q15" i="37"/>
  <c r="Y15" i="37" s="1"/>
  <c r="P15" i="37"/>
  <c r="O15" i="37"/>
  <c r="M15" i="37"/>
  <c r="L15" i="37"/>
  <c r="K15" i="37"/>
  <c r="J15" i="37"/>
  <c r="I15" i="37"/>
  <c r="E15" i="37"/>
  <c r="H15" i="37" s="1"/>
  <c r="B15" i="37"/>
  <c r="AD14" i="37"/>
  <c r="AC14" i="37"/>
  <c r="W14" i="37"/>
  <c r="V14" i="37"/>
  <c r="R14" i="37"/>
  <c r="X14" i="37" s="1"/>
  <c r="Q14" i="37"/>
  <c r="P14" i="37"/>
  <c r="O14" i="37"/>
  <c r="M14" i="37"/>
  <c r="L14" i="37"/>
  <c r="K14" i="37"/>
  <c r="J14" i="37"/>
  <c r="I14" i="37"/>
  <c r="E14" i="37"/>
  <c r="H14" i="37" s="1"/>
  <c r="C14" i="37"/>
  <c r="B14" i="37"/>
  <c r="AD13" i="37"/>
  <c r="AC13" i="37"/>
  <c r="W13" i="37"/>
  <c r="V13" i="37"/>
  <c r="R13" i="37"/>
  <c r="Q13" i="37"/>
  <c r="P13" i="37"/>
  <c r="O13" i="37"/>
  <c r="M13" i="37"/>
  <c r="L13" i="37"/>
  <c r="K13" i="37"/>
  <c r="J13" i="37"/>
  <c r="I13" i="37"/>
  <c r="E13" i="37"/>
  <c r="H13" i="37" s="1"/>
  <c r="C13" i="37"/>
  <c r="B13" i="37"/>
  <c r="AD12" i="37"/>
  <c r="AC12" i="37"/>
  <c r="W12" i="37"/>
  <c r="V12" i="37"/>
  <c r="R12" i="37"/>
  <c r="AB12" i="37" s="1"/>
  <c r="Q12" i="37"/>
  <c r="P12" i="37"/>
  <c r="O12" i="37"/>
  <c r="M12" i="37"/>
  <c r="L12" i="37"/>
  <c r="K12" i="37"/>
  <c r="J12" i="37"/>
  <c r="I12" i="37"/>
  <c r="E12" i="37"/>
  <c r="H12" i="37"/>
  <c r="C12" i="37"/>
  <c r="B12" i="37"/>
  <c r="AD11" i="37"/>
  <c r="AC11" i="37"/>
  <c r="W11" i="37"/>
  <c r="V11" i="37"/>
  <c r="R11" i="37"/>
  <c r="Q11" i="37"/>
  <c r="P11" i="37"/>
  <c r="O11" i="37"/>
  <c r="M11" i="37"/>
  <c r="L11" i="37"/>
  <c r="K11" i="37"/>
  <c r="J11" i="37"/>
  <c r="I11" i="37"/>
  <c r="E11" i="37"/>
  <c r="H11" i="37" s="1"/>
  <c r="C11" i="37"/>
  <c r="B11" i="37"/>
  <c r="AD10" i="37"/>
  <c r="AC10" i="37"/>
  <c r="W10" i="37"/>
  <c r="V10" i="37"/>
  <c r="R10" i="37"/>
  <c r="Q10" i="37"/>
  <c r="AA10" i="37" s="1"/>
  <c r="P10" i="37"/>
  <c r="O10" i="37"/>
  <c r="M10" i="37"/>
  <c r="L10" i="37"/>
  <c r="K10" i="37"/>
  <c r="J10" i="37"/>
  <c r="I10" i="37"/>
  <c r="E10" i="37"/>
  <c r="H10" i="37" s="1"/>
  <c r="C10" i="37"/>
  <c r="B10" i="37"/>
  <c r="AD9" i="37"/>
  <c r="AC9" i="37"/>
  <c r="W9" i="37"/>
  <c r="V9" i="37"/>
  <c r="R9" i="37"/>
  <c r="X9" i="37" s="1"/>
  <c r="Q9" i="37"/>
  <c r="Y9" i="37" s="1"/>
  <c r="P9" i="37"/>
  <c r="O9" i="37"/>
  <c r="M9" i="37"/>
  <c r="L9" i="37"/>
  <c r="K9" i="37"/>
  <c r="J9" i="37"/>
  <c r="I9" i="37"/>
  <c r="E9" i="37"/>
  <c r="H9" i="37" s="1"/>
  <c r="C9" i="37"/>
  <c r="B9" i="37"/>
  <c r="AD8" i="37"/>
  <c r="AC8" i="37"/>
  <c r="W8" i="37"/>
  <c r="V8" i="37"/>
  <c r="R8" i="37"/>
  <c r="Q8" i="37"/>
  <c r="AA8" i="37" s="1"/>
  <c r="P8" i="37"/>
  <c r="O8" i="37"/>
  <c r="M8" i="37"/>
  <c r="L8" i="37"/>
  <c r="K8" i="37"/>
  <c r="J8" i="37"/>
  <c r="I8" i="37"/>
  <c r="E8" i="37"/>
  <c r="H8" i="37"/>
  <c r="C8" i="37"/>
  <c r="B8" i="37"/>
  <c r="AD7" i="37"/>
  <c r="AC7" i="37"/>
  <c r="W7" i="37"/>
  <c r="V7" i="37"/>
  <c r="R7" i="37"/>
  <c r="Q7" i="37"/>
  <c r="AA7" i="37" s="1"/>
  <c r="J7" i="37"/>
  <c r="I7" i="37"/>
  <c r="E7" i="37"/>
  <c r="H7" i="37"/>
  <c r="B7" i="37"/>
  <c r="AD6" i="37"/>
  <c r="AC6" i="37"/>
  <c r="W6" i="37"/>
  <c r="V6" i="37"/>
  <c r="R6" i="37"/>
  <c r="X6" i="37" s="1"/>
  <c r="Q6" i="37"/>
  <c r="P6" i="37"/>
  <c r="O6" i="37"/>
  <c r="M6" i="37"/>
  <c r="L6" i="37"/>
  <c r="K6" i="37"/>
  <c r="J6" i="37"/>
  <c r="I6" i="37"/>
  <c r="E6" i="37"/>
  <c r="H6" i="37"/>
  <c r="C6" i="37"/>
  <c r="B6" i="37"/>
  <c r="AD5" i="37"/>
  <c r="AC5" i="37"/>
  <c r="W5" i="37"/>
  <c r="V5" i="37"/>
  <c r="R5" i="37"/>
  <c r="AB5" i="37" s="1"/>
  <c r="Q5" i="37"/>
  <c r="Y5" i="37" s="1"/>
  <c r="P5" i="37"/>
  <c r="O5" i="37"/>
  <c r="M5" i="37"/>
  <c r="L5" i="37"/>
  <c r="K5" i="37"/>
  <c r="J5" i="37"/>
  <c r="I5" i="37"/>
  <c r="E5" i="37"/>
  <c r="H5" i="37" s="1"/>
  <c r="C5" i="37"/>
  <c r="B5" i="37"/>
  <c r="AD4" i="37"/>
  <c r="AC4" i="37"/>
  <c r="W4" i="37"/>
  <c r="V4" i="37"/>
  <c r="R4" i="37"/>
  <c r="AB4" i="37" s="1"/>
  <c r="Q4" i="37"/>
  <c r="AA4" i="37" s="1"/>
  <c r="P4" i="37"/>
  <c r="O4" i="37"/>
  <c r="M4" i="37"/>
  <c r="L4" i="37"/>
  <c r="K4" i="37"/>
  <c r="J4" i="37"/>
  <c r="I4" i="37"/>
  <c r="E4" i="37"/>
  <c r="H4" i="37" s="1"/>
  <c r="B4" i="37"/>
  <c r="AD3" i="37"/>
  <c r="AC3" i="37"/>
  <c r="W3" i="37"/>
  <c r="V3" i="37"/>
  <c r="R3" i="37"/>
  <c r="AB3" i="37" s="1"/>
  <c r="Q3" i="37"/>
  <c r="AA3" i="37" s="1"/>
  <c r="P3" i="37"/>
  <c r="O3" i="37"/>
  <c r="M3" i="37"/>
  <c r="L3" i="37"/>
  <c r="K3" i="37"/>
  <c r="J3" i="37"/>
  <c r="I3" i="37"/>
  <c r="E3" i="37"/>
  <c r="H3" i="37" s="1"/>
  <c r="C3" i="37"/>
  <c r="B3" i="37"/>
  <c r="AA18" i="37"/>
  <c r="X40" i="37"/>
  <c r="AB66" i="37"/>
  <c r="AB54" i="37"/>
  <c r="AB70" i="37"/>
  <c r="AB69" i="37"/>
  <c r="AB61" i="37"/>
  <c r="AB59" i="37"/>
  <c r="AB57" i="37"/>
  <c r="AB55" i="37"/>
  <c r="AB65" i="37"/>
  <c r="X52" i="37"/>
  <c r="AB38" i="37"/>
  <c r="AB25" i="37"/>
  <c r="X39" i="37"/>
  <c r="AB53" i="37"/>
  <c r="X41" i="37"/>
  <c r="AB37" i="37"/>
  <c r="X5" i="37"/>
  <c r="AB7" i="37"/>
  <c r="X7" i="37"/>
  <c r="Y8" i="37"/>
  <c r="X19" i="37"/>
  <c r="AB41" i="37"/>
  <c r="AB43" i="37"/>
  <c r="AB48" i="37"/>
  <c r="AB50" i="37"/>
  <c r="X22" i="37"/>
  <c r="AB39" i="37"/>
  <c r="AA9" i="37"/>
  <c r="AA67" i="37"/>
  <c r="Y64" i="37"/>
  <c r="Y65" i="37"/>
  <c r="AA69" i="37"/>
  <c r="AA64" i="37"/>
  <c r="Y55" i="37"/>
  <c r="Y53" i="37"/>
  <c r="AA24" i="37"/>
  <c r="Y22" i="37"/>
  <c r="Y6" i="37"/>
  <c r="Y57" i="37"/>
  <c r="Y63" i="37"/>
  <c r="AA6" i="37"/>
  <c r="Y3" i="37"/>
  <c r="AA29" i="37"/>
  <c r="Y61" i="37"/>
  <c r="X44" i="37"/>
  <c r="AB49" i="37"/>
  <c r="Y36" i="37"/>
  <c r="AA36" i="37"/>
  <c r="Y41" i="37"/>
  <c r="AA49" i="37"/>
  <c r="X49" i="37"/>
  <c r="AB52" i="37"/>
  <c r="AA56" i="37"/>
  <c r="AB58" i="37"/>
  <c r="AA45" i="37"/>
  <c r="Y45" i="37"/>
  <c r="Y16" i="37"/>
  <c r="Y17" i="37"/>
  <c r="Y25" i="37"/>
  <c r="Y26" i="37"/>
  <c r="X36" i="37"/>
  <c r="AA46" i="37"/>
  <c r="Y46" i="37"/>
  <c r="X46" i="37"/>
  <c r="Y50" i="37"/>
  <c r="AA54" i="37"/>
  <c r="AB56" i="37"/>
  <c r="X59" i="37"/>
  <c r="AA62" i="37"/>
  <c r="Y62" i="37"/>
  <c r="AA68" i="37"/>
  <c r="AB14" i="37"/>
  <c r="X35" i="37"/>
  <c r="AA38" i="37"/>
  <c r="Y39" i="37"/>
  <c r="AA43" i="37"/>
  <c r="Y43" i="37"/>
  <c r="Y47" i="37"/>
  <c r="X47" i="37"/>
  <c r="Y51" i="37"/>
  <c r="X51" i="37"/>
  <c r="X54" i="37"/>
  <c r="AA60" i="37"/>
  <c r="Y60" i="37"/>
  <c r="AB62" i="37"/>
  <c r="Y37" i="37"/>
  <c r="X38" i="37"/>
  <c r="AA40" i="37"/>
  <c r="Y40" i="37"/>
  <c r="AA44" i="37"/>
  <c r="Y44" i="37"/>
  <c r="Y52" i="37"/>
  <c r="X53" i="37"/>
  <c r="X55" i="37"/>
  <c r="Y58" i="37"/>
  <c r="AB60" i="37"/>
  <c r="AA65" i="37"/>
  <c r="AA71" i="37"/>
  <c r="X56" i="37"/>
  <c r="X60" i="37"/>
  <c r="X62" i="37"/>
  <c r="AB68" i="37"/>
  <c r="AB29" i="37"/>
  <c r="AB30" i="37"/>
  <c r="AA53" i="37"/>
  <c r="AA57" i="37"/>
  <c r="AA61" i="37"/>
  <c r="AB64" i="37"/>
  <c r="X64" i="37"/>
  <c r="X65" i="37"/>
  <c r="AA66" i="37"/>
  <c r="AB63" i="37"/>
  <c r="X63" i="37"/>
  <c r="T4" i="50"/>
  <c r="T5" i="50"/>
  <c r="T6" i="50"/>
  <c r="T7" i="50"/>
  <c r="T144" i="50"/>
  <c r="T3" i="50"/>
  <c r="T8" i="50"/>
  <c r="T9" i="50"/>
  <c r="T10" i="50"/>
  <c r="T11" i="50"/>
  <c r="T12" i="50"/>
  <c r="T13" i="50"/>
  <c r="T14" i="50"/>
  <c r="T15" i="50"/>
  <c r="T16" i="50"/>
  <c r="T17" i="50"/>
  <c r="T18" i="50"/>
  <c r="T19" i="50"/>
  <c r="T20" i="50"/>
  <c r="T21" i="50"/>
  <c r="T22" i="50"/>
  <c r="T23" i="50"/>
  <c r="T24" i="50"/>
  <c r="T25" i="50"/>
  <c r="T26" i="50"/>
  <c r="T27" i="50"/>
  <c r="T28" i="50"/>
  <c r="T29" i="50"/>
  <c r="T30" i="50"/>
  <c r="T31" i="50"/>
  <c r="T32" i="50"/>
  <c r="T33" i="50"/>
  <c r="T34" i="50"/>
  <c r="T35" i="50"/>
  <c r="T36" i="50"/>
  <c r="T37" i="50"/>
  <c r="T38" i="50"/>
  <c r="T39" i="50"/>
  <c r="T40" i="50"/>
  <c r="T41" i="50"/>
  <c r="T42" i="50"/>
  <c r="T43" i="50"/>
  <c r="T44" i="50"/>
  <c r="T45" i="50"/>
  <c r="T46" i="50"/>
  <c r="T47" i="50"/>
  <c r="T48" i="50"/>
  <c r="T49" i="50"/>
  <c r="T50" i="50"/>
  <c r="T51" i="50"/>
  <c r="T52" i="50"/>
  <c r="T53" i="50"/>
  <c r="T54" i="50"/>
  <c r="T55" i="50"/>
  <c r="T56" i="50"/>
  <c r="T57" i="50"/>
  <c r="T58" i="50"/>
  <c r="T59" i="50"/>
  <c r="T60" i="50"/>
  <c r="T61" i="50"/>
  <c r="T62" i="50"/>
  <c r="T63" i="50"/>
  <c r="T64" i="50"/>
  <c r="T65" i="50"/>
  <c r="T67" i="50"/>
  <c r="T68" i="50"/>
  <c r="T69" i="50"/>
  <c r="T70" i="50"/>
  <c r="T71" i="50"/>
  <c r="T72" i="50"/>
  <c r="T73" i="50"/>
  <c r="T74" i="50"/>
  <c r="T75" i="50"/>
  <c r="AG75" i="50" s="1"/>
  <c r="T76" i="50"/>
  <c r="T77" i="50"/>
  <c r="AG77" i="50" s="1"/>
  <c r="T78" i="50"/>
  <c r="T79" i="50"/>
  <c r="T80" i="50"/>
  <c r="T81" i="50"/>
  <c r="T82" i="50"/>
  <c r="T83" i="50"/>
  <c r="T84" i="50"/>
  <c r="T85" i="50"/>
  <c r="T86" i="50"/>
  <c r="T87" i="50"/>
  <c r="T88" i="50"/>
  <c r="T89" i="50"/>
  <c r="T90" i="50"/>
  <c r="T91" i="50"/>
  <c r="T92" i="50"/>
  <c r="T93" i="50"/>
  <c r="T94" i="50"/>
  <c r="T95" i="50"/>
  <c r="T96" i="50"/>
  <c r="T97" i="50"/>
  <c r="T98" i="50"/>
  <c r="T99" i="50"/>
  <c r="T100" i="50"/>
  <c r="T101" i="50"/>
  <c r="T102" i="50"/>
  <c r="T103" i="50"/>
  <c r="T104" i="50"/>
  <c r="T105" i="50"/>
  <c r="T106" i="50"/>
  <c r="T107" i="50"/>
  <c r="T108" i="50"/>
  <c r="T109" i="50"/>
  <c r="T110" i="50"/>
  <c r="T111" i="50"/>
  <c r="T112" i="50"/>
  <c r="T113" i="50"/>
  <c r="AG113" i="50" s="1"/>
  <c r="T114" i="50"/>
  <c r="T115" i="50"/>
  <c r="T116" i="50"/>
  <c r="T117" i="50"/>
  <c r="T118" i="50"/>
  <c r="T119" i="50"/>
  <c r="AG119" i="50" s="1"/>
  <c r="T120" i="50"/>
  <c r="T121" i="50"/>
  <c r="T122" i="50"/>
  <c r="T123" i="50"/>
  <c r="T124" i="50"/>
  <c r="AG124" i="50" s="1"/>
  <c r="T125" i="50"/>
  <c r="AG125" i="50" s="1"/>
  <c r="T126" i="50"/>
  <c r="T127" i="50"/>
  <c r="T128" i="50"/>
  <c r="T129" i="50"/>
  <c r="T130" i="50"/>
  <c r="T131" i="50"/>
  <c r="AG131" i="50" s="1"/>
  <c r="T132" i="50"/>
  <c r="T133" i="50"/>
  <c r="AG133" i="50" s="1"/>
  <c r="T134" i="50"/>
  <c r="T135" i="50"/>
  <c r="T136" i="50"/>
  <c r="T137" i="50"/>
  <c r="T138" i="50"/>
  <c r="T139" i="50"/>
  <c r="AG139" i="50" s="1"/>
  <c r="T140" i="50"/>
  <c r="T141" i="50"/>
  <c r="AG141" i="50" s="1"/>
  <c r="T142" i="50"/>
  <c r="T143" i="50"/>
  <c r="AG143" i="50" s="1"/>
  <c r="AG99" i="50"/>
  <c r="AG127" i="50"/>
  <c r="S4" i="50"/>
  <c r="S5" i="50"/>
  <c r="AF70" i="50" s="1"/>
  <c r="S6" i="50"/>
  <c r="S7" i="50"/>
  <c r="S140" i="50"/>
  <c r="S3" i="50"/>
  <c r="S8" i="50"/>
  <c r="S9" i="50"/>
  <c r="S10" i="50"/>
  <c r="S11" i="50"/>
  <c r="S12" i="50"/>
  <c r="S13" i="50"/>
  <c r="S14" i="50"/>
  <c r="S15" i="50"/>
  <c r="S17" i="50"/>
  <c r="S18" i="50"/>
  <c r="S19" i="50"/>
  <c r="S20" i="50"/>
  <c r="S21" i="50"/>
  <c r="S22" i="50"/>
  <c r="S23" i="50"/>
  <c r="S24" i="50"/>
  <c r="S25" i="50"/>
  <c r="S26" i="50"/>
  <c r="S27" i="50"/>
  <c r="S28" i="50"/>
  <c r="S29" i="50"/>
  <c r="S30" i="50"/>
  <c r="S31" i="50"/>
  <c r="S32" i="50"/>
  <c r="S33" i="50"/>
  <c r="S34" i="50"/>
  <c r="S35" i="50"/>
  <c r="S36" i="50"/>
  <c r="S37" i="50"/>
  <c r="S38" i="50"/>
  <c r="S39" i="50"/>
  <c r="S40" i="50"/>
  <c r="S41" i="50"/>
  <c r="S42" i="50"/>
  <c r="S43" i="50"/>
  <c r="S44" i="50"/>
  <c r="S45" i="50"/>
  <c r="S46" i="50"/>
  <c r="S47" i="50"/>
  <c r="S48" i="50"/>
  <c r="S49" i="50"/>
  <c r="S50" i="50"/>
  <c r="S51" i="50"/>
  <c r="S52" i="50"/>
  <c r="S53" i="50"/>
  <c r="S54" i="50"/>
  <c r="S55" i="50"/>
  <c r="S56" i="50"/>
  <c r="S57" i="50"/>
  <c r="S58" i="50"/>
  <c r="S59" i="50"/>
  <c r="S60" i="50"/>
  <c r="S61" i="50"/>
  <c r="S62" i="50"/>
  <c r="S63" i="50"/>
  <c r="S64" i="50"/>
  <c r="S65" i="50"/>
  <c r="S67" i="50"/>
  <c r="S68" i="50"/>
  <c r="S69" i="50"/>
  <c r="S70" i="50"/>
  <c r="S71" i="50"/>
  <c r="S72" i="50"/>
  <c r="S73" i="50"/>
  <c r="S74" i="50"/>
  <c r="S76" i="50"/>
  <c r="S78" i="50"/>
  <c r="S79" i="50"/>
  <c r="S81" i="50"/>
  <c r="S82" i="50"/>
  <c r="S83" i="50"/>
  <c r="S84" i="50"/>
  <c r="S85" i="50"/>
  <c r="S86" i="50"/>
  <c r="S87" i="50"/>
  <c r="S88" i="50"/>
  <c r="S89" i="50"/>
  <c r="S90" i="50"/>
  <c r="S91" i="50"/>
  <c r="S92" i="50"/>
  <c r="S93" i="50"/>
  <c r="S94" i="50"/>
  <c r="S95" i="50"/>
  <c r="S96" i="50"/>
  <c r="S97" i="50"/>
  <c r="S98" i="50"/>
  <c r="S99" i="50"/>
  <c r="S100" i="50"/>
  <c r="S101" i="50"/>
  <c r="S102" i="50"/>
  <c r="S103" i="50"/>
  <c r="S104" i="50"/>
  <c r="S105" i="50"/>
  <c r="S106" i="50"/>
  <c r="S107" i="50"/>
  <c r="S108" i="50"/>
  <c r="S109" i="50"/>
  <c r="S110" i="50"/>
  <c r="S111" i="50"/>
  <c r="S112" i="50"/>
  <c r="S113" i="50"/>
  <c r="S114" i="50"/>
  <c r="S115" i="50"/>
  <c r="S116" i="50"/>
  <c r="S117" i="50"/>
  <c r="S118" i="50"/>
  <c r="S119" i="50"/>
  <c r="AF119" i="50" s="1"/>
  <c r="S120" i="50"/>
  <c r="S121" i="50"/>
  <c r="S122" i="50"/>
  <c r="S123" i="50"/>
  <c r="S124" i="50"/>
  <c r="AF124" i="50" s="1"/>
  <c r="S125" i="50"/>
  <c r="S126" i="50"/>
  <c r="S127" i="50"/>
  <c r="S128" i="50"/>
  <c r="S129" i="50"/>
  <c r="S130" i="50"/>
  <c r="S131" i="50"/>
  <c r="AF131" i="50" s="1"/>
  <c r="S132" i="50"/>
  <c r="S133" i="50"/>
  <c r="AF133" i="50" s="1"/>
  <c r="S134" i="50"/>
  <c r="S135" i="50"/>
  <c r="S136" i="50"/>
  <c r="S137" i="50"/>
  <c r="S138" i="50"/>
  <c r="S139" i="50"/>
  <c r="AF139" i="50" s="1"/>
  <c r="U139" i="50" s="1"/>
  <c r="D139" i="50" s="1"/>
  <c r="S141" i="50"/>
  <c r="S142" i="50"/>
  <c r="S143" i="50"/>
  <c r="AF143" i="50" s="1"/>
  <c r="S144" i="50"/>
  <c r="AE144" i="50"/>
  <c r="Q144" i="50"/>
  <c r="AD144" i="50" s="1"/>
  <c r="P144" i="50"/>
  <c r="O144" i="50"/>
  <c r="M144" i="50"/>
  <c r="L144" i="50"/>
  <c r="K144" i="50"/>
  <c r="J144" i="50"/>
  <c r="I144" i="50"/>
  <c r="G144" i="50"/>
  <c r="E144" i="50"/>
  <c r="H144" i="50"/>
  <c r="B144" i="50"/>
  <c r="AE143" i="50"/>
  <c r="Q143" i="50"/>
  <c r="AD143" i="50" s="1"/>
  <c r="P143" i="50"/>
  <c r="O143" i="50"/>
  <c r="M143" i="50"/>
  <c r="L143" i="50"/>
  <c r="K143" i="50"/>
  <c r="J143" i="50"/>
  <c r="I143" i="50"/>
  <c r="G143" i="50"/>
  <c r="E143" i="50"/>
  <c r="H143" i="50" s="1"/>
  <c r="B143" i="50"/>
  <c r="AE142" i="50"/>
  <c r="Q142" i="50"/>
  <c r="AD142" i="50" s="1"/>
  <c r="P142" i="50"/>
  <c r="O142" i="50"/>
  <c r="M142" i="50"/>
  <c r="L142" i="50"/>
  <c r="K142" i="50"/>
  <c r="J142" i="50"/>
  <c r="I142" i="50"/>
  <c r="G142" i="50"/>
  <c r="E142" i="50"/>
  <c r="H142" i="50"/>
  <c r="B142" i="50"/>
  <c r="AE141" i="50"/>
  <c r="Q141" i="50"/>
  <c r="AD141" i="50" s="1"/>
  <c r="P141" i="50"/>
  <c r="O141" i="50"/>
  <c r="M141" i="50"/>
  <c r="L141" i="50"/>
  <c r="K141" i="50"/>
  <c r="J141" i="50"/>
  <c r="I141" i="50"/>
  <c r="G141" i="50"/>
  <c r="E141" i="50"/>
  <c r="H141" i="50"/>
  <c r="B141" i="50"/>
  <c r="AE140" i="50"/>
  <c r="Q140" i="50"/>
  <c r="AD140" i="50" s="1"/>
  <c r="P140" i="50"/>
  <c r="O140" i="50"/>
  <c r="M140" i="50"/>
  <c r="L140" i="50"/>
  <c r="K140" i="50"/>
  <c r="J140" i="50"/>
  <c r="I140" i="50"/>
  <c r="G140" i="50"/>
  <c r="E140" i="50"/>
  <c r="H140" i="50" s="1"/>
  <c r="B140" i="50"/>
  <c r="AE139" i="50"/>
  <c r="Q139" i="50"/>
  <c r="AD139" i="50" s="1"/>
  <c r="J139" i="50"/>
  <c r="I139" i="50"/>
  <c r="G139" i="50"/>
  <c r="E139" i="50"/>
  <c r="H139" i="50" s="1"/>
  <c r="AE138" i="50"/>
  <c r="J138" i="50"/>
  <c r="I138" i="50"/>
  <c r="G138" i="50"/>
  <c r="E138" i="50"/>
  <c r="H138" i="50" s="1"/>
  <c r="AE137" i="50"/>
  <c r="P137" i="50"/>
  <c r="O137" i="50"/>
  <c r="M137" i="50"/>
  <c r="L137" i="50"/>
  <c r="K137" i="50"/>
  <c r="J137" i="50"/>
  <c r="I137" i="50"/>
  <c r="G137" i="50"/>
  <c r="E137" i="50"/>
  <c r="H137" i="50" s="1"/>
  <c r="B137" i="50"/>
  <c r="AE136" i="50"/>
  <c r="P136" i="50"/>
  <c r="O136" i="50"/>
  <c r="M136" i="50"/>
  <c r="L136" i="50"/>
  <c r="K136" i="50"/>
  <c r="J136" i="50"/>
  <c r="I136" i="50"/>
  <c r="G136" i="50"/>
  <c r="E136" i="50"/>
  <c r="H136" i="50"/>
  <c r="B136" i="50"/>
  <c r="AE135" i="50"/>
  <c r="P135" i="50"/>
  <c r="O135" i="50"/>
  <c r="M135" i="50"/>
  <c r="L135" i="50"/>
  <c r="K135" i="50"/>
  <c r="J135" i="50"/>
  <c r="I135" i="50"/>
  <c r="G135" i="50"/>
  <c r="E135" i="50"/>
  <c r="H135" i="50"/>
  <c r="B135" i="50"/>
  <c r="AE134" i="50"/>
  <c r="Q134" i="50"/>
  <c r="AD134" i="50"/>
  <c r="P134" i="50"/>
  <c r="O134" i="50"/>
  <c r="M134" i="50"/>
  <c r="L134" i="50"/>
  <c r="K134" i="50"/>
  <c r="J134" i="50"/>
  <c r="I134" i="50"/>
  <c r="G134" i="50"/>
  <c r="E134" i="50"/>
  <c r="H134" i="50" s="1"/>
  <c r="B134" i="50"/>
  <c r="AE133" i="50"/>
  <c r="Q133" i="50"/>
  <c r="P133" i="50"/>
  <c r="O133" i="50"/>
  <c r="L133" i="50"/>
  <c r="M133" i="50"/>
  <c r="K133" i="50"/>
  <c r="J133" i="50"/>
  <c r="I133" i="50"/>
  <c r="G133" i="50"/>
  <c r="E133" i="50"/>
  <c r="H133" i="50" s="1"/>
  <c r="B133" i="50"/>
  <c r="AE132" i="50"/>
  <c r="Q132" i="50"/>
  <c r="AD132" i="50" s="1"/>
  <c r="P132" i="50"/>
  <c r="O132" i="50"/>
  <c r="M132" i="50"/>
  <c r="L132" i="50"/>
  <c r="K132" i="50"/>
  <c r="J132" i="50"/>
  <c r="I132" i="50"/>
  <c r="G132" i="50"/>
  <c r="E132" i="50"/>
  <c r="H132" i="50" s="1"/>
  <c r="B132" i="50"/>
  <c r="AE131" i="50"/>
  <c r="Q85" i="50"/>
  <c r="Q131" i="50"/>
  <c r="P131" i="50"/>
  <c r="O131" i="50"/>
  <c r="M131" i="50"/>
  <c r="L131" i="50"/>
  <c r="K131" i="50"/>
  <c r="J131" i="50"/>
  <c r="I131" i="50"/>
  <c r="G131" i="50"/>
  <c r="E131" i="50"/>
  <c r="H131" i="50"/>
  <c r="B131" i="50"/>
  <c r="AE130" i="50"/>
  <c r="Q130" i="50"/>
  <c r="AD130" i="50"/>
  <c r="P130" i="50"/>
  <c r="O130" i="50"/>
  <c r="M130" i="50"/>
  <c r="L130" i="50"/>
  <c r="K130" i="50"/>
  <c r="J130" i="50"/>
  <c r="I130" i="50"/>
  <c r="G130" i="50"/>
  <c r="E130" i="50"/>
  <c r="H130" i="50"/>
  <c r="AE129" i="50"/>
  <c r="Q129" i="50"/>
  <c r="AD129" i="50" s="1"/>
  <c r="P129" i="50"/>
  <c r="O129" i="50"/>
  <c r="M129" i="50"/>
  <c r="L129" i="50"/>
  <c r="K129" i="50"/>
  <c r="J129" i="50"/>
  <c r="I129" i="50"/>
  <c r="G129" i="50"/>
  <c r="E129" i="50"/>
  <c r="H129" i="50" s="1"/>
  <c r="B129" i="50"/>
  <c r="AE128" i="50"/>
  <c r="P128" i="50"/>
  <c r="O128" i="50"/>
  <c r="M128" i="50"/>
  <c r="L128" i="50"/>
  <c r="K128" i="50"/>
  <c r="J128" i="50"/>
  <c r="I128" i="50"/>
  <c r="G128" i="50"/>
  <c r="E128" i="50"/>
  <c r="H128" i="50" s="1"/>
  <c r="B128" i="50"/>
  <c r="AE127" i="50"/>
  <c r="P127" i="50"/>
  <c r="O127" i="50"/>
  <c r="M127" i="50"/>
  <c r="L127" i="50"/>
  <c r="K127" i="50"/>
  <c r="J127" i="50"/>
  <c r="I127" i="50"/>
  <c r="G127" i="50"/>
  <c r="E127" i="50"/>
  <c r="H127" i="50" s="1"/>
  <c r="B127" i="50"/>
  <c r="AE126" i="50"/>
  <c r="P126" i="50"/>
  <c r="O126" i="50"/>
  <c r="M126" i="50"/>
  <c r="L126" i="50"/>
  <c r="K126" i="50"/>
  <c r="J126" i="50"/>
  <c r="I126" i="50"/>
  <c r="G126" i="50"/>
  <c r="E126" i="50"/>
  <c r="H126" i="50"/>
  <c r="B126" i="50"/>
  <c r="AE125" i="50"/>
  <c r="Q125" i="50"/>
  <c r="AD125" i="50" s="1"/>
  <c r="P125" i="50"/>
  <c r="O125" i="50"/>
  <c r="M125" i="50"/>
  <c r="L125" i="50"/>
  <c r="K125" i="50"/>
  <c r="J125" i="50"/>
  <c r="I125" i="50"/>
  <c r="G125" i="50"/>
  <c r="E125" i="50"/>
  <c r="H125" i="50" s="1"/>
  <c r="B125" i="50"/>
  <c r="AE124" i="50"/>
  <c r="P124" i="50"/>
  <c r="O124" i="50"/>
  <c r="M124" i="50"/>
  <c r="L124" i="50"/>
  <c r="K124" i="50"/>
  <c r="J124" i="50"/>
  <c r="I124" i="50"/>
  <c r="G124" i="50"/>
  <c r="E124" i="50"/>
  <c r="H124" i="50"/>
  <c r="B124" i="50"/>
  <c r="AE123" i="50"/>
  <c r="Q123" i="50"/>
  <c r="AD123" i="50" s="1"/>
  <c r="P123" i="50"/>
  <c r="O123" i="50"/>
  <c r="L123" i="50"/>
  <c r="M123" i="50"/>
  <c r="K123" i="50"/>
  <c r="J123" i="50"/>
  <c r="I123" i="50"/>
  <c r="G123" i="50"/>
  <c r="E123" i="50"/>
  <c r="H123" i="50" s="1"/>
  <c r="B123" i="50"/>
  <c r="AE122" i="50"/>
  <c r="Q54" i="50"/>
  <c r="Q122" i="50"/>
  <c r="AD122" i="50" s="1"/>
  <c r="P122" i="50"/>
  <c r="O122" i="50"/>
  <c r="M122" i="50"/>
  <c r="L122" i="50"/>
  <c r="K122" i="50"/>
  <c r="J122" i="50"/>
  <c r="I122" i="50"/>
  <c r="G122" i="50"/>
  <c r="E122" i="50"/>
  <c r="H122" i="50"/>
  <c r="B122" i="50"/>
  <c r="AE121" i="50"/>
  <c r="P121" i="50"/>
  <c r="O121" i="50"/>
  <c r="M121" i="50"/>
  <c r="L121" i="50"/>
  <c r="K121" i="50"/>
  <c r="J121" i="50"/>
  <c r="I121" i="50"/>
  <c r="G121" i="50"/>
  <c r="E121" i="50"/>
  <c r="H121" i="50" s="1"/>
  <c r="B121" i="50"/>
  <c r="AE120" i="50"/>
  <c r="P120" i="50"/>
  <c r="O120" i="50"/>
  <c r="M120" i="50"/>
  <c r="L120" i="50"/>
  <c r="K120" i="50"/>
  <c r="J120" i="50"/>
  <c r="I120" i="50"/>
  <c r="G120" i="50"/>
  <c r="E120" i="50"/>
  <c r="H120" i="50"/>
  <c r="B120" i="50"/>
  <c r="AE119" i="50"/>
  <c r="P119" i="50"/>
  <c r="O119" i="50"/>
  <c r="M119" i="50"/>
  <c r="L119" i="50"/>
  <c r="K119" i="50"/>
  <c r="J119" i="50"/>
  <c r="I119" i="50"/>
  <c r="G119" i="50"/>
  <c r="E119" i="50"/>
  <c r="H119" i="50" s="1"/>
  <c r="B119" i="50"/>
  <c r="AE118" i="50"/>
  <c r="Q118" i="50"/>
  <c r="AD118" i="50"/>
  <c r="P118" i="50"/>
  <c r="O118" i="50"/>
  <c r="M118" i="50"/>
  <c r="K118" i="50"/>
  <c r="L118" i="50"/>
  <c r="J118" i="50"/>
  <c r="I118" i="50"/>
  <c r="G118" i="50"/>
  <c r="E118" i="50"/>
  <c r="H118" i="50"/>
  <c r="B118" i="50"/>
  <c r="AG117" i="50"/>
  <c r="AE117" i="50"/>
  <c r="P117" i="50"/>
  <c r="O117" i="50"/>
  <c r="M117" i="50"/>
  <c r="L117" i="50"/>
  <c r="K117" i="50"/>
  <c r="J117" i="50"/>
  <c r="I117" i="50"/>
  <c r="G117" i="50"/>
  <c r="E117" i="50"/>
  <c r="H117" i="50" s="1"/>
  <c r="B117" i="50"/>
  <c r="AE116" i="50"/>
  <c r="Q116" i="50"/>
  <c r="AD116" i="50" s="1"/>
  <c r="P116" i="50"/>
  <c r="O116" i="50"/>
  <c r="M116" i="50"/>
  <c r="L116" i="50"/>
  <c r="K116" i="50"/>
  <c r="J116" i="50"/>
  <c r="I116" i="50"/>
  <c r="G116" i="50"/>
  <c r="E116" i="50"/>
  <c r="H116" i="50"/>
  <c r="B116" i="50"/>
  <c r="AE115" i="50"/>
  <c r="P115" i="50"/>
  <c r="O115" i="50"/>
  <c r="L115" i="50"/>
  <c r="M115" i="50"/>
  <c r="K115" i="50"/>
  <c r="J115" i="50"/>
  <c r="I115" i="50"/>
  <c r="G115" i="50"/>
  <c r="E115" i="50"/>
  <c r="H115" i="50"/>
  <c r="B115" i="50"/>
  <c r="AE114" i="50"/>
  <c r="Q114" i="50"/>
  <c r="AD114" i="50"/>
  <c r="P114" i="50"/>
  <c r="O114" i="50"/>
  <c r="L114" i="50"/>
  <c r="M114" i="50"/>
  <c r="K114" i="50"/>
  <c r="J114" i="50"/>
  <c r="I114" i="50"/>
  <c r="G114" i="50"/>
  <c r="E114" i="50"/>
  <c r="H114" i="50" s="1"/>
  <c r="B114" i="50"/>
  <c r="AE113" i="50"/>
  <c r="Q113" i="50"/>
  <c r="AD113" i="50" s="1"/>
  <c r="P113" i="50"/>
  <c r="O113" i="50"/>
  <c r="M113" i="50"/>
  <c r="L113" i="50"/>
  <c r="K113" i="50"/>
  <c r="J113" i="50"/>
  <c r="I113" i="50"/>
  <c r="G113" i="50"/>
  <c r="E113" i="50"/>
  <c r="H113" i="50" s="1"/>
  <c r="B113" i="50"/>
  <c r="AE112" i="50"/>
  <c r="Q112" i="50"/>
  <c r="AD112" i="50" s="1"/>
  <c r="P112" i="50"/>
  <c r="O112" i="50"/>
  <c r="M112" i="50"/>
  <c r="L112" i="50"/>
  <c r="K112" i="50"/>
  <c r="J112" i="50"/>
  <c r="I112" i="50"/>
  <c r="G112" i="50"/>
  <c r="E112" i="50"/>
  <c r="H112" i="50" s="1"/>
  <c r="B112" i="50"/>
  <c r="AE111" i="50"/>
  <c r="P111" i="50"/>
  <c r="O111" i="50"/>
  <c r="M111" i="50"/>
  <c r="L111" i="50"/>
  <c r="K111" i="50"/>
  <c r="J111" i="50"/>
  <c r="I111" i="50"/>
  <c r="G111" i="50"/>
  <c r="E111" i="50"/>
  <c r="H111" i="50"/>
  <c r="B111" i="50"/>
  <c r="AE110" i="50"/>
  <c r="Q110" i="50"/>
  <c r="AD110" i="50" s="1"/>
  <c r="P110" i="50"/>
  <c r="O110" i="50"/>
  <c r="L110" i="50"/>
  <c r="M110" i="50"/>
  <c r="K110" i="50"/>
  <c r="J110" i="50"/>
  <c r="I110" i="50"/>
  <c r="G110" i="50"/>
  <c r="E110" i="50"/>
  <c r="H110" i="50"/>
  <c r="B110" i="50"/>
  <c r="AE109" i="50"/>
  <c r="P109" i="50"/>
  <c r="O109" i="50"/>
  <c r="M109" i="50"/>
  <c r="L109" i="50"/>
  <c r="K109" i="50"/>
  <c r="J109" i="50"/>
  <c r="I109" i="50"/>
  <c r="G109" i="50"/>
  <c r="E109" i="50"/>
  <c r="H109" i="50"/>
  <c r="B109" i="50"/>
  <c r="AE108" i="50"/>
  <c r="P108" i="50"/>
  <c r="O108" i="50"/>
  <c r="M108" i="50"/>
  <c r="L108" i="50"/>
  <c r="K108" i="50"/>
  <c r="J108" i="50"/>
  <c r="I108" i="50"/>
  <c r="G108" i="50"/>
  <c r="E108" i="50"/>
  <c r="H108" i="50"/>
  <c r="B108" i="50"/>
  <c r="AE107" i="50"/>
  <c r="Q107" i="50"/>
  <c r="AD107" i="50"/>
  <c r="P107" i="50"/>
  <c r="O107" i="50"/>
  <c r="M107" i="50"/>
  <c r="L107" i="50"/>
  <c r="K107" i="50"/>
  <c r="J107" i="50"/>
  <c r="I107" i="50"/>
  <c r="G107" i="50"/>
  <c r="E107" i="50"/>
  <c r="H107" i="50"/>
  <c r="B107" i="50"/>
  <c r="AE106" i="50"/>
  <c r="Q106" i="50"/>
  <c r="AD106" i="50" s="1"/>
  <c r="P106" i="50"/>
  <c r="O106" i="50"/>
  <c r="M106" i="50"/>
  <c r="L106" i="50"/>
  <c r="K106" i="50"/>
  <c r="J106" i="50"/>
  <c r="I106" i="50"/>
  <c r="G106" i="50"/>
  <c r="E106" i="50"/>
  <c r="H106" i="50"/>
  <c r="B106" i="50"/>
  <c r="AE105" i="50"/>
  <c r="P105" i="50"/>
  <c r="O105" i="50"/>
  <c r="M105" i="50"/>
  <c r="L105" i="50"/>
  <c r="K105" i="50"/>
  <c r="J105" i="50"/>
  <c r="I105" i="50"/>
  <c r="G105" i="50"/>
  <c r="E105" i="50"/>
  <c r="H105" i="50"/>
  <c r="B105" i="50"/>
  <c r="AE104" i="50"/>
  <c r="Q11" i="50"/>
  <c r="AD11" i="50" s="1"/>
  <c r="Q104" i="50"/>
  <c r="AD104" i="50" s="1"/>
  <c r="P104" i="50"/>
  <c r="O104" i="50"/>
  <c r="M104" i="50"/>
  <c r="L104" i="50"/>
  <c r="K104" i="50"/>
  <c r="J104" i="50"/>
  <c r="I104" i="50"/>
  <c r="E104" i="50"/>
  <c r="H104" i="50" s="1"/>
  <c r="G104" i="50"/>
  <c r="B104" i="50"/>
  <c r="AG103" i="50"/>
  <c r="AE103" i="50"/>
  <c r="P103" i="50"/>
  <c r="O103" i="50"/>
  <c r="M103" i="50"/>
  <c r="L103" i="50"/>
  <c r="K103" i="50"/>
  <c r="J103" i="50"/>
  <c r="I103" i="50"/>
  <c r="G103" i="50"/>
  <c r="E103" i="50"/>
  <c r="H103" i="50" s="1"/>
  <c r="B103" i="50"/>
  <c r="AE102" i="50"/>
  <c r="Q102" i="50"/>
  <c r="AD102" i="50" s="1"/>
  <c r="P102" i="50"/>
  <c r="O102" i="50"/>
  <c r="L102" i="50"/>
  <c r="M102" i="50"/>
  <c r="K102" i="50"/>
  <c r="J102" i="50"/>
  <c r="I102" i="50"/>
  <c r="G102" i="50"/>
  <c r="E102" i="50"/>
  <c r="H102" i="50"/>
  <c r="B102" i="50"/>
  <c r="AG101" i="50"/>
  <c r="AE101" i="50"/>
  <c r="Q101" i="50"/>
  <c r="AD101" i="50" s="1"/>
  <c r="P101" i="50"/>
  <c r="O101" i="50"/>
  <c r="M101" i="50"/>
  <c r="L101" i="50"/>
  <c r="K101" i="50"/>
  <c r="J101" i="50"/>
  <c r="I101" i="50"/>
  <c r="G101" i="50"/>
  <c r="E101" i="50"/>
  <c r="H101" i="50" s="1"/>
  <c r="B101" i="50"/>
  <c r="AE100" i="50"/>
  <c r="Q100" i="50"/>
  <c r="AD100" i="50" s="1"/>
  <c r="P100" i="50"/>
  <c r="O100" i="50"/>
  <c r="M100" i="50"/>
  <c r="L100" i="50"/>
  <c r="K100" i="50"/>
  <c r="J100" i="50"/>
  <c r="I100" i="50"/>
  <c r="E100" i="50"/>
  <c r="H100" i="50" s="1"/>
  <c r="G100" i="50"/>
  <c r="B100" i="50"/>
  <c r="AE99" i="50"/>
  <c r="Q99" i="50"/>
  <c r="AD99" i="50"/>
  <c r="P99" i="50"/>
  <c r="O99" i="50"/>
  <c r="L99" i="50"/>
  <c r="M99" i="50"/>
  <c r="K99" i="50"/>
  <c r="J99" i="50"/>
  <c r="I99" i="50"/>
  <c r="G99" i="50"/>
  <c r="E99" i="50"/>
  <c r="H99" i="50" s="1"/>
  <c r="B99" i="50"/>
  <c r="AE98" i="50"/>
  <c r="P98" i="50"/>
  <c r="O98" i="50"/>
  <c r="L98" i="50"/>
  <c r="M98" i="50"/>
  <c r="K98" i="50"/>
  <c r="J98" i="50"/>
  <c r="I98" i="50"/>
  <c r="G98" i="50"/>
  <c r="E98" i="50"/>
  <c r="H98" i="50" s="1"/>
  <c r="B98" i="50"/>
  <c r="AE97" i="50"/>
  <c r="Q97" i="50"/>
  <c r="AD97" i="50" s="1"/>
  <c r="P97" i="50"/>
  <c r="O97" i="50"/>
  <c r="M97" i="50"/>
  <c r="L97" i="50"/>
  <c r="K97" i="50"/>
  <c r="J97" i="50"/>
  <c r="I97" i="50"/>
  <c r="E97" i="50"/>
  <c r="H97" i="50" s="1"/>
  <c r="G97" i="50"/>
  <c r="B97" i="50"/>
  <c r="AE96" i="50"/>
  <c r="Q96" i="50"/>
  <c r="AD96" i="50" s="1"/>
  <c r="P96" i="50"/>
  <c r="O96" i="50"/>
  <c r="M96" i="50"/>
  <c r="L96" i="50"/>
  <c r="K96" i="50"/>
  <c r="J96" i="50"/>
  <c r="I96" i="50"/>
  <c r="G96" i="50"/>
  <c r="E96" i="50"/>
  <c r="H96" i="50" s="1"/>
  <c r="B96" i="50"/>
  <c r="AE95" i="50"/>
  <c r="Q95" i="50"/>
  <c r="AD95" i="50"/>
  <c r="P95" i="50"/>
  <c r="O95" i="50"/>
  <c r="L95" i="50"/>
  <c r="M95" i="50"/>
  <c r="K95" i="50"/>
  <c r="J95" i="50"/>
  <c r="I95" i="50"/>
  <c r="G95" i="50"/>
  <c r="E95" i="50"/>
  <c r="H95" i="50" s="1"/>
  <c r="B95" i="50"/>
  <c r="AE94" i="50"/>
  <c r="Q94" i="50"/>
  <c r="AD94" i="50" s="1"/>
  <c r="P94" i="50"/>
  <c r="O94" i="50"/>
  <c r="M94" i="50"/>
  <c r="L94" i="50"/>
  <c r="K94" i="50"/>
  <c r="J94" i="50"/>
  <c r="I94" i="50"/>
  <c r="G94" i="50"/>
  <c r="E94" i="50"/>
  <c r="H94" i="50" s="1"/>
  <c r="B94" i="50"/>
  <c r="AE93" i="50"/>
  <c r="P93" i="50"/>
  <c r="O93" i="50"/>
  <c r="M93" i="50"/>
  <c r="L93" i="50"/>
  <c r="K93" i="50"/>
  <c r="J93" i="50"/>
  <c r="I93" i="50"/>
  <c r="G93" i="50"/>
  <c r="E93" i="50"/>
  <c r="H93" i="50" s="1"/>
  <c r="B93" i="50"/>
  <c r="AE92" i="50"/>
  <c r="Q92" i="50"/>
  <c r="AD92" i="50"/>
  <c r="P92" i="50"/>
  <c r="O92" i="50"/>
  <c r="M92" i="50"/>
  <c r="L92" i="50"/>
  <c r="K92" i="50"/>
  <c r="J92" i="50"/>
  <c r="I92" i="50"/>
  <c r="G92" i="50"/>
  <c r="E92" i="50"/>
  <c r="H92" i="50" s="1"/>
  <c r="B92" i="50"/>
  <c r="AE91" i="50"/>
  <c r="Q91" i="50"/>
  <c r="AD91" i="50" s="1"/>
  <c r="P91" i="50"/>
  <c r="O91" i="50"/>
  <c r="L91" i="50"/>
  <c r="M91" i="50"/>
  <c r="K91" i="50"/>
  <c r="J91" i="50"/>
  <c r="I91" i="50"/>
  <c r="G91" i="50"/>
  <c r="E91" i="50"/>
  <c r="H91" i="50"/>
  <c r="B91" i="50"/>
  <c r="AE90" i="50"/>
  <c r="P90" i="50"/>
  <c r="O90" i="50"/>
  <c r="L90" i="50"/>
  <c r="M90" i="50"/>
  <c r="K90" i="50"/>
  <c r="J90" i="50"/>
  <c r="I90" i="50"/>
  <c r="G90" i="50"/>
  <c r="E90" i="50"/>
  <c r="H90" i="50" s="1"/>
  <c r="B90" i="50"/>
  <c r="AE89" i="50"/>
  <c r="P89" i="50"/>
  <c r="O89" i="50"/>
  <c r="M89" i="50"/>
  <c r="L89" i="50"/>
  <c r="K89" i="50"/>
  <c r="J89" i="50"/>
  <c r="I89" i="50"/>
  <c r="G89" i="50"/>
  <c r="E89" i="50"/>
  <c r="H89" i="50"/>
  <c r="B89" i="50"/>
  <c r="AE88" i="50"/>
  <c r="Q88" i="50"/>
  <c r="AD88" i="50" s="1"/>
  <c r="P88" i="50"/>
  <c r="O88" i="50"/>
  <c r="M88" i="50"/>
  <c r="L88" i="50"/>
  <c r="K88" i="50"/>
  <c r="J88" i="50"/>
  <c r="I88" i="50"/>
  <c r="G88" i="50"/>
  <c r="E88" i="50"/>
  <c r="H88" i="50"/>
  <c r="B88" i="50"/>
  <c r="AE87" i="50"/>
  <c r="Q87" i="50"/>
  <c r="AD87" i="50"/>
  <c r="P87" i="50"/>
  <c r="O87" i="50"/>
  <c r="M87" i="50"/>
  <c r="L87" i="50"/>
  <c r="K87" i="50"/>
  <c r="J87" i="50"/>
  <c r="I87" i="50"/>
  <c r="G87" i="50"/>
  <c r="E87" i="50"/>
  <c r="H87" i="50" s="1"/>
  <c r="B87" i="50"/>
  <c r="AE86" i="50"/>
  <c r="P86" i="50"/>
  <c r="O86" i="50"/>
  <c r="L86" i="50"/>
  <c r="M86" i="50"/>
  <c r="K86" i="50"/>
  <c r="J86" i="50"/>
  <c r="I86" i="50"/>
  <c r="G86" i="50"/>
  <c r="E86" i="50"/>
  <c r="H86" i="50" s="1"/>
  <c r="B86" i="50"/>
  <c r="AG85" i="50"/>
  <c r="AE85" i="50"/>
  <c r="P85" i="50"/>
  <c r="O85" i="50"/>
  <c r="M85" i="50"/>
  <c r="L85" i="50"/>
  <c r="K85" i="50"/>
  <c r="J85" i="50"/>
  <c r="I85" i="50"/>
  <c r="G85" i="50"/>
  <c r="E85" i="50"/>
  <c r="H85" i="50"/>
  <c r="B85" i="50"/>
  <c r="AE84" i="50"/>
  <c r="Q84" i="50"/>
  <c r="AD84" i="50"/>
  <c r="P84" i="50"/>
  <c r="O84" i="50"/>
  <c r="M84" i="50"/>
  <c r="L84" i="50"/>
  <c r="K84" i="50"/>
  <c r="J84" i="50"/>
  <c r="I84" i="50"/>
  <c r="G84" i="50"/>
  <c r="E84" i="50"/>
  <c r="H84" i="50" s="1"/>
  <c r="B84" i="50"/>
  <c r="AE83" i="50"/>
  <c r="Q83" i="50"/>
  <c r="AD83" i="50" s="1"/>
  <c r="P83" i="50"/>
  <c r="O83" i="50"/>
  <c r="M83" i="50"/>
  <c r="L83" i="50"/>
  <c r="K83" i="50"/>
  <c r="J83" i="50"/>
  <c r="I83" i="50"/>
  <c r="G83" i="50"/>
  <c r="E83" i="50"/>
  <c r="H83" i="50" s="1"/>
  <c r="B83" i="50"/>
  <c r="AE82" i="50"/>
  <c r="P82" i="50"/>
  <c r="O82" i="50"/>
  <c r="M82" i="50"/>
  <c r="L82" i="50"/>
  <c r="K82" i="50"/>
  <c r="J82" i="50"/>
  <c r="I82" i="50"/>
  <c r="G82" i="50"/>
  <c r="E82" i="50"/>
  <c r="H82" i="50"/>
  <c r="B82" i="50"/>
  <c r="AE81" i="50"/>
  <c r="P81" i="50"/>
  <c r="O81" i="50"/>
  <c r="M81" i="50"/>
  <c r="L81" i="50"/>
  <c r="K81" i="50"/>
  <c r="J81" i="50"/>
  <c r="I81" i="50"/>
  <c r="G81" i="50"/>
  <c r="E81" i="50"/>
  <c r="H81" i="50" s="1"/>
  <c r="B81" i="50"/>
  <c r="AG80" i="50"/>
  <c r="AE80" i="50"/>
  <c r="Q80" i="50"/>
  <c r="AD80" i="50" s="1"/>
  <c r="J80" i="50"/>
  <c r="I80" i="50"/>
  <c r="G80" i="50"/>
  <c r="E80" i="50"/>
  <c r="H80" i="50" s="1"/>
  <c r="B80" i="50"/>
  <c r="AE79" i="50"/>
  <c r="P79" i="50"/>
  <c r="O79" i="50"/>
  <c r="M79" i="50"/>
  <c r="L79" i="50"/>
  <c r="K79" i="50"/>
  <c r="J79" i="50"/>
  <c r="I79" i="50"/>
  <c r="G79" i="50"/>
  <c r="E79" i="50"/>
  <c r="H79" i="50" s="1"/>
  <c r="B79" i="50"/>
  <c r="AE78" i="50"/>
  <c r="P78" i="50"/>
  <c r="O78" i="50"/>
  <c r="M78" i="50"/>
  <c r="L78" i="50"/>
  <c r="K78" i="50"/>
  <c r="J78" i="50"/>
  <c r="I78" i="50"/>
  <c r="G78" i="50"/>
  <c r="E78" i="50"/>
  <c r="H78" i="50"/>
  <c r="B78" i="50"/>
  <c r="AE77" i="50"/>
  <c r="Q77" i="50"/>
  <c r="AD77" i="50" s="1"/>
  <c r="P77" i="50"/>
  <c r="O77" i="50"/>
  <c r="M77" i="50"/>
  <c r="L77" i="50"/>
  <c r="K77" i="50"/>
  <c r="J77" i="50"/>
  <c r="I77" i="50"/>
  <c r="G77" i="50"/>
  <c r="E77" i="50"/>
  <c r="H77" i="50"/>
  <c r="B77" i="50"/>
  <c r="AE76" i="50"/>
  <c r="Q76" i="50"/>
  <c r="AD76" i="50" s="1"/>
  <c r="P76" i="50"/>
  <c r="O76" i="50"/>
  <c r="M76" i="50"/>
  <c r="L76" i="50"/>
  <c r="K76" i="50"/>
  <c r="J76" i="50"/>
  <c r="I76" i="50"/>
  <c r="G76" i="50"/>
  <c r="E76" i="50"/>
  <c r="H76" i="50"/>
  <c r="B76" i="50"/>
  <c r="AE75" i="50"/>
  <c r="Q75" i="50"/>
  <c r="AD75" i="50" s="1"/>
  <c r="J75" i="50"/>
  <c r="I75" i="50"/>
  <c r="G75" i="50"/>
  <c r="E75" i="50"/>
  <c r="H75" i="50"/>
  <c r="AG74" i="50"/>
  <c r="AE74" i="50"/>
  <c r="Q74" i="50"/>
  <c r="AD74" i="50" s="1"/>
  <c r="P74" i="50"/>
  <c r="O74" i="50"/>
  <c r="M74" i="50"/>
  <c r="L74" i="50"/>
  <c r="K74" i="50"/>
  <c r="J74" i="50"/>
  <c r="I74" i="50"/>
  <c r="G74" i="50"/>
  <c r="E74" i="50"/>
  <c r="H74" i="50" s="1"/>
  <c r="B74" i="50"/>
  <c r="AE73" i="50"/>
  <c r="P73" i="50"/>
  <c r="O73" i="50"/>
  <c r="M73" i="50"/>
  <c r="L73" i="50"/>
  <c r="K73" i="50"/>
  <c r="J73" i="50"/>
  <c r="I73" i="50"/>
  <c r="G73" i="50"/>
  <c r="E73" i="50"/>
  <c r="H73" i="50"/>
  <c r="B73" i="50"/>
  <c r="AE72" i="50"/>
  <c r="Q72" i="50"/>
  <c r="AD72" i="50" s="1"/>
  <c r="P72" i="50"/>
  <c r="O72" i="50"/>
  <c r="M72" i="50"/>
  <c r="L72" i="50"/>
  <c r="K72" i="50"/>
  <c r="J72" i="50"/>
  <c r="I72" i="50"/>
  <c r="G72" i="50"/>
  <c r="E72" i="50"/>
  <c r="H72" i="50"/>
  <c r="B72" i="50"/>
  <c r="AE71" i="50"/>
  <c r="P71" i="50"/>
  <c r="O71" i="50"/>
  <c r="L71" i="50"/>
  <c r="M71" i="50"/>
  <c r="K71" i="50"/>
  <c r="J71" i="50"/>
  <c r="I71" i="50"/>
  <c r="G71" i="50"/>
  <c r="E71" i="50"/>
  <c r="H71" i="50"/>
  <c r="B71" i="50"/>
  <c r="AE70" i="50"/>
  <c r="Q70" i="50"/>
  <c r="AD70" i="50" s="1"/>
  <c r="P70" i="50"/>
  <c r="O70" i="50"/>
  <c r="M70" i="50"/>
  <c r="L70" i="50"/>
  <c r="K70" i="50"/>
  <c r="J70" i="50"/>
  <c r="I70" i="50"/>
  <c r="G70" i="50"/>
  <c r="E70" i="50"/>
  <c r="H70" i="50" s="1"/>
  <c r="B70" i="50"/>
  <c r="AE69" i="50"/>
  <c r="Q69" i="50"/>
  <c r="AD69" i="50" s="1"/>
  <c r="P69" i="50"/>
  <c r="O69" i="50"/>
  <c r="M69" i="50"/>
  <c r="L69" i="50"/>
  <c r="K69" i="50"/>
  <c r="J69" i="50"/>
  <c r="I69" i="50"/>
  <c r="G69" i="50"/>
  <c r="E69" i="50"/>
  <c r="H69" i="50" s="1"/>
  <c r="B69" i="50"/>
  <c r="AE68" i="50"/>
  <c r="Q68" i="50"/>
  <c r="AD68" i="50" s="1"/>
  <c r="P68" i="50"/>
  <c r="O68" i="50"/>
  <c r="M68" i="50"/>
  <c r="L68" i="50"/>
  <c r="K68" i="50"/>
  <c r="J68" i="50"/>
  <c r="I68" i="50"/>
  <c r="G68" i="50"/>
  <c r="E68" i="50"/>
  <c r="H68" i="50" s="1"/>
  <c r="B68" i="50"/>
  <c r="AE67" i="50"/>
  <c r="P67" i="50"/>
  <c r="O67" i="50"/>
  <c r="M67" i="50"/>
  <c r="L67" i="50"/>
  <c r="K67" i="50"/>
  <c r="J67" i="50"/>
  <c r="I67" i="50"/>
  <c r="G67" i="50"/>
  <c r="E67" i="50"/>
  <c r="H67" i="50" s="1"/>
  <c r="B67" i="50"/>
  <c r="AE66" i="50"/>
  <c r="Q66" i="50"/>
  <c r="AD66" i="50" s="1"/>
  <c r="P66" i="50"/>
  <c r="O66" i="50"/>
  <c r="M66" i="50"/>
  <c r="L66" i="50"/>
  <c r="K66" i="50"/>
  <c r="J66" i="50"/>
  <c r="I66" i="50"/>
  <c r="G66" i="50"/>
  <c r="E66" i="50"/>
  <c r="H66" i="50" s="1"/>
  <c r="B66" i="50"/>
  <c r="AE65" i="50"/>
  <c r="AB65" i="50"/>
  <c r="AA65" i="50"/>
  <c r="Z65" i="50"/>
  <c r="Y65" i="50"/>
  <c r="X65" i="50"/>
  <c r="W65" i="50"/>
  <c r="V65" i="50"/>
  <c r="Q65" i="50"/>
  <c r="AD65" i="50" s="1"/>
  <c r="P65" i="50"/>
  <c r="O65" i="50"/>
  <c r="L65" i="50"/>
  <c r="M65" i="50"/>
  <c r="K65" i="50"/>
  <c r="J65" i="50"/>
  <c r="I65" i="50"/>
  <c r="G65" i="50"/>
  <c r="E65" i="50"/>
  <c r="H65" i="50"/>
  <c r="B65" i="50"/>
  <c r="AE64" i="50"/>
  <c r="AB64" i="50"/>
  <c r="AA64" i="50"/>
  <c r="Z64" i="50"/>
  <c r="Y64" i="50"/>
  <c r="X64" i="50"/>
  <c r="W64" i="50"/>
  <c r="V64" i="50"/>
  <c r="Q64" i="50"/>
  <c r="AD64" i="50" s="1"/>
  <c r="P64" i="50"/>
  <c r="O64" i="50"/>
  <c r="M64" i="50"/>
  <c r="L64" i="50"/>
  <c r="K64" i="50"/>
  <c r="J64" i="50"/>
  <c r="I64" i="50"/>
  <c r="G64" i="50"/>
  <c r="F64" i="50"/>
  <c r="E64" i="50"/>
  <c r="H64" i="50" s="1"/>
  <c r="B64" i="50"/>
  <c r="AG63" i="50"/>
  <c r="AE63" i="50"/>
  <c r="AB63" i="50"/>
  <c r="AA63" i="50"/>
  <c r="Z63" i="50"/>
  <c r="Y63" i="50"/>
  <c r="X63" i="50"/>
  <c r="W63" i="50"/>
  <c r="V63" i="50"/>
  <c r="Q63" i="50"/>
  <c r="AD63" i="50" s="1"/>
  <c r="P63" i="50"/>
  <c r="O63" i="50"/>
  <c r="M63" i="50"/>
  <c r="L63" i="50"/>
  <c r="K63" i="50"/>
  <c r="J63" i="50"/>
  <c r="I63" i="50"/>
  <c r="G63" i="50"/>
  <c r="E63" i="50"/>
  <c r="H63" i="50"/>
  <c r="B63" i="50"/>
  <c r="AE62" i="50"/>
  <c r="AB62" i="50"/>
  <c r="AA62" i="50"/>
  <c r="Z62" i="50"/>
  <c r="Y62" i="50"/>
  <c r="X62" i="50"/>
  <c r="W62" i="50"/>
  <c r="V62" i="50"/>
  <c r="Q62" i="50"/>
  <c r="AD62" i="50"/>
  <c r="P62" i="50"/>
  <c r="O62" i="50"/>
  <c r="M62" i="50"/>
  <c r="L62" i="50"/>
  <c r="K62" i="50"/>
  <c r="J62" i="50"/>
  <c r="I62" i="50"/>
  <c r="G62" i="50"/>
  <c r="E62" i="50"/>
  <c r="H62" i="50" s="1"/>
  <c r="B62" i="50"/>
  <c r="AE61" i="50"/>
  <c r="AB61" i="50"/>
  <c r="AA61" i="50"/>
  <c r="Z61" i="50"/>
  <c r="Y61" i="50"/>
  <c r="X61" i="50"/>
  <c r="W61" i="50"/>
  <c r="V61" i="50"/>
  <c r="Q61" i="50"/>
  <c r="AD61" i="50" s="1"/>
  <c r="P61" i="50"/>
  <c r="O61" i="50"/>
  <c r="M61" i="50"/>
  <c r="L61" i="50"/>
  <c r="K61" i="50"/>
  <c r="J61" i="50"/>
  <c r="I61" i="50"/>
  <c r="G61" i="50"/>
  <c r="E61" i="50"/>
  <c r="H61" i="50" s="1"/>
  <c r="B61" i="50"/>
  <c r="AG60" i="50"/>
  <c r="AE60" i="50"/>
  <c r="AB60" i="50"/>
  <c r="AA60" i="50"/>
  <c r="Z60" i="50"/>
  <c r="Y60" i="50"/>
  <c r="X60" i="50"/>
  <c r="W60" i="50"/>
  <c r="V60" i="50"/>
  <c r="Q60" i="50"/>
  <c r="AD60" i="50" s="1"/>
  <c r="P60" i="50"/>
  <c r="O60" i="50"/>
  <c r="L60" i="50"/>
  <c r="M60" i="50"/>
  <c r="K60" i="50"/>
  <c r="J60" i="50"/>
  <c r="I60" i="50"/>
  <c r="G60" i="50"/>
  <c r="F60" i="50"/>
  <c r="E60" i="50"/>
  <c r="H60" i="50" s="1"/>
  <c r="B60" i="50"/>
  <c r="AE59" i="50"/>
  <c r="AB59" i="50"/>
  <c r="AA59" i="50"/>
  <c r="Z59" i="50"/>
  <c r="Y59" i="50"/>
  <c r="X59" i="50"/>
  <c r="W59" i="50"/>
  <c r="V59" i="50"/>
  <c r="Q59" i="50"/>
  <c r="AD59" i="50" s="1"/>
  <c r="P59" i="50"/>
  <c r="O59" i="50"/>
  <c r="M59" i="50"/>
  <c r="L59" i="50"/>
  <c r="K59" i="50"/>
  <c r="J59" i="50"/>
  <c r="I59" i="50"/>
  <c r="G59" i="50"/>
  <c r="F59" i="50"/>
  <c r="E59" i="50"/>
  <c r="H59" i="50" s="1"/>
  <c r="B59" i="50"/>
  <c r="AE58" i="50"/>
  <c r="AB58" i="50"/>
  <c r="AA58" i="50"/>
  <c r="Z58" i="50"/>
  <c r="Y58" i="50"/>
  <c r="X58" i="50"/>
  <c r="W58" i="50"/>
  <c r="V58" i="50"/>
  <c r="Q58" i="50"/>
  <c r="AD58" i="50" s="1"/>
  <c r="P58" i="50"/>
  <c r="O58" i="50"/>
  <c r="M58" i="50"/>
  <c r="L58" i="50"/>
  <c r="K58" i="50"/>
  <c r="J58" i="50"/>
  <c r="I58" i="50"/>
  <c r="G58" i="50"/>
  <c r="F58" i="50"/>
  <c r="E58" i="50"/>
  <c r="H58" i="50" s="1"/>
  <c r="B58" i="50"/>
  <c r="AE57" i="50"/>
  <c r="AB57" i="50"/>
  <c r="AA57" i="50"/>
  <c r="Z57" i="50"/>
  <c r="Y57" i="50"/>
  <c r="X57" i="50"/>
  <c r="W57" i="50"/>
  <c r="V57" i="50"/>
  <c r="Q57" i="50"/>
  <c r="AD57" i="50" s="1"/>
  <c r="P57" i="50"/>
  <c r="O57" i="50"/>
  <c r="L57" i="50"/>
  <c r="M57" i="50"/>
  <c r="K57" i="50"/>
  <c r="J57" i="50"/>
  <c r="I57" i="50"/>
  <c r="G57" i="50"/>
  <c r="F57" i="50"/>
  <c r="E57" i="50"/>
  <c r="H57" i="50" s="1"/>
  <c r="B57" i="50"/>
  <c r="AE56" i="50"/>
  <c r="AB56" i="50"/>
  <c r="AA56" i="50"/>
  <c r="Z56" i="50"/>
  <c r="Y56" i="50"/>
  <c r="X56" i="50"/>
  <c r="W56" i="50"/>
  <c r="V56" i="50"/>
  <c r="Q56" i="50"/>
  <c r="AD56" i="50" s="1"/>
  <c r="P56" i="50"/>
  <c r="O56" i="50"/>
  <c r="M56" i="50"/>
  <c r="L56" i="50"/>
  <c r="K56" i="50"/>
  <c r="J56" i="50"/>
  <c r="I56" i="50"/>
  <c r="G56" i="50"/>
  <c r="F56" i="50"/>
  <c r="E56" i="50"/>
  <c r="H56" i="50"/>
  <c r="B56" i="50"/>
  <c r="AE55" i="50"/>
  <c r="AB55" i="50"/>
  <c r="AA55" i="50"/>
  <c r="Z55" i="50"/>
  <c r="Y55" i="50"/>
  <c r="X55" i="50"/>
  <c r="W55" i="50"/>
  <c r="V55" i="50"/>
  <c r="P55" i="50"/>
  <c r="O55" i="50"/>
  <c r="M55" i="50"/>
  <c r="L55" i="50"/>
  <c r="K55" i="50"/>
  <c r="J55" i="50"/>
  <c r="I55" i="50"/>
  <c r="G55" i="50"/>
  <c r="E55" i="50"/>
  <c r="H55" i="50" s="1"/>
  <c r="B55" i="50"/>
  <c r="AE54" i="50"/>
  <c r="AB54" i="50"/>
  <c r="AA54" i="50"/>
  <c r="Z54" i="50"/>
  <c r="Y54" i="50"/>
  <c r="X54" i="50"/>
  <c r="W54" i="50"/>
  <c r="V54" i="50"/>
  <c r="P54" i="50"/>
  <c r="O54" i="50"/>
  <c r="M54" i="50"/>
  <c r="L54" i="50"/>
  <c r="K54" i="50"/>
  <c r="J54" i="50"/>
  <c r="I54" i="50"/>
  <c r="G54" i="50"/>
  <c r="F54" i="50"/>
  <c r="E54" i="50"/>
  <c r="H54" i="50" s="1"/>
  <c r="B54" i="50"/>
  <c r="AE53" i="50"/>
  <c r="AB53" i="50"/>
  <c r="AA53" i="50"/>
  <c r="Z53" i="50"/>
  <c r="Y53" i="50"/>
  <c r="X53" i="50"/>
  <c r="W53" i="50"/>
  <c r="V53" i="50"/>
  <c r="Q53" i="50"/>
  <c r="AD53" i="50" s="1"/>
  <c r="P53" i="50"/>
  <c r="O53" i="50"/>
  <c r="M53" i="50"/>
  <c r="L53" i="50"/>
  <c r="K53" i="50"/>
  <c r="J53" i="50"/>
  <c r="I53" i="50"/>
  <c r="G53" i="50"/>
  <c r="E53" i="50"/>
  <c r="H53" i="50"/>
  <c r="B53" i="50"/>
  <c r="AE52" i="50"/>
  <c r="AB52" i="50"/>
  <c r="AA52" i="50"/>
  <c r="Z52" i="50"/>
  <c r="Y52" i="50"/>
  <c r="X52" i="50"/>
  <c r="W52" i="50"/>
  <c r="V52" i="50"/>
  <c r="Q52" i="50"/>
  <c r="AD52" i="50" s="1"/>
  <c r="P52" i="50"/>
  <c r="O52" i="50"/>
  <c r="M52" i="50"/>
  <c r="L52" i="50"/>
  <c r="K52" i="50"/>
  <c r="J52" i="50"/>
  <c r="I52" i="50"/>
  <c r="G52" i="50"/>
  <c r="F52" i="50"/>
  <c r="E52" i="50"/>
  <c r="H52" i="50" s="1"/>
  <c r="B52" i="50"/>
  <c r="AE51" i="50"/>
  <c r="AB51" i="50"/>
  <c r="AA51" i="50"/>
  <c r="Z51" i="50"/>
  <c r="Y51" i="50"/>
  <c r="X51" i="50"/>
  <c r="W51" i="50"/>
  <c r="V51" i="50"/>
  <c r="Q51" i="50"/>
  <c r="AD51" i="50" s="1"/>
  <c r="P51" i="50"/>
  <c r="O51" i="50"/>
  <c r="M51" i="50"/>
  <c r="L51" i="50"/>
  <c r="K51" i="50"/>
  <c r="J51" i="50"/>
  <c r="I51" i="50"/>
  <c r="G51" i="50"/>
  <c r="F51" i="50"/>
  <c r="E51" i="50"/>
  <c r="H51" i="50" s="1"/>
  <c r="B51" i="50"/>
  <c r="AE50" i="50"/>
  <c r="AB50" i="50"/>
  <c r="AA50" i="50"/>
  <c r="Z50" i="50"/>
  <c r="Y50" i="50"/>
  <c r="X50" i="50"/>
  <c r="W50" i="50"/>
  <c r="V50" i="50"/>
  <c r="Q50" i="50"/>
  <c r="AD50" i="50" s="1"/>
  <c r="P50" i="50"/>
  <c r="O50" i="50"/>
  <c r="M50" i="50"/>
  <c r="L50" i="50"/>
  <c r="K50" i="50"/>
  <c r="J50" i="50"/>
  <c r="I50" i="50"/>
  <c r="G50" i="50"/>
  <c r="F50" i="50"/>
  <c r="E50" i="50"/>
  <c r="H50" i="50"/>
  <c r="B50" i="50"/>
  <c r="AE49" i="50"/>
  <c r="AB49" i="50"/>
  <c r="AA49" i="50"/>
  <c r="Z49" i="50"/>
  <c r="Y49" i="50"/>
  <c r="X49" i="50"/>
  <c r="W49" i="50"/>
  <c r="V49" i="50"/>
  <c r="P49" i="50"/>
  <c r="O49" i="50"/>
  <c r="M49" i="50"/>
  <c r="L49" i="50"/>
  <c r="K49" i="50"/>
  <c r="J49" i="50"/>
  <c r="I49" i="50"/>
  <c r="G49" i="50"/>
  <c r="F49" i="50"/>
  <c r="E49" i="50"/>
  <c r="H49" i="50" s="1"/>
  <c r="B49" i="50"/>
  <c r="AE48" i="50"/>
  <c r="AB48" i="50"/>
  <c r="AA48" i="50"/>
  <c r="Z48" i="50"/>
  <c r="Y48" i="50"/>
  <c r="X48" i="50"/>
  <c r="W48" i="50"/>
  <c r="V48" i="50"/>
  <c r="Q48" i="50"/>
  <c r="AD48" i="50" s="1"/>
  <c r="P48" i="50"/>
  <c r="O48" i="50"/>
  <c r="M48" i="50"/>
  <c r="L48" i="50"/>
  <c r="K48" i="50"/>
  <c r="J48" i="50"/>
  <c r="I48" i="50"/>
  <c r="G48" i="50"/>
  <c r="E48" i="50"/>
  <c r="H48" i="50" s="1"/>
  <c r="B48" i="50"/>
  <c r="AE47" i="50"/>
  <c r="AB47" i="50"/>
  <c r="AA47" i="50"/>
  <c r="Z47" i="50"/>
  <c r="Y47" i="50"/>
  <c r="X47" i="50"/>
  <c r="W47" i="50"/>
  <c r="V47" i="50"/>
  <c r="P47" i="50"/>
  <c r="O47" i="50"/>
  <c r="L47" i="50"/>
  <c r="M47" i="50"/>
  <c r="K47" i="50"/>
  <c r="J47" i="50"/>
  <c r="I47" i="50"/>
  <c r="G47" i="50"/>
  <c r="E47" i="50"/>
  <c r="H47" i="50" s="1"/>
  <c r="B47" i="50"/>
  <c r="AE46" i="50"/>
  <c r="AB46" i="50"/>
  <c r="AA46" i="50"/>
  <c r="Z46" i="50"/>
  <c r="Y46" i="50"/>
  <c r="X46" i="50"/>
  <c r="W46" i="50"/>
  <c r="V46" i="50"/>
  <c r="Q46" i="50"/>
  <c r="AD46" i="50" s="1"/>
  <c r="P46" i="50"/>
  <c r="O46" i="50"/>
  <c r="M46" i="50"/>
  <c r="L46" i="50"/>
  <c r="K46" i="50"/>
  <c r="J46" i="50"/>
  <c r="I46" i="50"/>
  <c r="G46" i="50"/>
  <c r="F46" i="50"/>
  <c r="E46" i="50"/>
  <c r="H46" i="50" s="1"/>
  <c r="B46" i="50"/>
  <c r="AE45" i="50"/>
  <c r="AB45" i="50"/>
  <c r="AA45" i="50"/>
  <c r="Z45" i="50"/>
  <c r="Y45" i="50"/>
  <c r="X45" i="50"/>
  <c r="W45" i="50"/>
  <c r="V45" i="50"/>
  <c r="Q45" i="50"/>
  <c r="AD45" i="50" s="1"/>
  <c r="P45" i="50"/>
  <c r="O45" i="50"/>
  <c r="M45" i="50"/>
  <c r="L45" i="50"/>
  <c r="K45" i="50"/>
  <c r="J45" i="50"/>
  <c r="I45" i="50"/>
  <c r="G45" i="50"/>
  <c r="F45" i="50"/>
  <c r="E45" i="50"/>
  <c r="H45" i="50" s="1"/>
  <c r="B45" i="50"/>
  <c r="AG44" i="50"/>
  <c r="AE44" i="50"/>
  <c r="AB44" i="50"/>
  <c r="AA44" i="50"/>
  <c r="Z44" i="50"/>
  <c r="Y44" i="50"/>
  <c r="X44" i="50"/>
  <c r="W44" i="50"/>
  <c r="V44" i="50"/>
  <c r="P44" i="50"/>
  <c r="O44" i="50"/>
  <c r="M44" i="50"/>
  <c r="L44" i="50"/>
  <c r="K44" i="50"/>
  <c r="J44" i="50"/>
  <c r="I44" i="50"/>
  <c r="G44" i="50"/>
  <c r="F44" i="50"/>
  <c r="E44" i="50"/>
  <c r="H44" i="50" s="1"/>
  <c r="B44" i="50"/>
  <c r="AE43" i="50"/>
  <c r="AB43" i="50"/>
  <c r="AA43" i="50"/>
  <c r="Z43" i="50"/>
  <c r="Y43" i="50"/>
  <c r="X43" i="50"/>
  <c r="W43" i="50"/>
  <c r="V43" i="50"/>
  <c r="P43" i="50"/>
  <c r="O43" i="50"/>
  <c r="M43" i="50"/>
  <c r="L43" i="50"/>
  <c r="K43" i="50"/>
  <c r="J43" i="50"/>
  <c r="I43" i="50"/>
  <c r="G43" i="50"/>
  <c r="F43" i="50"/>
  <c r="E43" i="50"/>
  <c r="H43" i="50" s="1"/>
  <c r="B43" i="50"/>
  <c r="AE42" i="50"/>
  <c r="AB42" i="50"/>
  <c r="AA42" i="50"/>
  <c r="Z42" i="50"/>
  <c r="Y42" i="50"/>
  <c r="X42" i="50"/>
  <c r="W42" i="50"/>
  <c r="V42" i="50"/>
  <c r="Q42" i="50"/>
  <c r="P42" i="50"/>
  <c r="O42" i="50"/>
  <c r="M42" i="50"/>
  <c r="L42" i="50"/>
  <c r="K42" i="50"/>
  <c r="J42" i="50"/>
  <c r="I42" i="50"/>
  <c r="G42" i="50"/>
  <c r="F42" i="50"/>
  <c r="E42" i="50"/>
  <c r="H42" i="50" s="1"/>
  <c r="B42" i="50"/>
  <c r="AE41" i="50"/>
  <c r="AB41" i="50"/>
  <c r="AA41" i="50"/>
  <c r="Z41" i="50"/>
  <c r="Y41" i="50"/>
  <c r="X41" i="50"/>
  <c r="W41" i="50"/>
  <c r="V41" i="50"/>
  <c r="Q41" i="50"/>
  <c r="AD41" i="50" s="1"/>
  <c r="P41" i="50"/>
  <c r="O41" i="50"/>
  <c r="M41" i="50"/>
  <c r="L41" i="50"/>
  <c r="K41" i="50"/>
  <c r="J41" i="50"/>
  <c r="I41" i="50"/>
  <c r="G41" i="50"/>
  <c r="E41" i="50"/>
  <c r="H41" i="50" s="1"/>
  <c r="B41" i="50"/>
  <c r="AE40" i="50"/>
  <c r="AB40" i="50"/>
  <c r="AA40" i="50"/>
  <c r="Z40" i="50"/>
  <c r="Y40" i="50"/>
  <c r="X40" i="50"/>
  <c r="W40" i="50"/>
  <c r="V40" i="50"/>
  <c r="P40" i="50"/>
  <c r="O40" i="50"/>
  <c r="M40" i="50"/>
  <c r="L40" i="50"/>
  <c r="K40" i="50"/>
  <c r="J40" i="50"/>
  <c r="I40" i="50"/>
  <c r="G40" i="50"/>
  <c r="E40" i="50"/>
  <c r="H40" i="50" s="1"/>
  <c r="B40" i="50"/>
  <c r="AG39" i="50"/>
  <c r="AE39" i="50"/>
  <c r="AB39" i="50"/>
  <c r="AA39" i="50"/>
  <c r="Z39" i="50"/>
  <c r="Y39" i="50"/>
  <c r="X39" i="50"/>
  <c r="W39" i="50"/>
  <c r="V39" i="50"/>
  <c r="Q44" i="50"/>
  <c r="AD44" i="50" s="1"/>
  <c r="Q39" i="50"/>
  <c r="AD39" i="50" s="1"/>
  <c r="P39" i="50"/>
  <c r="O39" i="50"/>
  <c r="M39" i="50"/>
  <c r="L39" i="50"/>
  <c r="K39" i="50"/>
  <c r="J39" i="50"/>
  <c r="I39" i="50"/>
  <c r="G39" i="50"/>
  <c r="F39" i="50"/>
  <c r="E39" i="50"/>
  <c r="H39" i="50" s="1"/>
  <c r="B39" i="50"/>
  <c r="AG38" i="50"/>
  <c r="AE38" i="50"/>
  <c r="AB38" i="50"/>
  <c r="AA38" i="50"/>
  <c r="Z38" i="50"/>
  <c r="Y38" i="50"/>
  <c r="X38" i="50"/>
  <c r="W38" i="50"/>
  <c r="V38" i="50"/>
  <c r="Q38" i="50"/>
  <c r="AD38" i="50"/>
  <c r="P38" i="50"/>
  <c r="O38" i="50"/>
  <c r="M38" i="50"/>
  <c r="L38" i="50"/>
  <c r="K38" i="50"/>
  <c r="J38" i="50"/>
  <c r="I38" i="50"/>
  <c r="G38" i="50"/>
  <c r="E38" i="50"/>
  <c r="H38" i="50"/>
  <c r="B38" i="50"/>
  <c r="AE37" i="50"/>
  <c r="AB37" i="50"/>
  <c r="AA37" i="50"/>
  <c r="Z37" i="50"/>
  <c r="Y37" i="50"/>
  <c r="X37" i="50"/>
  <c r="W37" i="50"/>
  <c r="V37" i="50"/>
  <c r="Q37" i="50"/>
  <c r="AD37" i="50" s="1"/>
  <c r="P37" i="50"/>
  <c r="O37" i="50"/>
  <c r="M37" i="50"/>
  <c r="L37" i="50"/>
  <c r="K37" i="50"/>
  <c r="J37" i="50"/>
  <c r="I37" i="50"/>
  <c r="G37" i="50"/>
  <c r="F37" i="50"/>
  <c r="E37" i="50"/>
  <c r="H37" i="50" s="1"/>
  <c r="B37" i="50"/>
  <c r="AE36" i="50"/>
  <c r="AB36" i="50"/>
  <c r="AA36" i="50"/>
  <c r="Z36" i="50"/>
  <c r="Y36" i="50"/>
  <c r="X36" i="50"/>
  <c r="W36" i="50"/>
  <c r="V36" i="50"/>
  <c r="P36" i="50"/>
  <c r="O36" i="50"/>
  <c r="M36" i="50"/>
  <c r="L36" i="50"/>
  <c r="K36" i="50"/>
  <c r="J36" i="50"/>
  <c r="I36" i="50"/>
  <c r="G36" i="50"/>
  <c r="E36" i="50"/>
  <c r="H36" i="50" s="1"/>
  <c r="B36" i="50"/>
  <c r="AE35" i="50"/>
  <c r="AB35" i="50"/>
  <c r="AA35" i="50"/>
  <c r="Z35" i="50"/>
  <c r="Y35" i="50"/>
  <c r="X35" i="50"/>
  <c r="W35" i="50"/>
  <c r="V35" i="50"/>
  <c r="P35" i="50"/>
  <c r="O35" i="50"/>
  <c r="M35" i="50"/>
  <c r="L35" i="50"/>
  <c r="K35" i="50"/>
  <c r="J35" i="50"/>
  <c r="I35" i="50"/>
  <c r="G35" i="50"/>
  <c r="E35" i="50"/>
  <c r="H35" i="50" s="1"/>
  <c r="B35" i="50"/>
  <c r="AE34" i="50"/>
  <c r="AB34" i="50"/>
  <c r="AA34" i="50"/>
  <c r="Z34" i="50"/>
  <c r="Y34" i="50"/>
  <c r="X34" i="50"/>
  <c r="W34" i="50"/>
  <c r="V34" i="50"/>
  <c r="P34" i="50"/>
  <c r="O34" i="50"/>
  <c r="L34" i="50"/>
  <c r="M34" i="50"/>
  <c r="K34" i="50"/>
  <c r="J34" i="50"/>
  <c r="I34" i="50"/>
  <c r="G34" i="50"/>
  <c r="E34" i="50"/>
  <c r="H34" i="50"/>
  <c r="B34" i="50"/>
  <c r="AG33" i="50"/>
  <c r="AE33" i="50"/>
  <c r="AB33" i="50"/>
  <c r="AA33" i="50"/>
  <c r="Z33" i="50"/>
  <c r="Y33" i="50"/>
  <c r="X33" i="50"/>
  <c r="W33" i="50"/>
  <c r="V33" i="50"/>
  <c r="P33" i="50"/>
  <c r="O33" i="50"/>
  <c r="M33" i="50"/>
  <c r="L33" i="50"/>
  <c r="K33" i="50"/>
  <c r="J33" i="50"/>
  <c r="I33" i="50"/>
  <c r="G33" i="50"/>
  <c r="F33" i="50"/>
  <c r="E33" i="50"/>
  <c r="H33" i="50" s="1"/>
  <c r="B33" i="50"/>
  <c r="AE32" i="50"/>
  <c r="AB32" i="50"/>
  <c r="AA32" i="50"/>
  <c r="Z32" i="50"/>
  <c r="Y32" i="50"/>
  <c r="X32" i="50"/>
  <c r="W32" i="50"/>
  <c r="V32" i="50"/>
  <c r="P32" i="50"/>
  <c r="O32" i="50"/>
  <c r="M32" i="50"/>
  <c r="L32" i="50"/>
  <c r="K32" i="50"/>
  <c r="J32" i="50"/>
  <c r="I32" i="50"/>
  <c r="G32" i="50"/>
  <c r="F32" i="50"/>
  <c r="E32" i="50"/>
  <c r="H32" i="50" s="1"/>
  <c r="B32" i="50"/>
  <c r="AE31" i="50"/>
  <c r="AB31" i="50"/>
  <c r="AA31" i="50"/>
  <c r="Z31" i="50"/>
  <c r="Y31" i="50"/>
  <c r="X31" i="50"/>
  <c r="W31" i="50"/>
  <c r="V31" i="50"/>
  <c r="Q31" i="50"/>
  <c r="AD31" i="50" s="1"/>
  <c r="P31" i="50"/>
  <c r="O31" i="50"/>
  <c r="M31" i="50"/>
  <c r="L31" i="50"/>
  <c r="K31" i="50"/>
  <c r="J31" i="50"/>
  <c r="I31" i="50"/>
  <c r="G31" i="50"/>
  <c r="F31" i="50"/>
  <c r="E31" i="50"/>
  <c r="H31" i="50"/>
  <c r="B31" i="50"/>
  <c r="AE30" i="50"/>
  <c r="AB30" i="50"/>
  <c r="AA30" i="50"/>
  <c r="Z30" i="50"/>
  <c r="Y30" i="50"/>
  <c r="X30" i="50"/>
  <c r="W30" i="50"/>
  <c r="V30" i="50"/>
  <c r="Q30" i="50"/>
  <c r="AD30" i="50"/>
  <c r="P30" i="50"/>
  <c r="O30" i="50"/>
  <c r="M30" i="50"/>
  <c r="L30" i="50"/>
  <c r="K30" i="50"/>
  <c r="J30" i="50"/>
  <c r="I30" i="50"/>
  <c r="G30" i="50"/>
  <c r="F30" i="50"/>
  <c r="E30" i="50"/>
  <c r="H30" i="50"/>
  <c r="B30" i="50"/>
  <c r="AG29" i="50"/>
  <c r="AE29" i="50"/>
  <c r="AB29" i="50"/>
  <c r="AA29" i="50"/>
  <c r="Z29" i="50"/>
  <c r="Y29" i="50"/>
  <c r="X29" i="50"/>
  <c r="W29" i="50"/>
  <c r="V29" i="50"/>
  <c r="Q29" i="50"/>
  <c r="AD29" i="50" s="1"/>
  <c r="P29" i="50"/>
  <c r="O29" i="50"/>
  <c r="M29" i="50"/>
  <c r="L29" i="50"/>
  <c r="K29" i="50"/>
  <c r="J29" i="50"/>
  <c r="I29" i="50"/>
  <c r="G29" i="50"/>
  <c r="F29" i="50"/>
  <c r="E29" i="50"/>
  <c r="H29" i="50" s="1"/>
  <c r="B29" i="50"/>
  <c r="AG28" i="50"/>
  <c r="AE28" i="50"/>
  <c r="AB28" i="50"/>
  <c r="AA28" i="50"/>
  <c r="Z28" i="50"/>
  <c r="Y28" i="50"/>
  <c r="X28" i="50"/>
  <c r="W28" i="50"/>
  <c r="V28" i="50"/>
  <c r="Q28" i="50"/>
  <c r="AD28" i="50"/>
  <c r="P28" i="50"/>
  <c r="O28" i="50"/>
  <c r="M28" i="50"/>
  <c r="L28" i="50"/>
  <c r="K28" i="50"/>
  <c r="J28" i="50"/>
  <c r="I28" i="50"/>
  <c r="G28" i="50"/>
  <c r="F28" i="50"/>
  <c r="E28" i="50"/>
  <c r="H28" i="50" s="1"/>
  <c r="B28" i="50"/>
  <c r="AE27" i="50"/>
  <c r="AB27" i="50"/>
  <c r="AA27" i="50"/>
  <c r="Z27" i="50"/>
  <c r="Y27" i="50"/>
  <c r="X27" i="50"/>
  <c r="W27" i="50"/>
  <c r="V27" i="50"/>
  <c r="P27" i="50"/>
  <c r="O27" i="50"/>
  <c r="L27" i="50"/>
  <c r="M27" i="50"/>
  <c r="K27" i="50"/>
  <c r="J27" i="50"/>
  <c r="I27" i="50"/>
  <c r="G27" i="50"/>
  <c r="F27" i="50"/>
  <c r="E27" i="50"/>
  <c r="H27" i="50"/>
  <c r="B27" i="50"/>
  <c r="AE26" i="50"/>
  <c r="AB26" i="50"/>
  <c r="AA26" i="50"/>
  <c r="Z26" i="50"/>
  <c r="Y26" i="50"/>
  <c r="X26" i="50"/>
  <c r="W26" i="50"/>
  <c r="V26" i="50"/>
  <c r="P26" i="50"/>
  <c r="O26" i="50"/>
  <c r="M26" i="50"/>
  <c r="L26" i="50"/>
  <c r="K26" i="50"/>
  <c r="J26" i="50"/>
  <c r="I26" i="50"/>
  <c r="G26" i="50"/>
  <c r="E26" i="50"/>
  <c r="H26" i="50" s="1"/>
  <c r="B26" i="50"/>
  <c r="AE25" i="50"/>
  <c r="AB25" i="50"/>
  <c r="AA25" i="50"/>
  <c r="Z25" i="50"/>
  <c r="Y25" i="50"/>
  <c r="X25" i="50"/>
  <c r="W25" i="50"/>
  <c r="V25" i="50"/>
  <c r="P25" i="50"/>
  <c r="O25" i="50"/>
  <c r="M25" i="50"/>
  <c r="L25" i="50"/>
  <c r="K25" i="50"/>
  <c r="J25" i="50"/>
  <c r="I25" i="50"/>
  <c r="G25" i="50"/>
  <c r="F25" i="50"/>
  <c r="E25" i="50"/>
  <c r="H25" i="50"/>
  <c r="B25" i="50"/>
  <c r="AE24" i="50"/>
  <c r="AB24" i="50"/>
  <c r="AA24" i="50"/>
  <c r="Z24" i="50"/>
  <c r="Y24" i="50"/>
  <c r="X24" i="50"/>
  <c r="W24" i="50"/>
  <c r="V24" i="50"/>
  <c r="P24" i="50"/>
  <c r="O24" i="50"/>
  <c r="L24" i="50"/>
  <c r="M24" i="50"/>
  <c r="K24" i="50"/>
  <c r="J24" i="50"/>
  <c r="I24" i="50"/>
  <c r="G24" i="50"/>
  <c r="F24" i="50"/>
  <c r="E24" i="50"/>
  <c r="H24" i="50" s="1"/>
  <c r="B24" i="50"/>
  <c r="AE23" i="50"/>
  <c r="AB23" i="50"/>
  <c r="AA23" i="50"/>
  <c r="Z23" i="50"/>
  <c r="Y23" i="50"/>
  <c r="X23" i="50"/>
  <c r="W23" i="50"/>
  <c r="V23" i="50"/>
  <c r="P23" i="50"/>
  <c r="O23" i="50"/>
  <c r="M23" i="50"/>
  <c r="L23" i="50"/>
  <c r="K23" i="50"/>
  <c r="J23" i="50"/>
  <c r="I23" i="50"/>
  <c r="G23" i="50"/>
  <c r="F23" i="50"/>
  <c r="E23" i="50"/>
  <c r="H23" i="50"/>
  <c r="B23" i="50"/>
  <c r="AE22" i="50"/>
  <c r="AB22" i="50"/>
  <c r="AA22" i="50"/>
  <c r="Z22" i="50"/>
  <c r="Y22" i="50"/>
  <c r="X22" i="50"/>
  <c r="W22" i="50"/>
  <c r="V22" i="50"/>
  <c r="P22" i="50"/>
  <c r="O22" i="50"/>
  <c r="M22" i="50"/>
  <c r="L22" i="50"/>
  <c r="K22" i="50"/>
  <c r="J22" i="50"/>
  <c r="I22" i="50"/>
  <c r="G22" i="50"/>
  <c r="F22" i="50"/>
  <c r="E22" i="50"/>
  <c r="H22" i="50" s="1"/>
  <c r="B22" i="50"/>
  <c r="AE21" i="50"/>
  <c r="AB21" i="50"/>
  <c r="AA21" i="50"/>
  <c r="Z21" i="50"/>
  <c r="Y21" i="50"/>
  <c r="X21" i="50"/>
  <c r="W21" i="50"/>
  <c r="V21" i="50"/>
  <c r="P21" i="50"/>
  <c r="O21" i="50"/>
  <c r="M21" i="50"/>
  <c r="L21" i="50"/>
  <c r="K21" i="50"/>
  <c r="J21" i="50"/>
  <c r="I21" i="50"/>
  <c r="G21" i="50"/>
  <c r="F21" i="50"/>
  <c r="E21" i="50"/>
  <c r="H21" i="50" s="1"/>
  <c r="B21" i="50"/>
  <c r="AE20" i="50"/>
  <c r="AB20" i="50"/>
  <c r="AA20" i="50"/>
  <c r="Z20" i="50"/>
  <c r="Y20" i="50"/>
  <c r="X20" i="50"/>
  <c r="W20" i="50"/>
  <c r="V20" i="50"/>
  <c r="Q20" i="50"/>
  <c r="AD20" i="50" s="1"/>
  <c r="P20" i="50"/>
  <c r="O20" i="50"/>
  <c r="M20" i="50"/>
  <c r="L20" i="50"/>
  <c r="K20" i="50"/>
  <c r="J20" i="50"/>
  <c r="I20" i="50"/>
  <c r="G20" i="50"/>
  <c r="E20" i="50"/>
  <c r="H20" i="50" s="1"/>
  <c r="B20" i="50"/>
  <c r="AE19" i="50"/>
  <c r="AB19" i="50"/>
  <c r="AA19" i="50"/>
  <c r="Z19" i="50"/>
  <c r="Y19" i="50"/>
  <c r="X19" i="50"/>
  <c r="W19" i="50"/>
  <c r="V19" i="50"/>
  <c r="P19" i="50"/>
  <c r="O19" i="50"/>
  <c r="M19" i="50"/>
  <c r="L19" i="50"/>
  <c r="K19" i="50"/>
  <c r="J19" i="50"/>
  <c r="I19" i="50"/>
  <c r="G19" i="50"/>
  <c r="F19" i="50"/>
  <c r="E19" i="50"/>
  <c r="H19" i="50" s="1"/>
  <c r="B19" i="50"/>
  <c r="AE18" i="50"/>
  <c r="AB18" i="50"/>
  <c r="AA18" i="50"/>
  <c r="Z18" i="50"/>
  <c r="Y18" i="50"/>
  <c r="X18" i="50"/>
  <c r="W18" i="50"/>
  <c r="V18" i="50"/>
  <c r="Q18" i="50"/>
  <c r="AD18" i="50"/>
  <c r="P18" i="50"/>
  <c r="O18" i="50"/>
  <c r="M18" i="50"/>
  <c r="L18" i="50"/>
  <c r="K18" i="50"/>
  <c r="J18" i="50"/>
  <c r="I18" i="50"/>
  <c r="G18" i="50"/>
  <c r="E18" i="50"/>
  <c r="H18" i="50" s="1"/>
  <c r="B18" i="50"/>
  <c r="AE17" i="50"/>
  <c r="AB17" i="50"/>
  <c r="AA17" i="50"/>
  <c r="Z17" i="50"/>
  <c r="Y17" i="50"/>
  <c r="X17" i="50"/>
  <c r="W17" i="50"/>
  <c r="V17" i="50"/>
  <c r="P17" i="50"/>
  <c r="O17" i="50"/>
  <c r="M17" i="50"/>
  <c r="L17" i="50"/>
  <c r="K17" i="50"/>
  <c r="J17" i="50"/>
  <c r="I17" i="50"/>
  <c r="G17" i="50"/>
  <c r="E17" i="50"/>
  <c r="H17" i="50" s="1"/>
  <c r="B17" i="50"/>
  <c r="AE16" i="50"/>
  <c r="AB16" i="50"/>
  <c r="AA16" i="50"/>
  <c r="Z16" i="50"/>
  <c r="Y16" i="50"/>
  <c r="X16" i="50"/>
  <c r="W16" i="50"/>
  <c r="V16" i="50"/>
  <c r="P16" i="50"/>
  <c r="O16" i="50"/>
  <c r="M16" i="50"/>
  <c r="L16" i="50"/>
  <c r="K16" i="50"/>
  <c r="J16" i="50"/>
  <c r="I16" i="50"/>
  <c r="G16" i="50"/>
  <c r="F16" i="50"/>
  <c r="E16" i="50"/>
  <c r="H16" i="50" s="1"/>
  <c r="B16" i="50"/>
  <c r="AG15" i="50"/>
  <c r="AE15" i="50"/>
  <c r="AB15" i="50"/>
  <c r="AA15" i="50"/>
  <c r="Z15" i="50"/>
  <c r="Y15" i="50"/>
  <c r="X15" i="50"/>
  <c r="W15" i="50"/>
  <c r="V15" i="50"/>
  <c r="Q15" i="50"/>
  <c r="AD15" i="50" s="1"/>
  <c r="P15" i="50"/>
  <c r="O15" i="50"/>
  <c r="L15" i="50"/>
  <c r="M15" i="50"/>
  <c r="K15" i="50"/>
  <c r="J15" i="50"/>
  <c r="I15" i="50"/>
  <c r="G15" i="50"/>
  <c r="F15" i="50"/>
  <c r="E15" i="50"/>
  <c r="H15" i="50" s="1"/>
  <c r="B15" i="50"/>
  <c r="AG14" i="50"/>
  <c r="AE14" i="50"/>
  <c r="AB14" i="50"/>
  <c r="AA14" i="50"/>
  <c r="Z14" i="50"/>
  <c r="Y14" i="50"/>
  <c r="X14" i="50"/>
  <c r="W14" i="50"/>
  <c r="V14" i="50"/>
  <c r="P14" i="50"/>
  <c r="O14" i="50"/>
  <c r="L14" i="50"/>
  <c r="M14" i="50"/>
  <c r="K14" i="50"/>
  <c r="J14" i="50"/>
  <c r="I14" i="50"/>
  <c r="G14" i="50"/>
  <c r="F14" i="50"/>
  <c r="E14" i="50"/>
  <c r="H14" i="50" s="1"/>
  <c r="B14" i="50"/>
  <c r="AE13" i="50"/>
  <c r="AB13" i="50"/>
  <c r="AA13" i="50"/>
  <c r="Z13" i="50"/>
  <c r="Y13" i="50"/>
  <c r="X13" i="50"/>
  <c r="W13" i="50"/>
  <c r="V13" i="50"/>
  <c r="Q13" i="50"/>
  <c r="AD13" i="50" s="1"/>
  <c r="P13" i="50"/>
  <c r="O13" i="50"/>
  <c r="M13" i="50"/>
  <c r="L13" i="50"/>
  <c r="K13" i="50"/>
  <c r="J13" i="50"/>
  <c r="I13" i="50"/>
  <c r="G13" i="50"/>
  <c r="E13" i="50"/>
  <c r="H13" i="50" s="1"/>
  <c r="B13" i="50"/>
  <c r="AG12" i="50"/>
  <c r="AE12" i="50"/>
  <c r="AB12" i="50"/>
  <c r="AA12" i="50"/>
  <c r="Z12" i="50"/>
  <c r="Y12" i="50"/>
  <c r="X12" i="50"/>
  <c r="W12" i="50"/>
  <c r="V12" i="50"/>
  <c r="P12" i="50"/>
  <c r="O12" i="50"/>
  <c r="M12" i="50"/>
  <c r="L12" i="50"/>
  <c r="K12" i="50"/>
  <c r="J12" i="50"/>
  <c r="I12" i="50"/>
  <c r="G12" i="50"/>
  <c r="E12" i="50"/>
  <c r="H12" i="50"/>
  <c r="B12" i="50"/>
  <c r="AE11" i="50"/>
  <c r="AB11" i="50"/>
  <c r="AA11" i="50"/>
  <c r="Z11" i="50"/>
  <c r="Y11" i="50"/>
  <c r="X11" i="50"/>
  <c r="W11" i="50"/>
  <c r="V11" i="50"/>
  <c r="P11" i="50"/>
  <c r="O11" i="50"/>
  <c r="M11" i="50"/>
  <c r="L11" i="50"/>
  <c r="K11" i="50"/>
  <c r="J11" i="50"/>
  <c r="I11" i="50"/>
  <c r="G11" i="50"/>
  <c r="F11" i="50"/>
  <c r="E11" i="50"/>
  <c r="H11" i="50" s="1"/>
  <c r="B11" i="50"/>
  <c r="AG10" i="50"/>
  <c r="AE10" i="50"/>
  <c r="AB10" i="50"/>
  <c r="AA10" i="50"/>
  <c r="Z10" i="50"/>
  <c r="Y10" i="50"/>
  <c r="X10" i="50"/>
  <c r="W10" i="50"/>
  <c r="V10" i="50"/>
  <c r="P10" i="50"/>
  <c r="O10" i="50"/>
  <c r="M10" i="50"/>
  <c r="L10" i="50"/>
  <c r="K10" i="50"/>
  <c r="J10" i="50"/>
  <c r="I10" i="50"/>
  <c r="G10" i="50"/>
  <c r="F10" i="50"/>
  <c r="E10" i="50"/>
  <c r="H10" i="50" s="1"/>
  <c r="B10" i="50"/>
  <c r="AG9" i="50"/>
  <c r="AE9" i="50"/>
  <c r="AB9" i="50"/>
  <c r="AA9" i="50"/>
  <c r="Z9" i="50"/>
  <c r="Y9" i="50"/>
  <c r="X9" i="50"/>
  <c r="W9" i="50"/>
  <c r="V9" i="50"/>
  <c r="Q81" i="50"/>
  <c r="P9" i="50"/>
  <c r="O9" i="50"/>
  <c r="L9" i="50"/>
  <c r="M9" i="50"/>
  <c r="K9" i="50"/>
  <c r="J9" i="50"/>
  <c r="I9" i="50"/>
  <c r="G9" i="50"/>
  <c r="E9" i="50"/>
  <c r="H9" i="50" s="1"/>
  <c r="B9" i="50"/>
  <c r="AE8" i="50"/>
  <c r="AB8" i="50"/>
  <c r="AA8" i="50"/>
  <c r="Z8" i="50"/>
  <c r="Y8" i="50"/>
  <c r="X8" i="50"/>
  <c r="W8" i="50"/>
  <c r="V8" i="50"/>
  <c r="P8" i="50"/>
  <c r="O8" i="50"/>
  <c r="L8" i="50"/>
  <c r="M8" i="50"/>
  <c r="K8" i="50"/>
  <c r="J8" i="50"/>
  <c r="I8" i="50"/>
  <c r="G8" i="50"/>
  <c r="F8" i="50"/>
  <c r="E8" i="50"/>
  <c r="H8" i="50"/>
  <c r="B8" i="50"/>
  <c r="AE7" i="50"/>
  <c r="AB7" i="50"/>
  <c r="AA7" i="50"/>
  <c r="Z7" i="50"/>
  <c r="Y7" i="50"/>
  <c r="X7" i="50"/>
  <c r="W7" i="50"/>
  <c r="V7" i="50"/>
  <c r="P7" i="50"/>
  <c r="O7" i="50"/>
  <c r="M7" i="50"/>
  <c r="L7" i="50"/>
  <c r="K7" i="50"/>
  <c r="J7" i="50"/>
  <c r="I7" i="50"/>
  <c r="G7" i="50"/>
  <c r="F7" i="50"/>
  <c r="E7" i="50"/>
  <c r="H7" i="50" s="1"/>
  <c r="B7" i="50"/>
  <c r="AG6" i="50"/>
  <c r="AE6" i="50"/>
  <c r="AB6" i="50"/>
  <c r="AA6" i="50"/>
  <c r="Z6" i="50"/>
  <c r="Y6" i="50"/>
  <c r="X6" i="50"/>
  <c r="W6" i="50"/>
  <c r="V6" i="50"/>
  <c r="Q14" i="50"/>
  <c r="Q6" i="50"/>
  <c r="AD6" i="50" s="1"/>
  <c r="P6" i="50"/>
  <c r="O6" i="50"/>
  <c r="M6" i="50"/>
  <c r="L6" i="50"/>
  <c r="K6" i="50"/>
  <c r="J6" i="50"/>
  <c r="I6" i="50"/>
  <c r="G6" i="50"/>
  <c r="F6" i="50"/>
  <c r="E6" i="50"/>
  <c r="H6" i="50" s="1"/>
  <c r="B6" i="50"/>
  <c r="AE5" i="50"/>
  <c r="AB5" i="50"/>
  <c r="AA5" i="50"/>
  <c r="Z5" i="50"/>
  <c r="Y5" i="50"/>
  <c r="X5" i="50"/>
  <c r="W5" i="50"/>
  <c r="V5" i="50"/>
  <c r="P5" i="50"/>
  <c r="O5" i="50"/>
  <c r="M5" i="50"/>
  <c r="L5" i="50"/>
  <c r="K5" i="50"/>
  <c r="J5" i="50"/>
  <c r="I5" i="50"/>
  <c r="G5" i="50"/>
  <c r="F5" i="50"/>
  <c r="E5" i="50"/>
  <c r="H5" i="50" s="1"/>
  <c r="B5" i="50"/>
  <c r="AG4" i="50"/>
  <c r="AE4" i="50"/>
  <c r="AB4" i="50"/>
  <c r="AA4" i="50"/>
  <c r="Z4" i="50"/>
  <c r="Y4" i="50"/>
  <c r="X4" i="50"/>
  <c r="W4" i="50"/>
  <c r="V4" i="50"/>
  <c r="P4" i="50"/>
  <c r="O4" i="50"/>
  <c r="M4" i="50"/>
  <c r="L4" i="50"/>
  <c r="K4" i="50"/>
  <c r="J4" i="50"/>
  <c r="I4" i="50"/>
  <c r="G4" i="50"/>
  <c r="F4" i="50"/>
  <c r="E4" i="50"/>
  <c r="H4" i="50" s="1"/>
  <c r="B4" i="50"/>
  <c r="AE3" i="50"/>
  <c r="AB3" i="50"/>
  <c r="AA3" i="50"/>
  <c r="Z3" i="50"/>
  <c r="Y3" i="50"/>
  <c r="X3" i="50"/>
  <c r="W3" i="50"/>
  <c r="V3" i="50"/>
  <c r="P3" i="50"/>
  <c r="O3" i="50"/>
  <c r="M3" i="50"/>
  <c r="L3" i="50"/>
  <c r="K3" i="50"/>
  <c r="J3" i="50"/>
  <c r="I3" i="50"/>
  <c r="G3" i="50"/>
  <c r="F3" i="50"/>
  <c r="E3" i="50"/>
  <c r="H3" i="50" s="1"/>
  <c r="B3" i="50"/>
  <c r="Q21" i="50"/>
  <c r="Q35" i="50"/>
  <c r="AD35" i="50" s="1"/>
  <c r="Q12" i="50"/>
  <c r="AD12" i="50" s="1"/>
  <c r="Q121" i="50"/>
  <c r="AD121" i="50" s="1"/>
  <c r="Q24" i="50"/>
  <c r="Q127" i="50"/>
  <c r="AD127" i="50" s="1"/>
  <c r="Q36" i="50"/>
  <c r="AD36" i="50" s="1"/>
  <c r="Q4" i="50"/>
  <c r="AD4" i="50" s="1"/>
  <c r="Q40" i="50"/>
  <c r="AD40" i="50" s="1"/>
  <c r="Q98" i="50"/>
  <c r="AD98" i="50" s="1"/>
  <c r="Q86" i="50"/>
  <c r="AD86" i="50" s="1"/>
  <c r="Q108" i="50"/>
  <c r="Q43" i="50"/>
  <c r="AD43" i="50" s="1"/>
  <c r="Q124" i="50"/>
  <c r="Q128" i="50"/>
  <c r="AD128" i="50" s="1"/>
  <c r="Q138" i="50"/>
  <c r="AD138" i="50" s="1"/>
  <c r="Q3" i="50"/>
  <c r="Q8" i="50"/>
  <c r="AD8" i="50" s="1"/>
  <c r="Q17" i="50"/>
  <c r="AD17" i="50" s="1"/>
  <c r="Q49" i="50"/>
  <c r="AD49" i="50" s="1"/>
  <c r="Q103" i="50"/>
  <c r="Q7" i="50"/>
  <c r="AD7" i="50" s="1"/>
  <c r="Q120" i="50"/>
  <c r="Q67" i="50"/>
  <c r="AD67" i="50" s="1"/>
  <c r="Q47" i="50"/>
  <c r="AD47" i="50" s="1"/>
  <c r="Q23" i="50"/>
  <c r="AD23" i="50" s="1"/>
  <c r="Q90" i="50"/>
  <c r="AD90" i="50" s="1"/>
  <c r="Q22" i="50"/>
  <c r="AD22" i="50" s="1"/>
  <c r="Q32" i="50"/>
  <c r="AD32" i="50" s="1"/>
  <c r="Q5" i="50"/>
  <c r="Q111" i="50"/>
  <c r="AD111" i="50" s="1"/>
  <c r="Q109" i="50"/>
  <c r="AD109" i="50" s="1"/>
  <c r="Q89" i="50"/>
  <c r="AD89" i="50" s="1"/>
  <c r="Q115" i="50"/>
  <c r="AD115" i="50" s="1"/>
  <c r="Q79" i="50"/>
  <c r="AD79" i="50" s="1"/>
  <c r="Q16" i="50"/>
  <c r="AD16" i="50" s="1"/>
  <c r="Q135" i="50"/>
  <c r="AD135" i="50" s="1"/>
  <c r="Q119" i="50"/>
  <c r="AD119" i="50" s="1"/>
  <c r="Q26" i="50"/>
  <c r="AD26" i="50" s="1"/>
  <c r="Q126" i="50"/>
  <c r="AD126" i="50" s="1"/>
  <c r="Q19" i="50"/>
  <c r="AD19" i="50" s="1"/>
  <c r="Q71" i="50"/>
  <c r="AD71" i="50" s="1"/>
  <c r="Q137" i="50"/>
  <c r="AD137" i="50" s="1"/>
  <c r="Q55" i="50"/>
  <c r="Q136" i="50"/>
  <c r="AD136" i="50" s="1"/>
  <c r="Q82" i="50"/>
  <c r="AD82" i="50" s="1"/>
  <c r="Q27" i="50"/>
  <c r="AD27" i="50" s="1"/>
  <c r="Q73" i="50"/>
  <c r="AD73" i="50" s="1"/>
  <c r="Q105" i="50"/>
  <c r="AD105" i="50" s="1"/>
  <c r="Q117" i="50"/>
  <c r="AD117" i="50" s="1"/>
  <c r="Q25" i="50"/>
  <c r="AD25" i="50" s="1"/>
  <c r="Q93" i="50"/>
  <c r="AD93" i="50" s="1"/>
  <c r="AG24" i="50"/>
  <c r="AG42" i="50"/>
  <c r="AG46" i="50"/>
  <c r="AG53" i="50"/>
  <c r="AG61" i="50"/>
  <c r="AG84" i="50"/>
  <c r="AG116" i="50"/>
  <c r="AG126" i="50"/>
  <c r="AG130" i="50"/>
  <c r="AG3" i="50"/>
  <c r="AG7" i="50"/>
  <c r="AG21" i="50"/>
  <c r="AG25" i="50"/>
  <c r="AG32" i="50"/>
  <c r="AG34" i="50"/>
  <c r="AG40" i="50"/>
  <c r="AG50" i="50"/>
  <c r="AG68" i="50"/>
  <c r="AG70" i="50"/>
  <c r="AG78" i="50"/>
  <c r="AG92" i="50"/>
  <c r="AG106" i="50"/>
  <c r="AG108" i="50"/>
  <c r="AD133" i="50"/>
  <c r="Z3" i="49"/>
  <c r="Z4" i="49"/>
  <c r="Z5" i="49"/>
  <c r="Z6" i="49"/>
  <c r="Z7" i="49"/>
  <c r="Z8" i="49"/>
  <c r="Z9" i="49"/>
  <c r="Z10" i="49"/>
  <c r="Z11" i="49"/>
  <c r="Z12" i="49"/>
  <c r="Z13" i="49"/>
  <c r="Z14" i="49"/>
  <c r="Z15" i="49"/>
  <c r="Z16" i="49"/>
  <c r="Z17" i="49"/>
  <c r="Z18" i="49"/>
  <c r="Z19" i="49"/>
  <c r="Z20" i="49"/>
  <c r="Z21" i="49"/>
  <c r="Z22" i="49"/>
  <c r="Z23" i="49"/>
  <c r="Z24" i="49"/>
  <c r="Z25" i="49"/>
  <c r="Z26" i="49"/>
  <c r="Z27" i="49"/>
  <c r="Z28" i="49"/>
  <c r="Z29" i="49"/>
  <c r="Z30" i="49"/>
  <c r="Z31" i="49"/>
  <c r="Z32" i="49"/>
  <c r="Z33" i="49"/>
  <c r="Z34" i="49"/>
  <c r="Z35" i="49"/>
  <c r="Z36" i="49"/>
  <c r="Z37" i="49"/>
  <c r="Z38" i="49"/>
  <c r="Z39" i="49"/>
  <c r="Z40" i="49"/>
  <c r="Z41" i="49"/>
  <c r="Z42" i="49"/>
  <c r="Z43" i="49"/>
  <c r="Z44" i="49"/>
  <c r="Z45" i="49"/>
  <c r="Z46" i="49"/>
  <c r="Z47" i="49"/>
  <c r="Z48" i="49"/>
  <c r="Z49" i="49"/>
  <c r="Z50" i="49"/>
  <c r="Z51" i="49"/>
  <c r="Z52" i="49"/>
  <c r="Z53" i="49"/>
  <c r="Z54" i="49"/>
  <c r="Z55" i="49"/>
  <c r="Z56" i="49"/>
  <c r="Z57" i="49"/>
  <c r="Z58" i="49"/>
  <c r="Z59" i="49"/>
  <c r="Z60" i="49"/>
  <c r="Z61" i="49"/>
  <c r="Z62" i="49"/>
  <c r="Z63" i="49"/>
  <c r="Z64" i="49"/>
  <c r="Z65" i="49"/>
  <c r="Z66" i="49"/>
  <c r="Z67" i="49"/>
  <c r="Z68" i="49"/>
  <c r="Z2" i="49"/>
  <c r="D54" i="42"/>
  <c r="C55" i="42"/>
  <c r="D55" i="42" s="1"/>
  <c r="C56" i="42"/>
  <c r="D56" i="42" s="1"/>
  <c r="C57" i="42"/>
  <c r="D57" i="42"/>
  <c r="C58" i="42"/>
  <c r="D58" i="42"/>
  <c r="C59" i="42"/>
  <c r="D59" i="42" s="1"/>
  <c r="C60" i="42"/>
  <c r="D60" i="42" s="1"/>
  <c r="C61" i="42"/>
  <c r="D61" i="42" s="1"/>
  <c r="C62" i="42"/>
  <c r="D62" i="42" s="1"/>
  <c r="C63" i="42"/>
  <c r="D63" i="42" s="1"/>
  <c r="C64" i="42"/>
  <c r="D64" i="42" s="1"/>
  <c r="C65" i="42"/>
  <c r="D65" i="42" s="1"/>
  <c r="C66" i="42"/>
  <c r="D66" i="42"/>
  <c r="C67" i="42"/>
  <c r="D67" i="42"/>
  <c r="C68" i="42"/>
  <c r="D68" i="42" s="1"/>
  <c r="C69" i="42"/>
  <c r="D69" i="42"/>
  <c r="C70" i="42"/>
  <c r="D70" i="42" s="1"/>
  <c r="C71" i="42"/>
  <c r="D71" i="42"/>
  <c r="C72" i="42"/>
  <c r="D72" i="42" s="1"/>
  <c r="C73" i="42"/>
  <c r="D73" i="42" s="1"/>
  <c r="C74" i="42"/>
  <c r="D74" i="42" s="1"/>
  <c r="C75" i="42"/>
  <c r="D75" i="42" s="1"/>
  <c r="C76" i="42"/>
  <c r="D76" i="42" s="1"/>
  <c r="C77" i="42"/>
  <c r="D77" i="42" s="1"/>
  <c r="C78" i="42"/>
  <c r="D78" i="42"/>
  <c r="C79" i="42"/>
  <c r="D79" i="42" s="1"/>
  <c r="C80" i="42"/>
  <c r="D80" i="42" s="1"/>
  <c r="C81" i="42"/>
  <c r="D81" i="42" s="1"/>
  <c r="C82" i="42"/>
  <c r="D82" i="42" s="1"/>
  <c r="C83" i="42"/>
  <c r="D83" i="42" s="1"/>
  <c r="C84" i="42"/>
  <c r="D84" i="42" s="1"/>
  <c r="C85" i="42"/>
  <c r="D85" i="42" s="1"/>
  <c r="C86" i="42"/>
  <c r="D86" i="42" s="1"/>
  <c r="C87" i="42"/>
  <c r="D87" i="42" s="1"/>
  <c r="C88" i="42"/>
  <c r="D88" i="42" s="1"/>
  <c r="C89" i="42"/>
  <c r="D89" i="42"/>
  <c r="C90" i="42"/>
  <c r="D90" i="42"/>
  <c r="C91" i="42"/>
  <c r="D91" i="42"/>
  <c r="C92" i="42"/>
  <c r="D92" i="42" s="1"/>
  <c r="C93" i="42"/>
  <c r="D93" i="42" s="1"/>
  <c r="C94" i="42"/>
  <c r="D94" i="42"/>
  <c r="C95" i="42"/>
  <c r="D95" i="42"/>
  <c r="C96" i="42"/>
  <c r="D96" i="42" s="1"/>
  <c r="C97" i="42"/>
  <c r="D97" i="42" s="1"/>
  <c r="C98" i="42"/>
  <c r="D98" i="42" s="1"/>
  <c r="C99" i="42"/>
  <c r="D99" i="42" s="1"/>
  <c r="C100" i="42"/>
  <c r="D100" i="42" s="1"/>
  <c r="C101" i="42"/>
  <c r="D101" i="42" s="1"/>
  <c r="C102" i="42"/>
  <c r="D102" i="42" s="1"/>
  <c r="C103" i="42"/>
  <c r="D103" i="42" s="1"/>
  <c r="C104" i="42"/>
  <c r="D104" i="42" s="1"/>
  <c r="C105" i="42"/>
  <c r="D105" i="42" s="1"/>
  <c r="C106" i="42"/>
  <c r="D106" i="42"/>
  <c r="C107" i="42"/>
  <c r="D107" i="42"/>
  <c r="C108" i="42"/>
  <c r="D108" i="42" s="1"/>
  <c r="C109" i="42"/>
  <c r="D109" i="42" s="1"/>
  <c r="C110" i="42"/>
  <c r="D110" i="42" s="1"/>
  <c r="C111" i="42"/>
  <c r="D111" i="42" s="1"/>
  <c r="C112" i="42"/>
  <c r="D112" i="42" s="1"/>
  <c r="C113" i="42"/>
  <c r="D113" i="42" s="1"/>
  <c r="C114" i="42"/>
  <c r="D114" i="42" s="1"/>
  <c r="C115" i="42"/>
  <c r="D115" i="42" s="1"/>
  <c r="C116" i="42"/>
  <c r="D116" i="42" s="1"/>
  <c r="C117" i="42"/>
  <c r="D117" i="42"/>
  <c r="C118" i="42"/>
  <c r="D118" i="42" s="1"/>
  <c r="C119" i="42"/>
  <c r="D119" i="42"/>
  <c r="C120" i="42"/>
  <c r="D120" i="42" s="1"/>
  <c r="C121" i="42"/>
  <c r="D121" i="42" s="1"/>
  <c r="C122" i="42"/>
  <c r="D122" i="42" s="1"/>
  <c r="C3" i="42"/>
  <c r="D3" i="42" s="1"/>
  <c r="C4" i="42"/>
  <c r="D4" i="42" s="1"/>
  <c r="C5" i="42"/>
  <c r="D5" i="42" s="1"/>
  <c r="C6" i="42"/>
  <c r="D6" i="42" s="1"/>
  <c r="C7" i="42"/>
  <c r="D7" i="42" s="1"/>
  <c r="C8" i="42"/>
  <c r="D8" i="42" s="1"/>
  <c r="C9" i="42"/>
  <c r="D9" i="42"/>
  <c r="C10" i="42"/>
  <c r="D10" i="42" s="1"/>
  <c r="C11" i="42"/>
  <c r="D11" i="42" s="1"/>
  <c r="C12" i="42"/>
  <c r="D12" i="42" s="1"/>
  <c r="C13" i="42"/>
  <c r="D13" i="42" s="1"/>
  <c r="C14" i="42"/>
  <c r="D14" i="42" s="1"/>
  <c r="C15" i="42"/>
  <c r="D15" i="42"/>
  <c r="C16" i="42"/>
  <c r="D16" i="42" s="1"/>
  <c r="C17" i="42"/>
  <c r="D17" i="42" s="1"/>
  <c r="C18" i="42"/>
  <c r="D18" i="42" s="1"/>
  <c r="C19" i="42"/>
  <c r="D19" i="42" s="1"/>
  <c r="C20" i="42"/>
  <c r="D20" i="42" s="1"/>
  <c r="C21" i="42"/>
  <c r="D21" i="42" s="1"/>
  <c r="C22" i="42"/>
  <c r="D22" i="42"/>
  <c r="C23" i="42"/>
  <c r="D23" i="42" s="1"/>
  <c r="C24" i="42"/>
  <c r="D24" i="42" s="1"/>
  <c r="C25" i="42"/>
  <c r="D25" i="42" s="1"/>
  <c r="C26" i="42"/>
  <c r="D26" i="42" s="1"/>
  <c r="C27" i="42"/>
  <c r="D27" i="42"/>
  <c r="C28" i="42"/>
  <c r="D28" i="42" s="1"/>
  <c r="C29" i="42"/>
  <c r="D29" i="42" s="1"/>
  <c r="C30" i="42"/>
  <c r="D30" i="42" s="1"/>
  <c r="C31" i="42"/>
  <c r="D31" i="42" s="1"/>
  <c r="C32" i="42"/>
  <c r="D32" i="42" s="1"/>
  <c r="C33" i="42"/>
  <c r="D33" i="42" s="1"/>
  <c r="C34" i="42"/>
  <c r="D34" i="42"/>
  <c r="C35" i="42"/>
  <c r="D35" i="42"/>
  <c r="C36" i="42"/>
  <c r="D36" i="42" s="1"/>
  <c r="C37" i="42"/>
  <c r="D37" i="42" s="1"/>
  <c r="C38" i="42"/>
  <c r="D38" i="42" s="1"/>
  <c r="C39" i="42"/>
  <c r="D39" i="42"/>
  <c r="C40" i="42"/>
  <c r="D40" i="42" s="1"/>
  <c r="C41" i="42"/>
  <c r="D41" i="42" s="1"/>
  <c r="C42" i="42"/>
  <c r="D42" i="42" s="1"/>
  <c r="C43" i="42"/>
  <c r="D43" i="42" s="1"/>
  <c r="C44" i="42"/>
  <c r="D44" i="42" s="1"/>
  <c r="C45" i="42"/>
  <c r="D45" i="42" s="1"/>
  <c r="C46" i="42"/>
  <c r="D46" i="42" s="1"/>
  <c r="C47" i="42"/>
  <c r="D47" i="42" s="1"/>
  <c r="C48" i="42"/>
  <c r="D48" i="42" s="1"/>
  <c r="C49" i="42"/>
  <c r="D49" i="42" s="1"/>
  <c r="C50" i="42"/>
  <c r="D50" i="42" s="1"/>
  <c r="C51" i="42"/>
  <c r="D51" i="42" s="1"/>
  <c r="C52" i="42"/>
  <c r="D52" i="42" s="1"/>
  <c r="C53" i="42"/>
  <c r="D53" i="42" s="1"/>
  <c r="C2" i="42"/>
  <c r="D2" i="42"/>
  <c r="AG122" i="50"/>
  <c r="AG90" i="50"/>
  <c r="AG65" i="50"/>
  <c r="AG41" i="50"/>
  <c r="AG16" i="50"/>
  <c r="AG100" i="50"/>
  <c r="AG69" i="50"/>
  <c r="AG49" i="50"/>
  <c r="AG22" i="50"/>
  <c r="AG26" i="50"/>
  <c r="AG27" i="50"/>
  <c r="AG45" i="50"/>
  <c r="AG48" i="50"/>
  <c r="AG51" i="50"/>
  <c r="AG54" i="50"/>
  <c r="AG58" i="50"/>
  <c r="AG64" i="50"/>
  <c r="AG66" i="50"/>
  <c r="AG142" i="50"/>
  <c r="AG59" i="50"/>
  <c r="AG19" i="50"/>
  <c r="AG67" i="50"/>
  <c r="Q78" i="50"/>
  <c r="AD78" i="50" s="1"/>
  <c r="Q34" i="50"/>
  <c r="AD34" i="50" s="1"/>
  <c r="Q9" i="50"/>
  <c r="AD9" i="50" s="1"/>
  <c r="Q10" i="50"/>
  <c r="AD10" i="50" s="1"/>
  <c r="Q33" i="50"/>
  <c r="AD33" i="50" s="1"/>
  <c r="AD24" i="50"/>
  <c r="AD81" i="50"/>
  <c r="AD3" i="50"/>
  <c r="AD131" i="50"/>
  <c r="AD103" i="50"/>
  <c r="AD108" i="50"/>
  <c r="AD124" i="50"/>
  <c r="AD85" i="50"/>
  <c r="AD42" i="50"/>
  <c r="AD14" i="50"/>
  <c r="AD54" i="50"/>
  <c r="AD55" i="50"/>
  <c r="AD120" i="50"/>
  <c r="AD5" i="50"/>
  <c r="AD21" i="50"/>
  <c r="AF24" i="50" l="1"/>
  <c r="AA5" i="37"/>
  <c r="AF54" i="50"/>
  <c r="AG120" i="50"/>
  <c r="AG88" i="50"/>
  <c r="AG55" i="50"/>
  <c r="AF83" i="50"/>
  <c r="AG30" i="50"/>
  <c r="AA42" i="37"/>
  <c r="AA27" i="37"/>
  <c r="AG134" i="50"/>
  <c r="X3" i="37"/>
  <c r="AF130" i="50"/>
  <c r="AF123" i="50"/>
  <c r="AG137" i="50"/>
  <c r="AG73" i="50"/>
  <c r="Y35" i="37"/>
  <c r="X34" i="37"/>
  <c r="Y28" i="37"/>
  <c r="AB32" i="37"/>
  <c r="AG140" i="50"/>
  <c r="AG86" i="50"/>
  <c r="AG105" i="50"/>
  <c r="AG11" i="50"/>
  <c r="Y48" i="37"/>
  <c r="AB20" i="37"/>
  <c r="Y4" i="37"/>
  <c r="N107" i="37"/>
  <c r="U107" i="37" s="1"/>
  <c r="D107" i="37" s="1"/>
  <c r="N126" i="50"/>
  <c r="Y32" i="37"/>
  <c r="AA32" i="37"/>
  <c r="AB21" i="37"/>
  <c r="X21" i="37"/>
  <c r="AG98" i="50"/>
  <c r="AB18" i="37"/>
  <c r="X18" i="37"/>
  <c r="AF86" i="50"/>
  <c r="AF71" i="50"/>
  <c r="AF98" i="50"/>
  <c r="X23" i="37"/>
  <c r="AB10" i="37"/>
  <c r="X10" i="37"/>
  <c r="X11" i="37"/>
  <c r="AB11" i="37"/>
  <c r="AA12" i="37"/>
  <c r="Y12" i="37"/>
  <c r="AA13" i="37"/>
  <c r="Y13" i="37"/>
  <c r="X15" i="37"/>
  <c r="AB15" i="37"/>
  <c r="AB9" i="37"/>
  <c r="AA31" i="37"/>
  <c r="Y31" i="37"/>
  <c r="AG36" i="50"/>
  <c r="AF137" i="50"/>
  <c r="AG71" i="50"/>
  <c r="AG76" i="50"/>
  <c r="AG109" i="50"/>
  <c r="AG72" i="50"/>
  <c r="AG37" i="50"/>
  <c r="AG13" i="50"/>
  <c r="AG5" i="50"/>
  <c r="AG8" i="50"/>
  <c r="AG56" i="50"/>
  <c r="AG94" i="50"/>
  <c r="AG129" i="50"/>
  <c r="AG136" i="50"/>
  <c r="AG23" i="50"/>
  <c r="AG18" i="50"/>
  <c r="AG114" i="50"/>
  <c r="AG17" i="50"/>
  <c r="AG62" i="50"/>
  <c r="AG112" i="50"/>
  <c r="AG82" i="50"/>
  <c r="AB28" i="37"/>
  <c r="Y30" i="37"/>
  <c r="AA21" i="37"/>
  <c r="AB16" i="37"/>
  <c r="AG118" i="50"/>
  <c r="AA59" i="37"/>
  <c r="Y34" i="37"/>
  <c r="AA15" i="37"/>
  <c r="AB24" i="37"/>
  <c r="AB45" i="37"/>
  <c r="AG95" i="50"/>
  <c r="AG47" i="50"/>
  <c r="AG57" i="50"/>
  <c r="AG144" i="50"/>
  <c r="X31" i="37"/>
  <c r="Y20" i="37"/>
  <c r="X12" i="37"/>
  <c r="AB33" i="37"/>
  <c r="AG87" i="50"/>
  <c r="AG79" i="50"/>
  <c r="AG31" i="50"/>
  <c r="AG138" i="50"/>
  <c r="Y7" i="37"/>
  <c r="U7" i="37" s="1"/>
  <c r="D7" i="37" s="1"/>
  <c r="AB26" i="37"/>
  <c r="X27" i="37"/>
  <c r="AG93" i="50"/>
  <c r="AG107" i="50"/>
  <c r="N85" i="37"/>
  <c r="U85" i="37" s="1"/>
  <c r="D85" i="37" s="1"/>
  <c r="N96" i="37"/>
  <c r="U96" i="37" s="1"/>
  <c r="D96" i="37" s="1"/>
  <c r="N34" i="50"/>
  <c r="N49" i="50"/>
  <c r="N51" i="50"/>
  <c r="N74" i="50"/>
  <c r="N35" i="37"/>
  <c r="U35" i="37" s="1"/>
  <c r="D35" i="37" s="1"/>
  <c r="N86" i="37"/>
  <c r="U86" i="37" s="1"/>
  <c r="D86" i="37" s="1"/>
  <c r="N111" i="37"/>
  <c r="U111" i="37" s="1"/>
  <c r="D111" i="37" s="1"/>
  <c r="N114" i="37"/>
  <c r="U114" i="37" s="1"/>
  <c r="D114" i="37" s="1"/>
  <c r="N100" i="37"/>
  <c r="U100" i="37" s="1"/>
  <c r="D100" i="37" s="1"/>
  <c r="N59" i="37"/>
  <c r="U59" i="37" s="1"/>
  <c r="D59" i="37" s="1"/>
  <c r="N67" i="37"/>
  <c r="U67" i="37" s="1"/>
  <c r="D67" i="37" s="1"/>
  <c r="N19" i="37"/>
  <c r="N26" i="37"/>
  <c r="U26" i="37" s="1"/>
  <c r="D26" i="37" s="1"/>
  <c r="N29" i="37"/>
  <c r="U29" i="37" s="1"/>
  <c r="D29" i="37" s="1"/>
  <c r="N40" i="37"/>
  <c r="U40" i="37" s="1"/>
  <c r="D40" i="37" s="1"/>
  <c r="N61" i="37"/>
  <c r="U61" i="37" s="1"/>
  <c r="D61" i="37" s="1"/>
  <c r="N66" i="37"/>
  <c r="U66" i="37" s="1"/>
  <c r="D66" i="37" s="1"/>
  <c r="N78" i="37"/>
  <c r="U78" i="37" s="1"/>
  <c r="D78" i="37" s="1"/>
  <c r="N95" i="37"/>
  <c r="U95" i="37" s="1"/>
  <c r="D95" i="37" s="1"/>
  <c r="N117" i="50"/>
  <c r="N128" i="50"/>
  <c r="N6" i="37"/>
  <c r="N36" i="37"/>
  <c r="U36" i="37" s="1"/>
  <c r="D36" i="37" s="1"/>
  <c r="N4" i="37"/>
  <c r="N32" i="37"/>
  <c r="U32" i="37" s="1"/>
  <c r="D32" i="37" s="1"/>
  <c r="N108" i="37"/>
  <c r="U108" i="37" s="1"/>
  <c r="D108" i="37" s="1"/>
  <c r="N89" i="50"/>
  <c r="N91" i="50"/>
  <c r="N95" i="50"/>
  <c r="N107" i="50"/>
  <c r="N114" i="50"/>
  <c r="N124" i="50"/>
  <c r="U124" i="50" s="1"/>
  <c r="D124" i="50" s="1"/>
  <c r="N38" i="37"/>
  <c r="U38" i="37" s="1"/>
  <c r="D38" i="37" s="1"/>
  <c r="N39" i="37"/>
  <c r="U39" i="37" s="1"/>
  <c r="D39" i="37" s="1"/>
  <c r="N55" i="37"/>
  <c r="U55" i="37" s="1"/>
  <c r="D55" i="37" s="1"/>
  <c r="N56" i="37"/>
  <c r="U56" i="37" s="1"/>
  <c r="D56" i="37" s="1"/>
  <c r="N58" i="37"/>
  <c r="U58" i="37" s="1"/>
  <c r="D58" i="37" s="1"/>
  <c r="N60" i="37"/>
  <c r="U60" i="37" s="1"/>
  <c r="D60" i="37" s="1"/>
  <c r="N68" i="37"/>
  <c r="U68" i="37" s="1"/>
  <c r="D68" i="37" s="1"/>
  <c r="N99" i="37"/>
  <c r="U99" i="37" s="1"/>
  <c r="D99" i="37" s="1"/>
  <c r="N103" i="37"/>
  <c r="U103" i="37" s="1"/>
  <c r="D103" i="37" s="1"/>
  <c r="N132" i="50"/>
  <c r="N65" i="37"/>
  <c r="U65" i="37" s="1"/>
  <c r="D65" i="37" s="1"/>
  <c r="N110" i="50"/>
  <c r="N54" i="37"/>
  <c r="U54" i="37" s="1"/>
  <c r="D54" i="37" s="1"/>
  <c r="N71" i="37"/>
  <c r="U71" i="37" s="1"/>
  <c r="D71" i="37" s="1"/>
  <c r="N82" i="37"/>
  <c r="U82" i="37" s="1"/>
  <c r="D82" i="37" s="1"/>
  <c r="N89" i="37"/>
  <c r="U89" i="37" s="1"/>
  <c r="D89" i="37" s="1"/>
  <c r="N118" i="37"/>
  <c r="U118" i="37" s="1"/>
  <c r="D118" i="37" s="1"/>
  <c r="N122" i="37"/>
  <c r="U122" i="37" s="1"/>
  <c r="D122" i="37" s="1"/>
  <c r="N115" i="50"/>
  <c r="N3" i="37"/>
  <c r="U3" i="37" s="1"/>
  <c r="D3" i="37" s="1"/>
  <c r="N53" i="37"/>
  <c r="U53" i="37" s="1"/>
  <c r="D53" i="37" s="1"/>
  <c r="N130" i="50"/>
  <c r="U130" i="50" s="1"/>
  <c r="D130" i="50" s="1"/>
  <c r="N49" i="37"/>
  <c r="U49" i="37" s="1"/>
  <c r="D49" i="37" s="1"/>
  <c r="N106" i="37"/>
  <c r="U106" i="37" s="1"/>
  <c r="D106" i="37" s="1"/>
  <c r="N117" i="37"/>
  <c r="U117" i="37" s="1"/>
  <c r="D117" i="37" s="1"/>
  <c r="N121" i="37"/>
  <c r="U121" i="37" s="1"/>
  <c r="D121" i="37" s="1"/>
  <c r="N48" i="37"/>
  <c r="U48" i="37" s="1"/>
  <c r="D48" i="37" s="1"/>
  <c r="N76" i="37"/>
  <c r="U76" i="37" s="1"/>
  <c r="D76" i="37" s="1"/>
  <c r="N83" i="37"/>
  <c r="U83" i="37" s="1"/>
  <c r="D83" i="37" s="1"/>
  <c r="N84" i="50"/>
  <c r="N10" i="37"/>
  <c r="N11" i="37"/>
  <c r="N23" i="37"/>
  <c r="N90" i="37"/>
  <c r="U90" i="37" s="1"/>
  <c r="D90" i="37" s="1"/>
  <c r="N119" i="37"/>
  <c r="U119" i="37" s="1"/>
  <c r="D119" i="37" s="1"/>
  <c r="N12" i="37"/>
  <c r="N14" i="37"/>
  <c r="N129" i="50"/>
  <c r="N135" i="50"/>
  <c r="N8" i="37"/>
  <c r="N9" i="37"/>
  <c r="N94" i="37"/>
  <c r="U94" i="37" s="1"/>
  <c r="D94" i="37" s="1"/>
  <c r="N109" i="37"/>
  <c r="U109" i="37" s="1"/>
  <c r="D109" i="37" s="1"/>
  <c r="N120" i="37"/>
  <c r="U120" i="37" s="1"/>
  <c r="D120" i="37" s="1"/>
  <c r="N28" i="50"/>
  <c r="N37" i="50"/>
  <c r="N96" i="50"/>
  <c r="N98" i="50"/>
  <c r="U98" i="50" s="1"/>
  <c r="D98" i="50" s="1"/>
  <c r="N5" i="37"/>
  <c r="U5" i="37" s="1"/>
  <c r="D5" i="37" s="1"/>
  <c r="N79" i="37"/>
  <c r="U79" i="37" s="1"/>
  <c r="D79" i="37" s="1"/>
  <c r="N12" i="50"/>
  <c r="N31" i="50"/>
  <c r="N33" i="50"/>
  <c r="N48" i="50"/>
  <c r="N50" i="50"/>
  <c r="N54" i="50"/>
  <c r="U54" i="50" s="1"/>
  <c r="D54" i="50" s="1"/>
  <c r="N66" i="50"/>
  <c r="N68" i="50"/>
  <c r="N25" i="37"/>
  <c r="U25" i="37" s="1"/>
  <c r="D25" i="37" s="1"/>
  <c r="N41" i="37"/>
  <c r="U41" i="37" s="1"/>
  <c r="D41" i="37" s="1"/>
  <c r="N43" i="37"/>
  <c r="U43" i="37" s="1"/>
  <c r="D43" i="37" s="1"/>
  <c r="N63" i="37"/>
  <c r="U63" i="37" s="1"/>
  <c r="D63" i="37" s="1"/>
  <c r="N64" i="37"/>
  <c r="U64" i="37" s="1"/>
  <c r="D64" i="37" s="1"/>
  <c r="N74" i="37"/>
  <c r="U74" i="37" s="1"/>
  <c r="D74" i="37" s="1"/>
  <c r="N105" i="37"/>
  <c r="U105" i="37" s="1"/>
  <c r="D105" i="37" s="1"/>
  <c r="N116" i="37"/>
  <c r="U116" i="37" s="1"/>
  <c r="D116" i="37" s="1"/>
  <c r="N119" i="50"/>
  <c r="U119" i="50" s="1"/>
  <c r="D119" i="50" s="1"/>
  <c r="N11" i="50"/>
  <c r="N131" i="50"/>
  <c r="U131" i="50" s="1"/>
  <c r="D131" i="50" s="1"/>
  <c r="N15" i="37"/>
  <c r="U15" i="37" s="1"/>
  <c r="D15" i="37" s="1"/>
  <c r="N17" i="37"/>
  <c r="N18" i="37"/>
  <c r="U18" i="37" s="1"/>
  <c r="D18" i="37" s="1"/>
  <c r="N20" i="37"/>
  <c r="U20" i="37" s="1"/>
  <c r="D20" i="37" s="1"/>
  <c r="N22" i="37"/>
  <c r="U22" i="37" s="1"/>
  <c r="D22" i="37" s="1"/>
  <c r="N30" i="37"/>
  <c r="U30" i="37" s="1"/>
  <c r="D30" i="37" s="1"/>
  <c r="N47" i="37"/>
  <c r="U47" i="37" s="1"/>
  <c r="D47" i="37" s="1"/>
  <c r="N73" i="37"/>
  <c r="U73" i="37" s="1"/>
  <c r="D73" i="37" s="1"/>
  <c r="N80" i="37"/>
  <c r="U80" i="37" s="1"/>
  <c r="D80" i="37" s="1"/>
  <c r="N115" i="37"/>
  <c r="U115" i="37" s="1"/>
  <c r="D115" i="37" s="1"/>
  <c r="N17" i="50"/>
  <c r="N18" i="50"/>
  <c r="N35" i="50"/>
  <c r="N43" i="50"/>
  <c r="N56" i="50"/>
  <c r="N31" i="37"/>
  <c r="N40" i="50"/>
  <c r="N59" i="50"/>
  <c r="N83" i="50"/>
  <c r="N13" i="50"/>
  <c r="N63" i="50"/>
  <c r="N7" i="50"/>
  <c r="N118" i="50"/>
  <c r="N101" i="37"/>
  <c r="U101" i="37" s="1"/>
  <c r="D101" i="37" s="1"/>
  <c r="N104" i="37"/>
  <c r="U104" i="37" s="1"/>
  <c r="D104" i="37" s="1"/>
  <c r="N13" i="37"/>
  <c r="N34" i="37"/>
  <c r="U34" i="37" s="1"/>
  <c r="D34" i="37" s="1"/>
  <c r="N70" i="50"/>
  <c r="U70" i="50" s="1"/>
  <c r="D70" i="50" s="1"/>
  <c r="N27" i="50"/>
  <c r="N30" i="50"/>
  <c r="N42" i="50"/>
  <c r="N57" i="37"/>
  <c r="U57" i="37" s="1"/>
  <c r="D57" i="37" s="1"/>
  <c r="N69" i="37"/>
  <c r="U69" i="37" s="1"/>
  <c r="D69" i="37" s="1"/>
  <c r="N113" i="37"/>
  <c r="U113" i="37" s="1"/>
  <c r="D113" i="37" s="1"/>
  <c r="N6" i="50"/>
  <c r="N24" i="50"/>
  <c r="U24" i="50" s="1"/>
  <c r="D24" i="50" s="1"/>
  <c r="N58" i="50"/>
  <c r="N62" i="50"/>
  <c r="N90" i="50"/>
  <c r="N103" i="50"/>
  <c r="N111" i="50"/>
  <c r="N24" i="37"/>
  <c r="U24" i="37" s="1"/>
  <c r="D24" i="37" s="1"/>
  <c r="N45" i="37"/>
  <c r="U45" i="37" s="1"/>
  <c r="D45" i="37" s="1"/>
  <c r="N46" i="37"/>
  <c r="U46" i="37" s="1"/>
  <c r="D46" i="37" s="1"/>
  <c r="N98" i="37"/>
  <c r="U98" i="37" s="1"/>
  <c r="D98" i="37" s="1"/>
  <c r="N4" i="50"/>
  <c r="N14" i="50"/>
  <c r="N44" i="50"/>
  <c r="N46" i="50"/>
  <c r="N64" i="50"/>
  <c r="N73" i="50"/>
  <c r="N77" i="50"/>
  <c r="N79" i="50"/>
  <c r="N82" i="50"/>
  <c r="N108" i="50"/>
  <c r="N141" i="50"/>
  <c r="N144" i="50"/>
  <c r="N5" i="50"/>
  <c r="N9" i="50"/>
  <c r="N15" i="50"/>
  <c r="N19" i="50"/>
  <c r="N23" i="50"/>
  <c r="N25" i="50"/>
  <c r="N29" i="50"/>
  <c r="N72" i="50"/>
  <c r="N86" i="50"/>
  <c r="N99" i="50"/>
  <c r="N136" i="50"/>
  <c r="N20" i="50"/>
  <c r="N32" i="50"/>
  <c r="N81" i="50"/>
  <c r="N106" i="50"/>
  <c r="N109" i="50"/>
  <c r="N113" i="50"/>
  <c r="N116" i="50"/>
  <c r="N121" i="50"/>
  <c r="N125" i="50"/>
  <c r="N137" i="50"/>
  <c r="U137" i="50" s="1"/>
  <c r="D137" i="50" s="1"/>
  <c r="N142" i="50"/>
  <c r="N27" i="37"/>
  <c r="U27" i="37" s="1"/>
  <c r="D27" i="37" s="1"/>
  <c r="N44" i="37"/>
  <c r="U44" i="37" s="1"/>
  <c r="D44" i="37" s="1"/>
  <c r="N77" i="37"/>
  <c r="U77" i="37" s="1"/>
  <c r="D77" i="37" s="1"/>
  <c r="N87" i="37"/>
  <c r="U87" i="37" s="1"/>
  <c r="D87" i="37" s="1"/>
  <c r="N55" i="50"/>
  <c r="N21" i="37"/>
  <c r="N16" i="50"/>
  <c r="N60" i="50"/>
  <c r="N93" i="37"/>
  <c r="U93" i="37" s="1"/>
  <c r="D93" i="37" s="1"/>
  <c r="N36" i="50"/>
  <c r="N57" i="50"/>
  <c r="N37" i="37"/>
  <c r="U37" i="37" s="1"/>
  <c r="D37" i="37" s="1"/>
  <c r="N50" i="37"/>
  <c r="U50" i="37" s="1"/>
  <c r="D50" i="37" s="1"/>
  <c r="N75" i="37"/>
  <c r="U75" i="37" s="1"/>
  <c r="D75" i="37" s="1"/>
  <c r="N38" i="50"/>
  <c r="N21" i="50"/>
  <c r="N61" i="50"/>
  <c r="N67" i="50"/>
  <c r="N97" i="50"/>
  <c r="N92" i="37"/>
  <c r="U92" i="37" s="1"/>
  <c r="D92" i="37" s="1"/>
  <c r="N52" i="50"/>
  <c r="N71" i="50"/>
  <c r="U71" i="50" s="1"/>
  <c r="D71" i="50" s="1"/>
  <c r="N78" i="50"/>
  <c r="N85" i="50"/>
  <c r="N92" i="50"/>
  <c r="N123" i="50"/>
  <c r="N127" i="50"/>
  <c r="N42" i="37"/>
  <c r="N81" i="37"/>
  <c r="U81" i="37" s="1"/>
  <c r="D81" i="37" s="1"/>
  <c r="N88" i="37"/>
  <c r="U88" i="37" s="1"/>
  <c r="D88" i="37" s="1"/>
  <c r="N91" i="37"/>
  <c r="U91" i="37" s="1"/>
  <c r="D91" i="37" s="1"/>
  <c r="N110" i="37"/>
  <c r="U110" i="37" s="1"/>
  <c r="D110" i="37" s="1"/>
  <c r="N94" i="50"/>
  <c r="N112" i="37"/>
  <c r="U112" i="37" s="1"/>
  <c r="D112" i="37" s="1"/>
  <c r="N33" i="37"/>
  <c r="N3" i="50"/>
  <c r="N76" i="50"/>
  <c r="N97" i="37"/>
  <c r="U97" i="37" s="1"/>
  <c r="D97" i="37" s="1"/>
  <c r="N53" i="50"/>
  <c r="N100" i="50"/>
  <c r="N105" i="50"/>
  <c r="N120" i="50"/>
  <c r="N122" i="50"/>
  <c r="N51" i="37"/>
  <c r="U51" i="37" s="1"/>
  <c r="D51" i="37" s="1"/>
  <c r="N52" i="37"/>
  <c r="U52" i="37" s="1"/>
  <c r="D52" i="37" s="1"/>
  <c r="N72" i="37"/>
  <c r="U72" i="37" s="1"/>
  <c r="D72" i="37" s="1"/>
  <c r="N26" i="50"/>
  <c r="N41" i="50"/>
  <c r="N45" i="50"/>
  <c r="N65" i="50"/>
  <c r="N133" i="50"/>
  <c r="U133" i="50" s="1"/>
  <c r="D133" i="50" s="1"/>
  <c r="N104" i="50"/>
  <c r="N16" i="37"/>
  <c r="U16" i="37" s="1"/>
  <c r="D16" i="37" s="1"/>
  <c r="N70" i="37"/>
  <c r="U70" i="37" s="1"/>
  <c r="D70" i="37" s="1"/>
  <c r="N10" i="50"/>
  <c r="N88" i="50"/>
  <c r="N143" i="50"/>
  <c r="U143" i="50" s="1"/>
  <c r="D143" i="50" s="1"/>
  <c r="N140" i="50"/>
  <c r="N62" i="37"/>
  <c r="U62" i="37" s="1"/>
  <c r="D62" i="37" s="1"/>
  <c r="N102" i="37"/>
  <c r="U102" i="37" s="1"/>
  <c r="D102" i="37" s="1"/>
  <c r="N8" i="50"/>
  <c r="AF58" i="50"/>
  <c r="AF109" i="50"/>
  <c r="AF65" i="50"/>
  <c r="AF135" i="50"/>
  <c r="AF46" i="50"/>
  <c r="AF22" i="50"/>
  <c r="AF61" i="50"/>
  <c r="AF47" i="50"/>
  <c r="AF67" i="50"/>
  <c r="AF129" i="50"/>
  <c r="N93" i="50"/>
  <c r="N134" i="50"/>
  <c r="N112" i="50"/>
  <c r="AF62" i="50"/>
  <c r="AF112" i="50"/>
  <c r="AF114" i="50"/>
  <c r="AF91" i="50"/>
  <c r="AF85" i="50"/>
  <c r="AF12" i="50"/>
  <c r="AF14" i="50"/>
  <c r="AF39" i="50"/>
  <c r="AF115" i="50"/>
  <c r="AF122" i="50"/>
  <c r="AF9" i="50"/>
  <c r="AF64" i="50"/>
  <c r="AF118" i="50"/>
  <c r="AF66" i="50"/>
  <c r="AF74" i="50"/>
  <c r="AF132" i="50"/>
  <c r="AF82" i="50"/>
  <c r="AF121" i="50"/>
  <c r="AF33" i="50"/>
  <c r="AF110" i="50"/>
  <c r="AF16" i="50"/>
  <c r="AF63" i="50"/>
  <c r="AF42" i="50"/>
  <c r="AF21" i="50"/>
  <c r="AF79" i="50"/>
  <c r="AF18" i="50"/>
  <c r="AF97" i="50"/>
  <c r="AF89" i="50"/>
  <c r="AF6" i="50"/>
  <c r="AF117" i="50"/>
  <c r="AF138" i="50"/>
  <c r="U138" i="50" s="1"/>
  <c r="D138" i="50" s="1"/>
  <c r="AF32" i="50"/>
  <c r="AF30" i="50"/>
  <c r="AF113" i="50"/>
  <c r="AF120" i="50"/>
  <c r="AF38" i="50"/>
  <c r="AF93" i="50"/>
  <c r="AF11" i="50"/>
  <c r="AF73" i="50"/>
  <c r="N87" i="50"/>
  <c r="N101" i="50"/>
  <c r="AF99" i="50"/>
  <c r="AF77" i="50"/>
  <c r="AF95" i="50"/>
  <c r="AF56" i="50"/>
  <c r="AF90" i="50"/>
  <c r="AF36" i="50"/>
  <c r="AF140" i="50"/>
  <c r="AF105" i="50"/>
  <c r="AF8" i="50"/>
  <c r="AF96" i="50"/>
  <c r="AF88" i="50"/>
  <c r="AF75" i="50"/>
  <c r="U75" i="50" s="1"/>
  <c r="D75" i="50" s="1"/>
  <c r="AF26" i="50"/>
  <c r="AF111" i="50"/>
  <c r="AF84" i="50"/>
  <c r="AF31" i="50"/>
  <c r="AF80" i="50"/>
  <c r="U80" i="50" s="1"/>
  <c r="D80" i="50" s="1"/>
  <c r="AF44" i="50"/>
  <c r="AF25" i="50"/>
  <c r="AF19" i="50"/>
  <c r="AF7" i="50"/>
  <c r="AF128" i="50"/>
  <c r="AF4" i="50"/>
  <c r="AF144" i="50"/>
  <c r="AF50" i="50"/>
  <c r="AF127" i="50"/>
  <c r="AF100" i="50"/>
  <c r="AF87" i="50"/>
  <c r="AF60" i="50"/>
  <c r="AF69" i="50"/>
  <c r="AF37" i="50"/>
  <c r="AF35" i="50"/>
  <c r="AF141" i="50"/>
  <c r="AF48" i="50"/>
  <c r="N22" i="50"/>
  <c r="U22" i="50" s="1"/>
  <c r="D22" i="50" s="1"/>
  <c r="AF102" i="50"/>
  <c r="AF81" i="50"/>
  <c r="AF134" i="50"/>
  <c r="AF142" i="50"/>
  <c r="AF34" i="50"/>
  <c r="AF103" i="50"/>
  <c r="AF51" i="50"/>
  <c r="AF94" i="50"/>
  <c r="AF41" i="50"/>
  <c r="AF43" i="50"/>
  <c r="AF5" i="50"/>
  <c r="N39" i="50"/>
  <c r="U39" i="50" s="1"/>
  <c r="D39" i="50" s="1"/>
  <c r="N102" i="50"/>
  <c r="AF53" i="50"/>
  <c r="AF13" i="50"/>
  <c r="AF78" i="50"/>
  <c r="AF28" i="50"/>
  <c r="AF20" i="50"/>
  <c r="AF125" i="50"/>
  <c r="AF101" i="50"/>
  <c r="AF116" i="50"/>
  <c r="AF15" i="50"/>
  <c r="AF92" i="50"/>
  <c r="AF108" i="50"/>
  <c r="AF107" i="50"/>
  <c r="AF45" i="50"/>
  <c r="AF52" i="50"/>
  <c r="AF72" i="50"/>
  <c r="AF10" i="50"/>
  <c r="AF76" i="50"/>
  <c r="AF59" i="50"/>
  <c r="AF106" i="50"/>
  <c r="AF49" i="50"/>
  <c r="AF136" i="50"/>
  <c r="AF40" i="50"/>
  <c r="AF3" i="50"/>
  <c r="AF29" i="50"/>
  <c r="AF126" i="50"/>
  <c r="AF104" i="50"/>
  <c r="AF27" i="50"/>
  <c r="AF68" i="50"/>
  <c r="AF57" i="50"/>
  <c r="AF55" i="50"/>
  <c r="AF17" i="50"/>
  <c r="N69" i="50"/>
  <c r="U69" i="50" s="1"/>
  <c r="D69" i="50" s="1"/>
  <c r="AA33" i="37"/>
  <c r="Y33" i="37"/>
  <c r="AB6" i="37"/>
  <c r="AA19" i="37"/>
  <c r="Y19" i="37"/>
  <c r="AG89" i="50"/>
  <c r="AA14" i="37"/>
  <c r="Y14" i="37"/>
  <c r="AA23" i="37"/>
  <c r="Y23" i="37"/>
  <c r="X13" i="37"/>
  <c r="AB13" i="37"/>
  <c r="X17" i="37"/>
  <c r="AB17" i="37"/>
  <c r="N47" i="50"/>
  <c r="U47" i="50" s="1"/>
  <c r="D47" i="50" s="1"/>
  <c r="AG110" i="50"/>
  <c r="AG135" i="50"/>
  <c r="AG43" i="50"/>
  <c r="AG128" i="50"/>
  <c r="AG123" i="50"/>
  <c r="AG104" i="50"/>
  <c r="AG97" i="50"/>
  <c r="AG91" i="50"/>
  <c r="AG35" i="50"/>
  <c r="N28" i="37"/>
  <c r="U28" i="37" s="1"/>
  <c r="D28" i="37" s="1"/>
  <c r="AG115" i="50"/>
  <c r="AG83" i="50"/>
  <c r="AG52" i="50"/>
  <c r="AG20" i="50"/>
  <c r="AG81" i="50"/>
  <c r="AG96" i="50"/>
  <c r="AF23" i="50"/>
  <c r="AG111" i="50"/>
  <c r="AG132" i="50"/>
  <c r="AG121" i="50"/>
  <c r="AG102" i="50"/>
  <c r="X4" i="37"/>
  <c r="AB8" i="37"/>
  <c r="X8" i="37"/>
  <c r="AA11" i="37"/>
  <c r="Y11" i="37"/>
  <c r="N84" i="37"/>
  <c r="U84" i="37" s="1"/>
  <c r="D84" i="37" s="1"/>
  <c r="AB42" i="37"/>
  <c r="Y10" i="37"/>
  <c r="U31" i="37" l="1"/>
  <c r="D31" i="37" s="1"/>
  <c r="U33" i="50"/>
  <c r="D33" i="50" s="1"/>
  <c r="U12" i="37"/>
  <c r="D12" i="37" s="1"/>
  <c r="U21" i="37"/>
  <c r="D21" i="37" s="1"/>
  <c r="U9" i="37"/>
  <c r="D9" i="37" s="1"/>
  <c r="U4" i="37"/>
  <c r="D4" i="37" s="1"/>
  <c r="U86" i="50"/>
  <c r="D86" i="50" s="1"/>
  <c r="U64" i="50"/>
  <c r="D64" i="50" s="1"/>
  <c r="U51" i="50"/>
  <c r="D51" i="50" s="1"/>
  <c r="U107" i="50"/>
  <c r="D107" i="50" s="1"/>
  <c r="U126" i="50"/>
  <c r="D126" i="50" s="1"/>
  <c r="U74" i="50"/>
  <c r="D74" i="50" s="1"/>
  <c r="U117" i="50"/>
  <c r="D117" i="50" s="1"/>
  <c r="U19" i="37"/>
  <c r="D19" i="37" s="1"/>
  <c r="U28" i="50"/>
  <c r="D28" i="50" s="1"/>
  <c r="U6" i="37"/>
  <c r="D6" i="37" s="1"/>
  <c r="U79" i="50"/>
  <c r="D79" i="50" s="1"/>
  <c r="U34" i="50"/>
  <c r="D34" i="50" s="1"/>
  <c r="U49" i="50"/>
  <c r="D49" i="50" s="1"/>
  <c r="U48" i="50"/>
  <c r="D48" i="50" s="1"/>
  <c r="U10" i="37"/>
  <c r="D10" i="37" s="1"/>
  <c r="U90" i="50"/>
  <c r="D90" i="50" s="1"/>
  <c r="U15" i="50"/>
  <c r="D15" i="50" s="1"/>
  <c r="U44" i="50"/>
  <c r="D44" i="50" s="1"/>
  <c r="U114" i="50"/>
  <c r="D114" i="50" s="1"/>
  <c r="U89" i="50"/>
  <c r="D89" i="50" s="1"/>
  <c r="U93" i="50"/>
  <c r="D93" i="50" s="1"/>
  <c r="U30" i="50"/>
  <c r="D30" i="50" s="1"/>
  <c r="U23" i="37"/>
  <c r="D23" i="37" s="1"/>
  <c r="U25" i="50"/>
  <c r="D25" i="50" s="1"/>
  <c r="U110" i="50"/>
  <c r="D110" i="50" s="1"/>
  <c r="U21" i="50"/>
  <c r="D21" i="50" s="1"/>
  <c r="U38" i="50"/>
  <c r="D38" i="50" s="1"/>
  <c r="U140" i="50"/>
  <c r="D140" i="50" s="1"/>
  <c r="U16" i="50"/>
  <c r="D16" i="50" s="1"/>
  <c r="U31" i="50"/>
  <c r="D31" i="50" s="1"/>
  <c r="U101" i="50"/>
  <c r="D101" i="50" s="1"/>
  <c r="U41" i="50"/>
  <c r="D41" i="50" s="1"/>
  <c r="U20" i="50"/>
  <c r="D20" i="50" s="1"/>
  <c r="U84" i="50"/>
  <c r="D84" i="50" s="1"/>
  <c r="U87" i="50"/>
  <c r="D87" i="50" s="1"/>
  <c r="U112" i="50"/>
  <c r="D112" i="50" s="1"/>
  <c r="U8" i="50"/>
  <c r="D8" i="50" s="1"/>
  <c r="U134" i="50"/>
  <c r="D134" i="50" s="1"/>
  <c r="U97" i="50"/>
  <c r="D97" i="50" s="1"/>
  <c r="U57" i="50"/>
  <c r="D57" i="50" s="1"/>
  <c r="U95" i="50"/>
  <c r="D95" i="50" s="1"/>
  <c r="U67" i="50"/>
  <c r="D67" i="50" s="1"/>
  <c r="U36" i="50"/>
  <c r="D36" i="50" s="1"/>
  <c r="U82" i="50"/>
  <c r="D82" i="50" s="1"/>
  <c r="U128" i="50"/>
  <c r="D128" i="50" s="1"/>
  <c r="U13" i="50"/>
  <c r="D13" i="50" s="1"/>
  <c r="U7" i="50"/>
  <c r="D7" i="50" s="1"/>
  <c r="U14" i="37"/>
  <c r="D14" i="37" s="1"/>
  <c r="U144" i="50"/>
  <c r="D144" i="50" s="1"/>
  <c r="U43" i="50"/>
  <c r="D43" i="50" s="1"/>
  <c r="U37" i="50"/>
  <c r="D37" i="50" s="1"/>
  <c r="U115" i="50"/>
  <c r="D115" i="50" s="1"/>
  <c r="U11" i="50"/>
  <c r="D11" i="50" s="1"/>
  <c r="U96" i="50"/>
  <c r="D96" i="50" s="1"/>
  <c r="U29" i="50"/>
  <c r="D29" i="50" s="1"/>
  <c r="U56" i="50"/>
  <c r="D56" i="50" s="1"/>
  <c r="U6" i="50"/>
  <c r="D6" i="50" s="1"/>
  <c r="U66" i="50"/>
  <c r="D66" i="50" s="1"/>
  <c r="U72" i="50"/>
  <c r="D72" i="50" s="1"/>
  <c r="U129" i="50"/>
  <c r="D129" i="50" s="1"/>
  <c r="U17" i="50"/>
  <c r="D17" i="50" s="1"/>
  <c r="U32" i="50"/>
  <c r="D32" i="50" s="1"/>
  <c r="U59" i="50"/>
  <c r="D59" i="50" s="1"/>
  <c r="U42" i="50"/>
  <c r="D42" i="50" s="1"/>
  <c r="U142" i="50"/>
  <c r="D142" i="50" s="1"/>
  <c r="U141" i="50"/>
  <c r="D141" i="50" s="1"/>
  <c r="U77" i="50"/>
  <c r="D77" i="50" s="1"/>
  <c r="U83" i="50"/>
  <c r="D83" i="50" s="1"/>
  <c r="U18" i="50"/>
  <c r="D18" i="50" s="1"/>
  <c r="U81" i="50"/>
  <c r="D81" i="50" s="1"/>
  <c r="U61" i="50"/>
  <c r="D61" i="50" s="1"/>
  <c r="U103" i="50"/>
  <c r="D103" i="50" s="1"/>
  <c r="U63" i="50"/>
  <c r="D63" i="50" s="1"/>
  <c r="U3" i="50"/>
  <c r="D3" i="50" s="1"/>
  <c r="U50" i="50"/>
  <c r="D50" i="50" s="1"/>
  <c r="U136" i="50"/>
  <c r="D136" i="50" s="1"/>
  <c r="U125" i="50"/>
  <c r="D125" i="50" s="1"/>
  <c r="U35" i="50"/>
  <c r="D35" i="50" s="1"/>
  <c r="U113" i="50"/>
  <c r="D113" i="50" s="1"/>
  <c r="U92" i="50"/>
  <c r="D92" i="50" s="1"/>
  <c r="U94" i="50"/>
  <c r="D94" i="50" s="1"/>
  <c r="U73" i="50"/>
  <c r="D73" i="50" s="1"/>
  <c r="U85" i="50"/>
  <c r="D85" i="50" s="1"/>
  <c r="U68" i="50"/>
  <c r="D68" i="50" s="1"/>
  <c r="U62" i="50"/>
  <c r="D62" i="50" s="1"/>
  <c r="U12" i="50"/>
  <c r="D12" i="50" s="1"/>
  <c r="U46" i="50"/>
  <c r="D46" i="50" s="1"/>
  <c r="U116" i="50"/>
  <c r="D116" i="50" s="1"/>
  <c r="U19" i="50"/>
  <c r="D19" i="50" s="1"/>
  <c r="U17" i="37"/>
  <c r="D17" i="37" s="1"/>
  <c r="U40" i="50"/>
  <c r="D40" i="50" s="1"/>
  <c r="U78" i="50"/>
  <c r="D78" i="50" s="1"/>
  <c r="U88" i="50"/>
  <c r="D88" i="50" s="1"/>
  <c r="U14" i="50"/>
  <c r="D14" i="50" s="1"/>
  <c r="U104" i="50"/>
  <c r="D104" i="50" s="1"/>
  <c r="U27" i="50"/>
  <c r="D27" i="50" s="1"/>
  <c r="U118" i="50"/>
  <c r="D118" i="50" s="1"/>
  <c r="U108" i="50"/>
  <c r="D108" i="50" s="1"/>
  <c r="U33" i="37"/>
  <c r="D33" i="37" s="1"/>
  <c r="U4" i="50"/>
  <c r="D4" i="50" s="1"/>
  <c r="U5" i="50"/>
  <c r="D5" i="50" s="1"/>
  <c r="U76" i="50"/>
  <c r="D76" i="50" s="1"/>
  <c r="U53" i="50"/>
  <c r="D53" i="50" s="1"/>
  <c r="U60" i="50"/>
  <c r="D60" i="50" s="1"/>
  <c r="U99" i="50"/>
  <c r="D99" i="50" s="1"/>
  <c r="U9" i="50"/>
  <c r="D9" i="50" s="1"/>
  <c r="U109" i="50"/>
  <c r="D109" i="50" s="1"/>
  <c r="U106" i="50"/>
  <c r="D106" i="50" s="1"/>
  <c r="U123" i="50"/>
  <c r="D123" i="50" s="1"/>
  <c r="U58" i="50"/>
  <c r="D58" i="50" s="1"/>
  <c r="U55" i="50"/>
  <c r="D55" i="50" s="1"/>
  <c r="U120" i="50"/>
  <c r="D120" i="50" s="1"/>
  <c r="U111" i="50"/>
  <c r="D111" i="50" s="1"/>
  <c r="U23" i="50"/>
  <c r="D23" i="50" s="1"/>
  <c r="U10" i="50"/>
  <c r="D10" i="50" s="1"/>
  <c r="U45" i="50"/>
  <c r="D45" i="50" s="1"/>
  <c r="U52" i="50"/>
  <c r="D52" i="50" s="1"/>
  <c r="U42" i="37"/>
  <c r="D42" i="37" s="1"/>
  <c r="U127" i="50"/>
  <c r="D127" i="50" s="1"/>
  <c r="U26" i="50"/>
  <c r="D26" i="50" s="1"/>
  <c r="U122" i="50"/>
  <c r="D122" i="50" s="1"/>
  <c r="U105" i="50"/>
  <c r="D105" i="50" s="1"/>
  <c r="U100" i="50"/>
  <c r="D100" i="50" s="1"/>
  <c r="U65" i="50"/>
  <c r="D65" i="50" s="1"/>
  <c r="U11" i="37"/>
  <c r="D11" i="37" s="1"/>
  <c r="U13" i="37"/>
  <c r="D13" i="37" s="1"/>
  <c r="U132" i="50"/>
  <c r="D132" i="50" s="1"/>
  <c r="U102" i="50"/>
  <c r="D102" i="50" s="1"/>
  <c r="U8" i="37"/>
  <c r="D8" i="37" s="1"/>
  <c r="U135" i="50"/>
  <c r="D135" i="50" s="1"/>
  <c r="U91" i="50"/>
  <c r="D91" i="50" s="1"/>
  <c r="U121" i="50"/>
  <c r="D121" i="50" s="1"/>
</calcChain>
</file>

<file path=xl/sharedStrings.xml><?xml version="1.0" encoding="utf-8"?>
<sst xmlns="http://schemas.openxmlformats.org/spreadsheetml/2006/main" count="12554" uniqueCount="1476">
  <si>
    <t>Scoring</t>
  </si>
  <si>
    <t>In Tourney Stats</t>
  </si>
  <si>
    <t>In Tourey Strokes Gained</t>
  </si>
  <si>
    <t>Yearly Stats</t>
  </si>
  <si>
    <t>projected points</t>
  </si>
  <si>
    <t>PLAYER</t>
  </si>
  <si>
    <t>Salary</t>
  </si>
  <si>
    <t>FanDuel</t>
  </si>
  <si>
    <t>Rank</t>
  </si>
  <si>
    <t>Rd 1 Score</t>
  </si>
  <si>
    <t>Rd 2 Score</t>
  </si>
  <si>
    <t>Rd 3 Score</t>
  </si>
  <si>
    <t>Strokes Back</t>
  </si>
  <si>
    <t>Birdies</t>
  </si>
  <si>
    <t>Eagles</t>
  </si>
  <si>
    <t>Bogeys</t>
  </si>
  <si>
    <t>T2G</t>
  </si>
  <si>
    <t>APP</t>
  </si>
  <si>
    <t>OTT</t>
  </si>
  <si>
    <t>BS</t>
  </si>
  <si>
    <t>ARG</t>
  </si>
  <si>
    <t>Putting</t>
  </si>
  <si>
    <t>DA</t>
  </si>
  <si>
    <t>DD</t>
  </si>
  <si>
    <t>GIR</t>
  </si>
  <si>
    <t>Proxmity</t>
  </si>
  <si>
    <t>BOB%</t>
  </si>
  <si>
    <t>BOB</t>
  </si>
  <si>
    <t>GiR</t>
  </si>
  <si>
    <t>C.T. Pan</t>
  </si>
  <si>
    <t>Brandt Snedeker</t>
  </si>
  <si>
    <t>Keith Mitchell</t>
  </si>
  <si>
    <t>Trey Mullinax</t>
  </si>
  <si>
    <t>Peter Malnati</t>
  </si>
  <si>
    <t>D.A. Points</t>
  </si>
  <si>
    <t>Sung Kang</t>
  </si>
  <si>
    <t>Henrik Stenson</t>
  </si>
  <si>
    <t>Brett Stegmaier</t>
  </si>
  <si>
    <t>Brian Gay</t>
  </si>
  <si>
    <t>David Hearn</t>
  </si>
  <si>
    <t>Brice Garnett</t>
  </si>
  <si>
    <t>Nick Taylor</t>
  </si>
  <si>
    <t>Ryan Moore</t>
  </si>
  <si>
    <t>Abraham Ancer</t>
  </si>
  <si>
    <t>Harris English</t>
  </si>
  <si>
    <t>Doug Ghim</t>
  </si>
  <si>
    <t>Denny McCarthy</t>
  </si>
  <si>
    <t>Jonathan Byrd</t>
  </si>
  <si>
    <t>Hideki Matsuyama</t>
  </si>
  <si>
    <t>Chesson Hadley</t>
  </si>
  <si>
    <t>Sergio Garcia</t>
  </si>
  <si>
    <t>Ryan Blaum</t>
  </si>
  <si>
    <t>Julian Suri</t>
  </si>
  <si>
    <t>Lanto Griffin</t>
  </si>
  <si>
    <t>Webb Simpson</t>
  </si>
  <si>
    <t>Corey Conners</t>
  </si>
  <si>
    <t>Shawn Stefani</t>
  </si>
  <si>
    <t>Ryan Armour</t>
  </si>
  <si>
    <t>Rory Sabbatini</t>
  </si>
  <si>
    <t>Conrad Shindler</t>
  </si>
  <si>
    <t>Billy Horschel</t>
  </si>
  <si>
    <t>Harold Varner III</t>
  </si>
  <si>
    <t>Joaquin Niemann</t>
  </si>
  <si>
    <t>Sam Saunders</t>
  </si>
  <si>
    <t>Scott Brown</t>
  </si>
  <si>
    <t>Mackenzie Hughes</t>
  </si>
  <si>
    <t>Sam Ryder</t>
  </si>
  <si>
    <t>Jim Furyk</t>
  </si>
  <si>
    <t>Tom Hoge</t>
  </si>
  <si>
    <t>Chris Kirk</t>
  </si>
  <si>
    <t>Martin Laird</t>
  </si>
  <si>
    <t>Danny Lee</t>
  </si>
  <si>
    <t>Cameron Percy</t>
  </si>
  <si>
    <t>Patrick Rodgers</t>
  </si>
  <si>
    <t>Aaron Baddeley</t>
  </si>
  <si>
    <t>Stephan Jaeger</t>
  </si>
  <si>
    <t>Johnson Wagner</t>
  </si>
  <si>
    <t>Michael Thompson</t>
  </si>
  <si>
    <t>Jason Dufner</t>
  </si>
  <si>
    <t>Hudson Swafford</t>
  </si>
  <si>
    <t>Graeme McDowell</t>
  </si>
  <si>
    <t>Scott Piercy</t>
  </si>
  <si>
    <t>Rafa Cabrera Bello</t>
  </si>
  <si>
    <t>Jonas Blixt</t>
  </si>
  <si>
    <t>Dylan Meyer</t>
  </si>
  <si>
    <t>William McGirt</t>
  </si>
  <si>
    <t>Jamie Lovemark</t>
  </si>
  <si>
    <t>Matthew Fitzpatrick</t>
  </si>
  <si>
    <t>Jason Kokrak</t>
  </si>
  <si>
    <t>Kevin Tway</t>
  </si>
  <si>
    <t>Billy Hurley III</t>
  </si>
  <si>
    <t>Martin Flores</t>
  </si>
  <si>
    <t>Ollie Schniederjans</t>
  </si>
  <si>
    <t>Ricky Barnes</t>
  </si>
  <si>
    <t>Blayne Barber</t>
  </si>
  <si>
    <t>Bill Haas</t>
  </si>
  <si>
    <t>Richy Werenski</t>
  </si>
  <si>
    <t>Round 2 - In Progress</t>
  </si>
  <si>
    <t>POS </t>
  </si>
  <si>
    <t>YDS/DRV</t>
  </si>
  <si>
    <t>DRV ACC</t>
  </si>
  <si>
    <t>PP GIR</t>
  </si>
  <si>
    <t>EAGLE</t>
  </si>
  <si>
    <t>BIRDIE</t>
  </si>
  <si>
    <t>PARS</t>
  </si>
  <si>
    <t>BOGEY</t>
  </si>
  <si>
    <t>DBL+</t>
  </si>
  <si>
    <t>TO PAR</t>
  </si>
  <si>
    <t>POS</t>
  </si>
  <si>
    <t>TODAY</t>
  </si>
  <si>
    <t>THRU</t>
  </si>
  <si>
    <t>R1</t>
  </si>
  <si>
    <t>R2</t>
  </si>
  <si>
    <t>R3</t>
  </si>
  <si>
    <t>R4</t>
  </si>
  <si>
    <t>TOT</t>
  </si>
  <si>
    <t>-</t>
  </si>
  <si>
    <t>F</t>
  </si>
  <si>
    <t>T4</t>
  </si>
  <si>
    <t>T10</t>
  </si>
  <si>
    <t>T15</t>
  </si>
  <si>
    <t>E</t>
  </si>
  <si>
    <t>T26</t>
  </si>
  <si>
    <t>T34</t>
  </si>
  <si>
    <t>Sang-Moon Bae</t>
  </si>
  <si>
    <t>Xin-Jun Zhang</t>
  </si>
  <si>
    <t>Roberto Diaz</t>
  </si>
  <si>
    <t>T73</t>
  </si>
  <si>
    <t>Martin Piller</t>
  </si>
  <si>
    <t>Scott Stallings</t>
  </si>
  <si>
    <t>Brian Stuard</t>
  </si>
  <si>
    <t>Nicholas Lindheim</t>
  </si>
  <si>
    <t>Zecheng Dou</t>
  </si>
  <si>
    <t>T.J. Vogel</t>
  </si>
  <si>
    <t>Alex Cejka</t>
  </si>
  <si>
    <t>Tyrone van Aswegen</t>
  </si>
  <si>
    <t>Russell Henley</t>
  </si>
  <si>
    <t>Shane Lowry</t>
  </si>
  <si>
    <t>Ernie Els</t>
  </si>
  <si>
    <t>Stuart Appleby</t>
  </si>
  <si>
    <t>T90</t>
  </si>
  <si>
    <t>Norman Xiong</t>
  </si>
  <si>
    <t>Mickey DeMorat</t>
  </si>
  <si>
    <t>David Lingmerth</t>
  </si>
  <si>
    <t>Steve Stricker</t>
  </si>
  <si>
    <t>Vaughn Taylor</t>
  </si>
  <si>
    <t>Ben Crane</t>
  </si>
  <si>
    <t>Talor Gooch</t>
  </si>
  <si>
    <t>Davis Love III</t>
  </si>
  <si>
    <t>Dominic Bozzelli</t>
  </si>
  <si>
    <t>John Huh</t>
  </si>
  <si>
    <t>Andrew Yun</t>
  </si>
  <si>
    <t>Fabian Gomez</t>
  </si>
  <si>
    <t>Matt Jones</t>
  </si>
  <si>
    <t>Zac Blair</t>
  </si>
  <si>
    <t>Brendan Steele</t>
  </si>
  <si>
    <t>Cody Gribble</t>
  </si>
  <si>
    <t>Benjamin Silverman</t>
  </si>
  <si>
    <t>Ken Duke</t>
  </si>
  <si>
    <t>Chad Campbell</t>
  </si>
  <si>
    <t>Daniel Berger</t>
  </si>
  <si>
    <t>Nick Watney</t>
  </si>
  <si>
    <t>J.J. Henry</t>
  </si>
  <si>
    <t>Robert Garrigus</t>
  </si>
  <si>
    <t>Peter Uihlein</t>
  </si>
  <si>
    <t>T117</t>
  </si>
  <si>
    <t>Brandon Harkins</t>
  </si>
  <si>
    <t>Sean O'Hair</t>
  </si>
  <si>
    <t>Kris Blanks</t>
  </si>
  <si>
    <t>Padraig Harrington</t>
  </si>
  <si>
    <t>Steve Wheatcroft</t>
  </si>
  <si>
    <t>Doc Redman</t>
  </si>
  <si>
    <t>Parker McLachlin</t>
  </si>
  <si>
    <t>Hunter Mahan</t>
  </si>
  <si>
    <t>Seamus Power</t>
  </si>
  <si>
    <t>Jhonattan Vegas</t>
  </si>
  <si>
    <t>Jonathan Randolph</t>
  </si>
  <si>
    <t>Tyler Duncan</t>
  </si>
  <si>
    <t>Rod Pampling</t>
  </si>
  <si>
    <t>Grayson Murray</t>
  </si>
  <si>
    <t>Carl Pettersson</t>
  </si>
  <si>
    <t>Bronson Burgoon</t>
  </si>
  <si>
    <t>Adam Schenk</t>
  </si>
  <si>
    <t>J.T. Poston</t>
  </si>
  <si>
    <t>Cameron Tringale</t>
  </si>
  <si>
    <t>Whee Kim</t>
  </si>
  <si>
    <t>T139</t>
  </si>
  <si>
    <t>Retief Goosen</t>
  </si>
  <si>
    <t>Kyle Thompson</t>
  </si>
  <si>
    <t>Wesley Bryan</t>
  </si>
  <si>
    <t>Matt Every</t>
  </si>
  <si>
    <t>Brendon de Jonge</t>
  </si>
  <si>
    <t>Daniel Summerhays</t>
  </si>
  <si>
    <t>Robert Streb</t>
  </si>
  <si>
    <t>Ethan Tracy</t>
  </si>
  <si>
    <t>Matt Atkins</t>
  </si>
  <si>
    <t>Rob Oppenheim</t>
  </si>
  <si>
    <t>Derek Fathauer</t>
  </si>
  <si>
    <t>T150</t>
  </si>
  <si>
    <t>Andres Romero</t>
  </si>
  <si>
    <t>Satoshi Kodaira</t>
  </si>
  <si>
    <t>John Merrick</t>
  </si>
  <si>
    <t>Si Woo Kim</t>
  </si>
  <si>
    <t>Charles Frost</t>
  </si>
  <si>
    <t>Tom Lovelady</t>
  </si>
  <si>
    <t>--</t>
  </si>
  <si>
    <t>Chris Stroud</t>
  </si>
  <si>
    <t>Round 1 - Play Complete</t>
  </si>
  <si>
    <t>T2</t>
  </si>
  <si>
    <t>Gary Woodland</t>
  </si>
  <si>
    <t>Brooks Koepka</t>
  </si>
  <si>
    <t>Kevin Kisner</t>
  </si>
  <si>
    <t>Tiger Woods</t>
  </si>
  <si>
    <t>Stewart Cink</t>
  </si>
  <si>
    <t>Dustin Johnson</t>
  </si>
  <si>
    <t>Adam Scott</t>
  </si>
  <si>
    <t>Charl Schwartzel</t>
  </si>
  <si>
    <t>Justin Thomas</t>
  </si>
  <si>
    <t>Rickie Fowler</t>
  </si>
  <si>
    <t>T8</t>
  </si>
  <si>
    <t>Jason Day</t>
  </si>
  <si>
    <t>T9</t>
  </si>
  <si>
    <t>Francesco Molinari</t>
  </si>
  <si>
    <t>Patrick Cantlay</t>
  </si>
  <si>
    <t>Pat Perez</t>
  </si>
  <si>
    <t>Xander Schauffele</t>
  </si>
  <si>
    <t>Emiliano Grillo</t>
  </si>
  <si>
    <t>Justin Rose</t>
  </si>
  <si>
    <t>Zach Johnson</t>
  </si>
  <si>
    <t>T20</t>
  </si>
  <si>
    <t>T19</t>
  </si>
  <si>
    <t>Ian Poulter</t>
  </si>
  <si>
    <t>T23</t>
  </si>
  <si>
    <t>Jordan Spieth</t>
  </si>
  <si>
    <t>T24</t>
  </si>
  <si>
    <t>Andrew Putnam</t>
  </si>
  <si>
    <t>Ryan Fox</t>
  </si>
  <si>
    <t>Branden Grace</t>
  </si>
  <si>
    <t>Keegan Bradley</t>
  </si>
  <si>
    <t>Chez Reavie</t>
  </si>
  <si>
    <t>J.J. Spaun</t>
  </si>
  <si>
    <t>Tyrrell Hatton</t>
  </si>
  <si>
    <t>Andrew Landry</t>
  </si>
  <si>
    <t>Austin Cook</t>
  </si>
  <si>
    <t>Kevin Na</t>
  </si>
  <si>
    <t>Martin Kaymer</t>
  </si>
  <si>
    <t>T42</t>
  </si>
  <si>
    <t>Shubhankar Sharma</t>
  </si>
  <si>
    <t>Rory McIlroy</t>
  </si>
  <si>
    <t>Tommy Fleetwood</t>
  </si>
  <si>
    <t>Ross Fisher</t>
  </si>
  <si>
    <t>Russell Knox</t>
  </si>
  <si>
    <t>Marc Leishman</t>
  </si>
  <si>
    <t>Jimmy Walker</t>
  </si>
  <si>
    <t>Ted Potter Jr.</t>
  </si>
  <si>
    <t>Kevin Streelman</t>
  </si>
  <si>
    <t>Tony Finau</t>
  </si>
  <si>
    <t>Byeong Hun An</t>
  </si>
  <si>
    <t>T61</t>
  </si>
  <si>
    <t>Kevin Chappell</t>
  </si>
  <si>
    <t>Vijay Singh</t>
  </si>
  <si>
    <t>Bryson DeChambeau</t>
  </si>
  <si>
    <t>Dylan Frittelli</t>
  </si>
  <si>
    <t>Charles Howell III</t>
  </si>
  <si>
    <t>Luke List</t>
  </si>
  <si>
    <t>Brian Harman</t>
  </si>
  <si>
    <t>Kyle Stanley</t>
  </si>
  <si>
    <t>Cameron Smith</t>
  </si>
  <si>
    <t>Matt Kuchar</t>
  </si>
  <si>
    <t>T79</t>
  </si>
  <si>
    <t>T88</t>
  </si>
  <si>
    <t>Troy Merritt</t>
  </si>
  <si>
    <t>Patton Kizzire</t>
  </si>
  <si>
    <t>Patrick Reed</t>
  </si>
  <si>
    <t>Charley Hoffman</t>
  </si>
  <si>
    <t>Anirban Lahiri</t>
  </si>
  <si>
    <t>Phil Mickelson</t>
  </si>
  <si>
    <t>J.B. Holmes</t>
  </si>
  <si>
    <t>Beau Hossler</t>
  </si>
  <si>
    <t>T116</t>
  </si>
  <si>
    <t>Aaron Wise</t>
  </si>
  <si>
    <t>Haotong Li</t>
  </si>
  <si>
    <t>Adam Hadwin</t>
  </si>
  <si>
    <t>T126</t>
  </si>
  <si>
    <t>Kelly Kraft</t>
  </si>
  <si>
    <t>James Hahn</t>
  </si>
  <si>
    <t>Kiradech Aphibarnrat</t>
  </si>
  <si>
    <t>T133</t>
  </si>
  <si>
    <t>T140</t>
  </si>
  <si>
    <t>Bubba Watson</t>
  </si>
  <si>
    <t>Paul Casey</t>
  </si>
  <si>
    <t>T146</t>
  </si>
  <si>
    <t>T151</t>
  </si>
  <si>
    <t>Michael Kim</t>
  </si>
  <si>
    <t>Louis Oosthuizen</t>
  </si>
  <si>
    <t>Alex Noren</t>
  </si>
  <si>
    <t>current</t>
  </si>
  <si>
    <t>Joel Dahmen</t>
  </si>
  <si>
    <t>Ryan Palmer</t>
  </si>
  <si>
    <t>Fabián Gómez</t>
  </si>
  <si>
    <t>Tim Herron</t>
  </si>
  <si>
    <t>WD</t>
  </si>
  <si>
    <t>Ben Silverman</t>
  </si>
  <si>
    <t>Tyrone Van Aswegen</t>
  </si>
  <si>
    <t>John Senden</t>
  </si>
  <si>
    <t>Xinjun Zhang</t>
  </si>
  <si>
    <t>Putting 1</t>
  </si>
  <si>
    <t>Putting 2</t>
  </si>
  <si>
    <t>Difference</t>
  </si>
  <si>
    <t>arg3</t>
  </si>
  <si>
    <t>arg2</t>
  </si>
  <si>
    <t>approach</t>
  </si>
  <si>
    <t>off the tee</t>
  </si>
  <si>
    <t>BS- Round 2</t>
  </si>
  <si>
    <t>BS- Round 1</t>
  </si>
  <si>
    <t>tee togreen</t>
  </si>
  <si>
    <t>total</t>
  </si>
  <si>
    <t>Jr. Potter</t>
  </si>
  <si>
    <t>Jason Gore</t>
  </si>
  <si>
    <t>Roberto DÃ­az</t>
  </si>
  <si>
    <t>FabiÃ¡n GÃ³mez</t>
  </si>
  <si>
    <t>Geoff Ogilvy</t>
  </si>
  <si>
    <t>In Round SG</t>
  </si>
  <si>
    <t>In Round Stats</t>
  </si>
  <si>
    <t>Tour Level Project Points (DK)</t>
  </si>
  <si>
    <t>Name</t>
  </si>
  <si>
    <t>DK</t>
  </si>
  <si>
    <t>Bird average</t>
  </si>
  <si>
    <t>BA</t>
  </si>
  <si>
    <t>Ted Potter</t>
  </si>
  <si>
    <t>Harold Varner</t>
  </si>
  <si>
    <t>Ben Martin</t>
  </si>
  <si>
    <t>Nick Hardy</t>
  </si>
  <si>
    <t>Smylie Kaufman</t>
  </si>
  <si>
    <t>Steve Marino</t>
  </si>
  <si>
    <t>Jon Curran</t>
  </si>
  <si>
    <t>Xin-jun Zhang</t>
  </si>
  <si>
    <t>Bob Estes</t>
  </si>
  <si>
    <t>s-player-item</t>
  </si>
  <si>
    <t>putting</t>
  </si>
  <si>
    <t>s-player-item href</t>
  </si>
  <si>
    <t>s-td 3</t>
  </si>
  <si>
    <t>s-td 4</t>
  </si>
  <si>
    <t>total birdies</t>
  </si>
  <si>
    <t>Luis Gagne</t>
  </si>
  <si>
    <t>Calum Hill</t>
  </si>
  <si>
    <t>Dean Burmester</t>
  </si>
  <si>
    <t>Matthieu Pavon</t>
  </si>
  <si>
    <t>Will Grimmer</t>
  </si>
  <si>
    <t>Chris Naegel</t>
  </si>
  <si>
    <t>Matt Parziale</t>
  </si>
  <si>
    <t>Tim Wilkinson</t>
  </si>
  <si>
    <t>Cameron Wilson</t>
  </si>
  <si>
    <t>Andrew Johnston</t>
  </si>
  <si>
    <t>Sam Burns</t>
  </si>
  <si>
    <r>
      <t>Auto Update: </t>
    </r>
    <r>
      <rPr>
        <sz val="6"/>
        <color rgb="FFA5A6A7"/>
        <rFont val="Inherit"/>
      </rPr>
      <t>On</t>
    </r>
  </si>
  <si>
    <t>T3</t>
  </si>
  <si>
    <t>T5</t>
  </si>
  <si>
    <t>T6</t>
  </si>
  <si>
    <t>T7</t>
  </si>
  <si>
    <t>T12</t>
  </si>
  <si>
    <t>Harold Varner, III</t>
  </si>
  <si>
    <t>Ryan Yip</t>
  </si>
  <si>
    <t>George Cunningham</t>
  </si>
  <si>
    <t>Chris Crisologo</t>
  </si>
  <si>
    <t>Roger Sloan</t>
  </si>
  <si>
    <t>T29</t>
  </si>
  <si>
    <t>T35</t>
  </si>
  <si>
    <t>T37</t>
  </si>
  <si>
    <t>T43</t>
  </si>
  <si>
    <t>T44</t>
  </si>
  <si>
    <t>T53</t>
  </si>
  <si>
    <t>Zach Wright</t>
  </si>
  <si>
    <t>T65</t>
  </si>
  <si>
    <t>T67</t>
  </si>
  <si>
    <t>T71</t>
  </si>
  <si>
    <r>
      <t>The following players failed to make the cut at</t>
    </r>
    <r>
      <rPr>
        <b/>
        <sz val="6"/>
        <color rgb="FF48494A"/>
        <rFont val="Arial"/>
        <family val="2"/>
      </rPr>
      <t>-4</t>
    </r>
  </si>
  <si>
    <t>CUT</t>
  </si>
  <si>
    <t>Jared du Toit</t>
  </si>
  <si>
    <t>Cameron Champ</t>
  </si>
  <si>
    <t>Adam Svensson</t>
  </si>
  <si>
    <t>Joey Savoie</t>
  </si>
  <si>
    <t>Will Claxton</t>
  </si>
  <si>
    <t>Mike Weir</t>
  </si>
  <si>
    <t>Michael Gligic</t>
  </si>
  <si>
    <t>Russell Budd</t>
  </si>
  <si>
    <t>Zachary Bauchou</t>
  </si>
  <si>
    <t>Austin Connelly</t>
  </si>
  <si>
    <t>Sam Fidone</t>
  </si>
  <si>
    <t>Marc-Étienne Bussières</t>
  </si>
  <si>
    <t>Hugo Bernard</t>
  </si>
  <si>
    <t>Nyasha Mauchaza</t>
  </si>
  <si>
    <t>Todd Fanning</t>
  </si>
  <si>
    <t>Mitchell Sutton</t>
  </si>
  <si>
    <t>Justin YW Kim</t>
  </si>
  <si>
    <t>DQ</t>
  </si>
  <si>
    <t>non_bold</t>
  </si>
  <si>
    <t>bold_col 2</t>
  </si>
  <si>
    <t>putting2</t>
  </si>
  <si>
    <t>Knox</t>
  </si>
  <si>
    <t xml:space="preserve"> Russell</t>
  </si>
  <si>
    <t xml:space="preserve"> Patrick</t>
  </si>
  <si>
    <t xml:space="preserve"> Ryan</t>
  </si>
  <si>
    <t>DeChambeau</t>
  </si>
  <si>
    <t xml:space="preserve"> Bryson</t>
  </si>
  <si>
    <t>Walker</t>
  </si>
  <si>
    <t xml:space="preserve"> Jimmy</t>
  </si>
  <si>
    <t>Johnson</t>
  </si>
  <si>
    <t xml:space="preserve"> Zach</t>
  </si>
  <si>
    <t>Oosthuizen</t>
  </si>
  <si>
    <t xml:space="preserve"> Louis</t>
  </si>
  <si>
    <t>Schauffele</t>
  </si>
  <si>
    <t xml:space="preserve"> Xander</t>
  </si>
  <si>
    <t>Cantlay</t>
  </si>
  <si>
    <t>Baddeley</t>
  </si>
  <si>
    <t xml:space="preserve"> Aaron</t>
  </si>
  <si>
    <t xml:space="preserve"> Andrew</t>
  </si>
  <si>
    <t xml:space="preserve"> Chris</t>
  </si>
  <si>
    <t xml:space="preserve"> Brian</t>
  </si>
  <si>
    <t>Simpson</t>
  </si>
  <si>
    <t xml:space="preserve"> Webb</t>
  </si>
  <si>
    <t>Burns</t>
  </si>
  <si>
    <t xml:space="preserve"> Sam</t>
  </si>
  <si>
    <t xml:space="preserve"> Matt</t>
  </si>
  <si>
    <t xml:space="preserve"> Kevin</t>
  </si>
  <si>
    <t>Haas</t>
  </si>
  <si>
    <t xml:space="preserve"> Bill</t>
  </si>
  <si>
    <t>Snedeker</t>
  </si>
  <si>
    <t xml:space="preserve"> Brandt</t>
  </si>
  <si>
    <t xml:space="preserve"> Cameron</t>
  </si>
  <si>
    <t xml:space="preserve"> Tim</t>
  </si>
  <si>
    <t>Vegas</t>
  </si>
  <si>
    <t xml:space="preserve"> Jhonattan</t>
  </si>
  <si>
    <t>Stricker</t>
  </si>
  <si>
    <t xml:space="preserve"> Steve</t>
  </si>
  <si>
    <t>Hoffman</t>
  </si>
  <si>
    <t xml:space="preserve"> Charley</t>
  </si>
  <si>
    <t>Piercy</t>
  </si>
  <si>
    <t xml:space="preserve"> Scott</t>
  </si>
  <si>
    <t>Rose</t>
  </si>
  <si>
    <t xml:space="preserve"> Justin</t>
  </si>
  <si>
    <t>Koepka</t>
  </si>
  <si>
    <t xml:space="preserve"> Brooks</t>
  </si>
  <si>
    <t>Fowler</t>
  </si>
  <si>
    <t xml:space="preserve"> Rickie</t>
  </si>
  <si>
    <t>Henley</t>
  </si>
  <si>
    <t>Dufner</t>
  </si>
  <si>
    <t xml:space="preserve"> Jason</t>
  </si>
  <si>
    <t>Duncan</t>
  </si>
  <si>
    <t xml:space="preserve"> Tyler</t>
  </si>
  <si>
    <t>Perez</t>
  </si>
  <si>
    <t xml:space="preserve"> Pat</t>
  </si>
  <si>
    <t>Furyk</t>
  </si>
  <si>
    <t xml:space="preserve"> Jim</t>
  </si>
  <si>
    <t>Rodgers</t>
  </si>
  <si>
    <t>Harman</t>
  </si>
  <si>
    <t xml:space="preserve"> Alex</t>
  </si>
  <si>
    <t>Spieth</t>
  </si>
  <si>
    <t xml:space="preserve"> Jordan</t>
  </si>
  <si>
    <t>Reavie</t>
  </si>
  <si>
    <t xml:space="preserve"> Chez</t>
  </si>
  <si>
    <t>Lucas Glover</t>
  </si>
  <si>
    <t>Kim</t>
  </si>
  <si>
    <t xml:space="preserve"> Si Woo</t>
  </si>
  <si>
    <t>Grillo</t>
  </si>
  <si>
    <t xml:space="preserve"> Emiliano</t>
  </si>
  <si>
    <t>Stuard</t>
  </si>
  <si>
    <t>Sharma</t>
  </si>
  <si>
    <t xml:space="preserve"> Shubhankar</t>
  </si>
  <si>
    <t xml:space="preserve"> Rory</t>
  </si>
  <si>
    <t>Hughes</t>
  </si>
  <si>
    <t xml:space="preserve"> Mackenzie</t>
  </si>
  <si>
    <t xml:space="preserve"> Tom</t>
  </si>
  <si>
    <t>Hadley</t>
  </si>
  <si>
    <t xml:space="preserve"> Chesson</t>
  </si>
  <si>
    <t>Wise</t>
  </si>
  <si>
    <t>Smith</t>
  </si>
  <si>
    <t>Schniederjans</t>
  </si>
  <si>
    <t xml:space="preserve"> Ollie</t>
  </si>
  <si>
    <t xml:space="preserve"> Danny</t>
  </si>
  <si>
    <t>Kisner</t>
  </si>
  <si>
    <t>Kuchar</t>
  </si>
  <si>
    <t xml:space="preserve"> David</t>
  </si>
  <si>
    <t>Scott</t>
  </si>
  <si>
    <t xml:space="preserve"> Adam</t>
  </si>
  <si>
    <t>Mullinax</t>
  </si>
  <si>
    <t xml:space="preserve"> Trey</t>
  </si>
  <si>
    <t>Stallings</t>
  </si>
  <si>
    <t>Potter</t>
  </si>
  <si>
    <t xml:space="preserve"> Jr.</t>
  </si>
  <si>
    <t>Putnam</t>
  </si>
  <si>
    <t xml:space="preserve"> Michael</t>
  </si>
  <si>
    <t xml:space="preserve"> Stewart</t>
  </si>
  <si>
    <t>Rahm</t>
  </si>
  <si>
    <t xml:space="preserve"> Jon</t>
  </si>
  <si>
    <t>Werenski</t>
  </si>
  <si>
    <t xml:space="preserve"> Richy</t>
  </si>
  <si>
    <t>Hadwin</t>
  </si>
  <si>
    <t xml:space="preserve"> Martin</t>
  </si>
  <si>
    <t>Kodaira</t>
  </si>
  <si>
    <t xml:space="preserve"> Satoshi</t>
  </si>
  <si>
    <t>Ted Potter, jr.</t>
  </si>
  <si>
    <t>Kristoffer Ventura</t>
  </si>
  <si>
    <t>XinJun Zhang</t>
  </si>
  <si>
    <r>
      <t>POS</t>
    </r>
    <r>
      <rPr>
        <sz val="6"/>
        <color rgb="FF1D1E1F"/>
        <rFont val="Calibri"/>
        <family val="2"/>
        <scheme val="minor"/>
      </rPr>
      <t> </t>
    </r>
  </si>
  <si>
    <r>
      <t> </t>
    </r>
    <r>
      <rPr>
        <sz val="6"/>
        <color rgb="FF0066CC"/>
        <rFont val="Inherit"/>
      </rPr>
      <t>Aaron Baddeley</t>
    </r>
  </si>
  <si>
    <t> Aaron Baddeley</t>
  </si>
  <si>
    <r>
      <t> </t>
    </r>
    <r>
      <rPr>
        <sz val="6"/>
        <color rgb="FF0066CC"/>
        <rFont val="Inherit"/>
      </rPr>
      <t>Aaron Wise</t>
    </r>
  </si>
  <si>
    <t> Aaron Wise</t>
  </si>
  <si>
    <r>
      <t> </t>
    </r>
    <r>
      <rPr>
        <sz val="6"/>
        <color rgb="FF0066CC"/>
        <rFont val="Inherit"/>
      </rPr>
      <t>Abraham Ancer</t>
    </r>
  </si>
  <si>
    <t> Abraham Ancer</t>
  </si>
  <si>
    <t>T48</t>
  </si>
  <si>
    <r>
      <t> </t>
    </r>
    <r>
      <rPr>
        <sz val="6"/>
        <color rgb="FF0066CC"/>
        <rFont val="Inherit"/>
      </rPr>
      <t>Adam Hadwin</t>
    </r>
  </si>
  <si>
    <t> Adam Hadwin</t>
  </si>
  <si>
    <t>T143</t>
  </si>
  <si>
    <r>
      <t> </t>
    </r>
    <r>
      <rPr>
        <sz val="6"/>
        <color rgb="FF0066CC"/>
        <rFont val="Inherit"/>
      </rPr>
      <t>Adam Schenk</t>
    </r>
  </si>
  <si>
    <t> Adam Schenk</t>
  </si>
  <si>
    <r>
      <t> </t>
    </r>
    <r>
      <rPr>
        <sz val="6"/>
        <color rgb="FF0066CC"/>
        <rFont val="Inherit"/>
      </rPr>
      <t>Adam Scott</t>
    </r>
  </si>
  <si>
    <t> Adam Scott</t>
  </si>
  <si>
    <t>T21</t>
  </si>
  <si>
    <r>
      <t> </t>
    </r>
    <r>
      <rPr>
        <sz val="6"/>
        <color rgb="FF0066CC"/>
        <rFont val="Inherit"/>
      </rPr>
      <t>Alex Cejka</t>
    </r>
  </si>
  <si>
    <t> Alex Cejka</t>
  </si>
  <si>
    <r>
      <t> </t>
    </r>
    <r>
      <rPr>
        <sz val="6"/>
        <color rgb="FF0066CC"/>
        <rFont val="Inherit"/>
      </rPr>
      <t>Alex Noren</t>
    </r>
  </si>
  <si>
    <t> Alex Noren</t>
  </si>
  <si>
    <r>
      <t> </t>
    </r>
    <r>
      <rPr>
        <sz val="6"/>
        <color rgb="FF0066CC"/>
        <rFont val="Inherit"/>
      </rPr>
      <t>Andrew Putnam</t>
    </r>
  </si>
  <si>
    <t> Andrew Putnam</t>
  </si>
  <si>
    <r>
      <t> </t>
    </r>
    <r>
      <rPr>
        <sz val="6"/>
        <color rgb="FF0066CC"/>
        <rFont val="Inherit"/>
      </rPr>
      <t>Anirban Lahiri</t>
    </r>
  </si>
  <si>
    <t> Anirban Lahiri</t>
  </si>
  <si>
    <r>
      <t> </t>
    </r>
    <r>
      <rPr>
        <sz val="6"/>
        <color rgb="FF0066CC"/>
        <rFont val="Inherit"/>
      </rPr>
      <t>Austin Cook</t>
    </r>
  </si>
  <si>
    <t> Austin Cook</t>
  </si>
  <si>
    <r>
      <t> </t>
    </r>
    <r>
      <rPr>
        <sz val="6"/>
        <color rgb="FF0066CC"/>
        <rFont val="Inherit"/>
      </rPr>
      <t>Beau Hossler</t>
    </r>
  </si>
  <si>
    <t> Beau Hossler</t>
  </si>
  <si>
    <r>
      <t> </t>
    </r>
    <r>
      <rPr>
        <sz val="6"/>
        <color rgb="FF0066CC"/>
        <rFont val="Inherit"/>
      </rPr>
      <t>Ben Martin</t>
    </r>
  </si>
  <si>
    <t> Ben Martin</t>
  </si>
  <si>
    <t>T115</t>
  </si>
  <si>
    <r>
      <t> </t>
    </r>
    <r>
      <rPr>
        <sz val="6"/>
        <color rgb="FF0066CC"/>
        <rFont val="Inherit"/>
      </rPr>
      <t>Benjamin Silverman</t>
    </r>
  </si>
  <si>
    <t> Benjamin Silverman</t>
  </si>
  <si>
    <r>
      <t> </t>
    </r>
    <r>
      <rPr>
        <sz val="6"/>
        <color rgb="FF0066CC"/>
        <rFont val="Inherit"/>
      </rPr>
      <t>Bill Haas</t>
    </r>
  </si>
  <si>
    <t> Bill Haas</t>
  </si>
  <si>
    <r>
      <t> </t>
    </r>
    <r>
      <rPr>
        <sz val="6"/>
        <color rgb="FF0066CC"/>
        <rFont val="Inherit"/>
      </rPr>
      <t>Billy Hurley III</t>
    </r>
  </si>
  <si>
    <t> Billy Hurley III</t>
  </si>
  <si>
    <r>
      <t> </t>
    </r>
    <r>
      <rPr>
        <sz val="6"/>
        <color rgb="FF0066CC"/>
        <rFont val="Inherit"/>
      </rPr>
      <t>Blayne Barber</t>
    </r>
  </si>
  <si>
    <t> Blayne Barber</t>
  </si>
  <si>
    <r>
      <t> </t>
    </r>
    <r>
      <rPr>
        <sz val="6"/>
        <color rgb="FF0066CC"/>
        <rFont val="Inherit"/>
      </rPr>
      <t>Brandon Harkins</t>
    </r>
  </si>
  <si>
    <t> Brandon Harkins</t>
  </si>
  <si>
    <r>
      <t> </t>
    </r>
    <r>
      <rPr>
        <sz val="6"/>
        <color rgb="FF0066CC"/>
        <rFont val="Inherit"/>
      </rPr>
      <t>Brian Harman</t>
    </r>
  </si>
  <si>
    <t> Brian Harman</t>
  </si>
  <si>
    <r>
      <t> </t>
    </r>
    <r>
      <rPr>
        <sz val="6"/>
        <color rgb="FF0066CC"/>
        <rFont val="Inherit"/>
      </rPr>
      <t>Brian Stuard</t>
    </r>
  </si>
  <si>
    <t> Brian Stuard</t>
  </si>
  <si>
    <r>
      <t> </t>
    </r>
    <r>
      <rPr>
        <sz val="6"/>
        <color rgb="FF0066CC"/>
        <rFont val="Inherit"/>
      </rPr>
      <t>Brice Garnett</t>
    </r>
  </si>
  <si>
    <t> Brice Garnett</t>
  </si>
  <si>
    <r>
      <t> </t>
    </r>
    <r>
      <rPr>
        <sz val="6"/>
        <color rgb="FF0066CC"/>
        <rFont val="Inherit"/>
      </rPr>
      <t>Bronson Burgoon</t>
    </r>
  </si>
  <si>
    <t> Bronson Burgoon</t>
  </si>
  <si>
    <r>
      <t> </t>
    </r>
    <r>
      <rPr>
        <sz val="6"/>
        <color rgb="FF0066CC"/>
        <rFont val="Inherit"/>
      </rPr>
      <t>Brooks Koepka</t>
    </r>
  </si>
  <si>
    <t> Brooks Koepka</t>
  </si>
  <si>
    <t>T14</t>
  </si>
  <si>
    <r>
      <t> </t>
    </r>
    <r>
      <rPr>
        <sz val="6"/>
        <color rgb="FF0066CC"/>
        <rFont val="Inherit"/>
      </rPr>
      <t>Bryson DeChambeau</t>
    </r>
  </si>
  <si>
    <t> Bryson DeChambeau</t>
  </si>
  <si>
    <r>
      <t> </t>
    </r>
    <r>
      <rPr>
        <sz val="6"/>
        <color rgb="FF0066CC"/>
        <rFont val="Inherit"/>
      </rPr>
      <t>Bud Cauley</t>
    </r>
  </si>
  <si>
    <t> Bud Cauley</t>
  </si>
  <si>
    <r>
      <t> </t>
    </r>
    <r>
      <rPr>
        <sz val="6"/>
        <color rgb="FF0066CC"/>
        <rFont val="Inherit"/>
      </rPr>
      <t>Byeong Hun An</t>
    </r>
  </si>
  <si>
    <t> Byeong Hun An</t>
  </si>
  <si>
    <r>
      <t> </t>
    </r>
    <r>
      <rPr>
        <sz val="6"/>
        <color rgb="FF0066CC"/>
        <rFont val="Inherit"/>
      </rPr>
      <t>C.T. Pan</t>
    </r>
  </si>
  <si>
    <t> C.T. Pan</t>
  </si>
  <si>
    <r>
      <t> </t>
    </r>
    <r>
      <rPr>
        <sz val="6"/>
        <color rgb="FF0066CC"/>
        <rFont val="Inherit"/>
      </rPr>
      <t>Cameron Tringale</t>
    </r>
  </si>
  <si>
    <t> Cameron Tringale</t>
  </si>
  <si>
    <r>
      <t> </t>
    </r>
    <r>
      <rPr>
        <sz val="6"/>
        <color rgb="FF0066CC"/>
        <rFont val="Inherit"/>
      </rPr>
      <t>Carter Jenkins</t>
    </r>
  </si>
  <si>
    <t> Carter Jenkins</t>
  </si>
  <si>
    <r>
      <t> </t>
    </r>
    <r>
      <rPr>
        <sz val="6"/>
        <color rgb="FF0066CC"/>
        <rFont val="Inherit"/>
      </rPr>
      <t>Charl Schwartzel</t>
    </r>
  </si>
  <si>
    <t> Charl Schwartzel</t>
  </si>
  <si>
    <r>
      <t> </t>
    </r>
    <r>
      <rPr>
        <sz val="6"/>
        <color rgb="FF0066CC"/>
        <rFont val="Inherit"/>
      </rPr>
      <t>Charles Frost</t>
    </r>
  </si>
  <si>
    <t> Charles Frost</t>
  </si>
  <si>
    <r>
      <t> </t>
    </r>
    <r>
      <rPr>
        <sz val="6"/>
        <color rgb="FF0066CC"/>
        <rFont val="Inherit"/>
      </rPr>
      <t>Charles Howell III</t>
    </r>
  </si>
  <si>
    <t> Charles Howell III</t>
  </si>
  <si>
    <r>
      <t> </t>
    </r>
    <r>
      <rPr>
        <sz val="6"/>
        <color rgb="FF0066CC"/>
        <rFont val="Inherit"/>
      </rPr>
      <t>Chesson Hadley</t>
    </r>
  </si>
  <si>
    <t> Chesson Hadley</t>
  </si>
  <si>
    <r>
      <t> </t>
    </r>
    <r>
      <rPr>
        <sz val="6"/>
        <color rgb="FF0066CC"/>
        <rFont val="Inherit"/>
      </rPr>
      <t>Chris Paisley</t>
    </r>
  </si>
  <si>
    <t> Chris Paisley</t>
  </si>
  <si>
    <t>T104</t>
  </si>
  <si>
    <r>
      <t> </t>
    </r>
    <r>
      <rPr>
        <sz val="6"/>
        <color rgb="FF0066CC"/>
        <rFont val="Inherit"/>
      </rPr>
      <t>Chris Stroud</t>
    </r>
  </si>
  <si>
    <t> Chris Stroud</t>
  </si>
  <si>
    <r>
      <t> </t>
    </r>
    <r>
      <rPr>
        <sz val="6"/>
        <color rgb="FF0066CC"/>
        <rFont val="Inherit"/>
      </rPr>
      <t>Corey Conners</t>
    </r>
  </si>
  <si>
    <t> Corey Conners</t>
  </si>
  <si>
    <r>
      <t> </t>
    </r>
    <r>
      <rPr>
        <sz val="6"/>
        <color rgb="FF0066CC"/>
        <rFont val="Inherit"/>
      </rPr>
      <t>D.A. Points</t>
    </r>
  </si>
  <si>
    <t> D.A. Points</t>
  </si>
  <si>
    <r>
      <t> </t>
    </r>
    <r>
      <rPr>
        <sz val="6"/>
        <color rgb="FF0066CC"/>
        <rFont val="Inherit"/>
      </rPr>
      <t>Daniel Berger</t>
    </r>
  </si>
  <si>
    <t> Daniel Berger</t>
  </si>
  <si>
    <r>
      <t> </t>
    </r>
    <r>
      <rPr>
        <sz val="6"/>
        <color rgb="FF0066CC"/>
        <rFont val="Inherit"/>
      </rPr>
      <t>Danny Lee</t>
    </r>
  </si>
  <si>
    <t> Danny Lee</t>
  </si>
  <si>
    <r>
      <t> </t>
    </r>
    <r>
      <rPr>
        <sz val="6"/>
        <color rgb="FF0066CC"/>
        <rFont val="Inherit"/>
      </rPr>
      <t>Denny McCarthy</t>
    </r>
  </si>
  <si>
    <t> Denny McCarthy</t>
  </si>
  <si>
    <r>
      <t> </t>
    </r>
    <r>
      <rPr>
        <sz val="6"/>
        <color rgb="FF0066CC"/>
        <rFont val="Inherit"/>
      </rPr>
      <t>Derek Ernst</t>
    </r>
  </si>
  <si>
    <t> Derek Ernst</t>
  </si>
  <si>
    <r>
      <t> </t>
    </r>
    <r>
      <rPr>
        <sz val="6"/>
        <color rgb="FF0066CC"/>
        <rFont val="Inherit"/>
      </rPr>
      <t>Derek Fathauer</t>
    </r>
  </si>
  <si>
    <t> Derek Fathauer</t>
  </si>
  <si>
    <r>
      <t> </t>
    </r>
    <r>
      <rPr>
        <sz val="6"/>
        <color rgb="FF0066CC"/>
        <rFont val="Inherit"/>
      </rPr>
      <t>Dominic Bozzelli</t>
    </r>
  </si>
  <si>
    <t> Dominic Bozzelli</t>
  </si>
  <si>
    <r>
      <t> </t>
    </r>
    <r>
      <rPr>
        <sz val="6"/>
        <color rgb="FF0066CC"/>
        <rFont val="Inherit"/>
      </rPr>
      <t>Dru Love</t>
    </r>
  </si>
  <si>
    <t> Dru Love</t>
  </si>
  <si>
    <r>
      <t> </t>
    </r>
    <r>
      <rPr>
        <sz val="6"/>
        <color rgb="FF0066CC"/>
        <rFont val="Inherit"/>
      </rPr>
      <t>Dylan Frittelli</t>
    </r>
  </si>
  <si>
    <t> Dylan Frittelli</t>
  </si>
  <si>
    <r>
      <t> </t>
    </r>
    <r>
      <rPr>
        <sz val="6"/>
        <color rgb="FF0066CC"/>
        <rFont val="Inherit"/>
      </rPr>
      <t>Emiliano Grillo</t>
    </r>
  </si>
  <si>
    <t> Emiliano Grillo</t>
  </si>
  <si>
    <r>
      <t> </t>
    </r>
    <r>
      <rPr>
        <sz val="6"/>
        <color rgb="FF0066CC"/>
        <rFont val="Inherit"/>
      </rPr>
      <t>Ernie Els</t>
    </r>
  </si>
  <si>
    <t> Ernie Els</t>
  </si>
  <si>
    <r>
      <t> </t>
    </r>
    <r>
      <rPr>
        <sz val="6"/>
        <color rgb="FF0066CC"/>
        <rFont val="Inherit"/>
      </rPr>
      <t>Fabian Gomez</t>
    </r>
  </si>
  <si>
    <t> Fabian Gomez</t>
  </si>
  <si>
    <r>
      <t> </t>
    </r>
    <r>
      <rPr>
        <sz val="6"/>
        <color rgb="FF0066CC"/>
        <rFont val="Inherit"/>
      </rPr>
      <t>Francesco Molinari</t>
    </r>
  </si>
  <si>
    <t> Francesco Molinari</t>
  </si>
  <si>
    <r>
      <t> </t>
    </r>
    <r>
      <rPr>
        <sz val="6"/>
        <color rgb="FF0066CC"/>
        <rFont val="Inherit"/>
      </rPr>
      <t>Gary Woodland</t>
    </r>
  </si>
  <si>
    <t> Gary Woodland</t>
  </si>
  <si>
    <r>
      <t> </t>
    </r>
    <r>
      <rPr>
        <sz val="6"/>
        <color rgb="FF0066CC"/>
        <rFont val="Inherit"/>
      </rPr>
      <t>Geoff Ogilvy</t>
    </r>
  </si>
  <si>
    <t> Geoff Ogilvy</t>
  </si>
  <si>
    <r>
      <t> </t>
    </r>
    <r>
      <rPr>
        <sz val="6"/>
        <color rgb="FF0066CC"/>
        <rFont val="Inherit"/>
      </rPr>
      <t>Graeme McDowell</t>
    </r>
  </si>
  <si>
    <t> Graeme McDowell</t>
  </si>
  <si>
    <r>
      <t> </t>
    </r>
    <r>
      <rPr>
        <sz val="6"/>
        <color rgb="FF0066CC"/>
        <rFont val="Inherit"/>
      </rPr>
      <t>Grayson Murray</t>
    </r>
  </si>
  <si>
    <t> Grayson Murray</t>
  </si>
  <si>
    <r>
      <t> </t>
    </r>
    <r>
      <rPr>
        <sz val="6"/>
        <color rgb="FF0066CC"/>
        <rFont val="Inherit"/>
      </rPr>
      <t>Greg Chalmers</t>
    </r>
  </si>
  <si>
    <t> Greg Chalmers</t>
  </si>
  <si>
    <r>
      <t> </t>
    </r>
    <r>
      <rPr>
        <sz val="6"/>
        <color rgb="FF0066CC"/>
        <rFont val="Inherit"/>
      </rPr>
      <t>Harold Varner, III</t>
    </r>
  </si>
  <si>
    <t> Harold Varner, III</t>
  </si>
  <si>
    <r>
      <t> </t>
    </r>
    <r>
      <rPr>
        <sz val="6"/>
        <color rgb="FF0066CC"/>
        <rFont val="Inherit"/>
      </rPr>
      <t>Hideki Matsuyama</t>
    </r>
  </si>
  <si>
    <t> Hideki Matsuyama</t>
  </si>
  <si>
    <r>
      <t> </t>
    </r>
    <r>
      <rPr>
        <sz val="6"/>
        <color rgb="FF0066CC"/>
        <rFont val="Inherit"/>
      </rPr>
      <t>Hudson Swafford</t>
    </r>
  </si>
  <si>
    <t> Hudson Swafford</t>
  </si>
  <si>
    <r>
      <t> </t>
    </r>
    <r>
      <rPr>
        <sz val="6"/>
        <color rgb="FF0066CC"/>
        <rFont val="Inherit"/>
      </rPr>
      <t>J.B. Holmes</t>
    </r>
  </si>
  <si>
    <t> J.B. Holmes</t>
  </si>
  <si>
    <r>
      <t> </t>
    </r>
    <r>
      <rPr>
        <sz val="6"/>
        <color rgb="FF0066CC"/>
        <rFont val="Inherit"/>
      </rPr>
      <t>J.J. Henry</t>
    </r>
  </si>
  <si>
    <t> J.J. Henry</t>
  </si>
  <si>
    <r>
      <t> </t>
    </r>
    <r>
      <rPr>
        <sz val="6"/>
        <color rgb="FF0066CC"/>
        <rFont val="Inherit"/>
      </rPr>
      <t>J.T. Griffin</t>
    </r>
  </si>
  <si>
    <t> J.T. Griffin</t>
  </si>
  <si>
    <r>
      <t> </t>
    </r>
    <r>
      <rPr>
        <sz val="6"/>
        <color rgb="FF0066CC"/>
        <rFont val="Inherit"/>
      </rPr>
      <t>J.T. Poston</t>
    </r>
  </si>
  <si>
    <t> J.T. Poston</t>
  </si>
  <si>
    <r>
      <t> </t>
    </r>
    <r>
      <rPr>
        <sz val="6"/>
        <color rgb="FF0066CC"/>
        <rFont val="Inherit"/>
      </rPr>
      <t>James Hahn</t>
    </r>
  </si>
  <si>
    <t> James Hahn</t>
  </si>
  <si>
    <r>
      <t> </t>
    </r>
    <r>
      <rPr>
        <sz val="6"/>
        <color rgb="FF0066CC"/>
        <rFont val="Inherit"/>
      </rPr>
      <t>Jamie Lovemark</t>
    </r>
  </si>
  <si>
    <t> Jamie Lovemark</t>
  </si>
  <si>
    <r>
      <t> </t>
    </r>
    <r>
      <rPr>
        <sz val="6"/>
        <color rgb="FF0066CC"/>
        <rFont val="Inherit"/>
      </rPr>
      <t>Jason Day</t>
    </r>
  </si>
  <si>
    <t> Jason Day</t>
  </si>
  <si>
    <r>
      <t> </t>
    </r>
    <r>
      <rPr>
        <sz val="6"/>
        <color rgb="FF0066CC"/>
        <rFont val="Inherit"/>
      </rPr>
      <t>Jason Dufner</t>
    </r>
  </si>
  <si>
    <t> Jason Dufner</t>
  </si>
  <si>
    <r>
      <t> </t>
    </r>
    <r>
      <rPr>
        <sz val="6"/>
        <color rgb="FF0066CC"/>
        <rFont val="Inherit"/>
      </rPr>
      <t>Jason Kokrak</t>
    </r>
  </si>
  <si>
    <t> Jason Kokrak</t>
  </si>
  <si>
    <r>
      <t> </t>
    </r>
    <r>
      <rPr>
        <sz val="6"/>
        <color rgb="FF0066CC"/>
        <rFont val="Inherit"/>
      </rPr>
      <t>Jhonattan Vegas</t>
    </r>
  </si>
  <si>
    <t> Jhonattan Vegas</t>
  </si>
  <si>
    <r>
      <t> </t>
    </r>
    <r>
      <rPr>
        <sz val="6"/>
        <color rgb="FF0066CC"/>
        <rFont val="Inherit"/>
      </rPr>
      <t>Joaquin Niemann</t>
    </r>
  </si>
  <si>
    <t> Joaquin Niemann</t>
  </si>
  <si>
    <r>
      <t> </t>
    </r>
    <r>
      <rPr>
        <sz val="6"/>
        <color rgb="FF0066CC"/>
        <rFont val="Inherit"/>
      </rPr>
      <t>Joel Dahmen</t>
    </r>
  </si>
  <si>
    <t> Joel Dahmen</t>
  </si>
  <si>
    <r>
      <t> </t>
    </r>
    <r>
      <rPr>
        <sz val="6"/>
        <color rgb="FF0066CC"/>
        <rFont val="Inherit"/>
      </rPr>
      <t>John Peterson</t>
    </r>
  </si>
  <si>
    <t> John Peterson</t>
  </si>
  <si>
    <r>
      <t> </t>
    </r>
    <r>
      <rPr>
        <sz val="6"/>
        <color rgb="FF0066CC"/>
        <rFont val="Inherit"/>
      </rPr>
      <t>Johnson Wagner</t>
    </r>
  </si>
  <si>
    <t> Johnson Wagner</t>
  </si>
  <si>
    <r>
      <t> </t>
    </r>
    <r>
      <rPr>
        <sz val="6"/>
        <color rgb="FF0066CC"/>
        <rFont val="Inherit"/>
      </rPr>
      <t>Jonas Blixt</t>
    </r>
  </si>
  <si>
    <t> Jonas Blixt</t>
  </si>
  <si>
    <r>
      <t> </t>
    </r>
    <r>
      <rPr>
        <sz val="6"/>
        <color rgb="FF0066CC"/>
        <rFont val="Inherit"/>
      </rPr>
      <t>Jonathan Byrd</t>
    </r>
  </si>
  <si>
    <t> Jonathan Byrd</t>
  </si>
  <si>
    <r>
      <t> </t>
    </r>
    <r>
      <rPr>
        <sz val="6"/>
        <color rgb="FF0066CC"/>
        <rFont val="Inherit"/>
      </rPr>
      <t>Jonathan Randolph</t>
    </r>
  </si>
  <si>
    <t> Jonathan Randolph</t>
  </si>
  <si>
    <r>
      <t> </t>
    </r>
    <r>
      <rPr>
        <sz val="6"/>
        <color rgb="FF0066CC"/>
        <rFont val="Inherit"/>
      </rPr>
      <t>Justin Thomas</t>
    </r>
  </si>
  <si>
    <t> Justin Thomas</t>
  </si>
  <si>
    <r>
      <t> </t>
    </r>
    <r>
      <rPr>
        <sz val="6"/>
        <color rgb="FF0066CC"/>
        <rFont val="Inherit"/>
      </rPr>
      <t>Keegan Bradley</t>
    </r>
  </si>
  <si>
    <t> Keegan Bradley</t>
  </si>
  <si>
    <r>
      <t> </t>
    </r>
    <r>
      <rPr>
        <sz val="6"/>
        <color rgb="FF0066CC"/>
        <rFont val="Inherit"/>
      </rPr>
      <t>Keith Mitchell</t>
    </r>
  </si>
  <si>
    <t> Keith Mitchell</t>
  </si>
  <si>
    <r>
      <t> </t>
    </r>
    <r>
      <rPr>
        <sz val="6"/>
        <color rgb="FF0066CC"/>
        <rFont val="Inherit"/>
      </rPr>
      <t>Kelly Kraft</t>
    </r>
  </si>
  <si>
    <t> Kelly Kraft</t>
  </si>
  <si>
    <r>
      <t> </t>
    </r>
    <r>
      <rPr>
        <sz val="6"/>
        <color rgb="FF0066CC"/>
        <rFont val="Inherit"/>
      </rPr>
      <t>Kevin Kisner</t>
    </r>
  </si>
  <si>
    <t> Kevin Kisner</t>
  </si>
  <si>
    <r>
      <t> </t>
    </r>
    <r>
      <rPr>
        <sz val="6"/>
        <color rgb="FF0066CC"/>
        <rFont val="Inherit"/>
      </rPr>
      <t>Kevin Streelman</t>
    </r>
  </si>
  <si>
    <t> Kevin Streelman</t>
  </si>
  <si>
    <r>
      <t> </t>
    </r>
    <r>
      <rPr>
        <sz val="6"/>
        <color rgb="FF0066CC"/>
        <rFont val="Inherit"/>
      </rPr>
      <t>Kevin Tway</t>
    </r>
  </si>
  <si>
    <t> Kevin Tway</t>
  </si>
  <si>
    <r>
      <t> </t>
    </r>
    <r>
      <rPr>
        <sz val="6"/>
        <color rgb="FF0066CC"/>
        <rFont val="Inherit"/>
      </rPr>
      <t>Kyle Stanley</t>
    </r>
  </si>
  <si>
    <t> Kyle Stanley</t>
  </si>
  <si>
    <r>
      <t> </t>
    </r>
    <r>
      <rPr>
        <sz val="6"/>
        <color rgb="FF0066CC"/>
        <rFont val="Inherit"/>
      </rPr>
      <t>Kyle Thompson</t>
    </r>
  </si>
  <si>
    <t> Kyle Thompson</t>
  </si>
  <si>
    <r>
      <t> </t>
    </r>
    <r>
      <rPr>
        <sz val="6"/>
        <color rgb="FF0066CC"/>
        <rFont val="Inherit"/>
      </rPr>
      <t>Lanto Griffin</t>
    </r>
  </si>
  <si>
    <t> Lanto Griffin</t>
  </si>
  <si>
    <r>
      <t> </t>
    </r>
    <r>
      <rPr>
        <sz val="6"/>
        <color rgb="FF0066CC"/>
        <rFont val="Inherit"/>
      </rPr>
      <t>Louis Oosthuizen</t>
    </r>
  </si>
  <si>
    <t> Louis Oosthuizen</t>
  </si>
  <si>
    <r>
      <t> </t>
    </r>
    <r>
      <rPr>
        <sz val="6"/>
        <color rgb="FF0066CC"/>
        <rFont val="Inherit"/>
      </rPr>
      <t>Lucas Glover</t>
    </r>
  </si>
  <si>
    <t> Lucas Glover</t>
  </si>
  <si>
    <r>
      <t> </t>
    </r>
    <r>
      <rPr>
        <sz val="6"/>
        <color rgb="FF0066CC"/>
        <rFont val="Inherit"/>
      </rPr>
      <t>Luke List</t>
    </r>
  </si>
  <si>
    <t> Luke List</t>
  </si>
  <si>
    <r>
      <t> </t>
    </r>
    <r>
      <rPr>
        <sz val="6"/>
        <color rgb="FF0066CC"/>
        <rFont val="Inherit"/>
      </rPr>
      <t>Mackenzie Hughes</t>
    </r>
  </si>
  <si>
    <t> Mackenzie Hughes</t>
  </si>
  <si>
    <r>
      <t> </t>
    </r>
    <r>
      <rPr>
        <sz val="6"/>
        <color rgb="FF0066CC"/>
        <rFont val="Inherit"/>
      </rPr>
      <t>Martin Flores</t>
    </r>
  </si>
  <si>
    <t> Martin Flores</t>
  </si>
  <si>
    <r>
      <t> </t>
    </r>
    <r>
      <rPr>
        <sz val="6"/>
        <color rgb="FF0066CC"/>
        <rFont val="Inherit"/>
      </rPr>
      <t>Martin Kaymer</t>
    </r>
  </si>
  <si>
    <t> Martin Kaymer</t>
  </si>
  <si>
    <r>
      <t> </t>
    </r>
    <r>
      <rPr>
        <sz val="6"/>
        <color rgb="FF0066CC"/>
        <rFont val="Inherit"/>
      </rPr>
      <t>Martin Piller</t>
    </r>
  </si>
  <si>
    <t> Martin Piller</t>
  </si>
  <si>
    <r>
      <t> </t>
    </r>
    <r>
      <rPr>
        <sz val="6"/>
        <color rgb="FF0066CC"/>
        <rFont val="Inherit"/>
      </rPr>
      <t>Matt Every</t>
    </r>
  </si>
  <si>
    <t> Matt Every</t>
  </si>
  <si>
    <r>
      <t> </t>
    </r>
    <r>
      <rPr>
        <sz val="6"/>
        <color rgb="FF0066CC"/>
        <rFont val="Inherit"/>
      </rPr>
      <t>Michael Thompson</t>
    </r>
  </si>
  <si>
    <t> Michael Thompson</t>
  </si>
  <si>
    <r>
      <t> </t>
    </r>
    <r>
      <rPr>
        <sz val="6"/>
        <color rgb="FF0066CC"/>
        <rFont val="Inherit"/>
      </rPr>
      <t>Mito Pereira</t>
    </r>
  </si>
  <si>
    <t> Mito Pereira</t>
  </si>
  <si>
    <r>
      <t> </t>
    </r>
    <r>
      <rPr>
        <sz val="6"/>
        <color rgb="FF0066CC"/>
        <rFont val="Inherit"/>
      </rPr>
      <t>Nate Lashley</t>
    </r>
  </si>
  <si>
    <t> Nate Lashley</t>
  </si>
  <si>
    <r>
      <t> </t>
    </r>
    <r>
      <rPr>
        <sz val="6"/>
        <color rgb="FF0066CC"/>
        <rFont val="Inherit"/>
      </rPr>
      <t>Nicholas Lindheim</t>
    </r>
  </si>
  <si>
    <t> Nicholas Lindheim</t>
  </si>
  <si>
    <r>
      <t> </t>
    </r>
    <r>
      <rPr>
        <sz val="6"/>
        <color rgb="FF0066CC"/>
        <rFont val="Inherit"/>
      </rPr>
      <t>Nick Taylor</t>
    </r>
  </si>
  <si>
    <t> Nick Taylor</t>
  </si>
  <si>
    <r>
      <t> </t>
    </r>
    <r>
      <rPr>
        <sz val="6"/>
        <color rgb="FF0066CC"/>
        <rFont val="Inherit"/>
      </rPr>
      <t>Nick Watney</t>
    </r>
  </si>
  <si>
    <t> Nick Watney</t>
  </si>
  <si>
    <r>
      <t> </t>
    </r>
    <r>
      <rPr>
        <sz val="6"/>
        <color rgb="FF0066CC"/>
        <rFont val="Inherit"/>
      </rPr>
      <t>Ollie Schniederjans</t>
    </r>
  </si>
  <si>
    <t> Ollie Schniederjans</t>
  </si>
  <si>
    <r>
      <t> </t>
    </r>
    <r>
      <rPr>
        <sz val="6"/>
        <color rgb="FF0066CC"/>
        <rFont val="Inherit"/>
      </rPr>
      <t>Patrick Reed</t>
    </r>
  </si>
  <si>
    <t> Patrick Reed</t>
  </si>
  <si>
    <r>
      <t> </t>
    </r>
    <r>
      <rPr>
        <sz val="6"/>
        <color rgb="FF0066CC"/>
        <rFont val="Inherit"/>
      </rPr>
      <t>Patrick Rodgers</t>
    </r>
  </si>
  <si>
    <t> Patrick Rodgers</t>
  </si>
  <si>
    <r>
      <t> </t>
    </r>
    <r>
      <rPr>
        <sz val="6"/>
        <color rgb="FF0066CC"/>
        <rFont val="Inherit"/>
      </rPr>
      <t>Patton Kizzire</t>
    </r>
  </si>
  <si>
    <t> Patton Kizzire</t>
  </si>
  <si>
    <r>
      <t> </t>
    </r>
    <r>
      <rPr>
        <sz val="6"/>
        <color rgb="FF0066CC"/>
        <rFont val="Inherit"/>
      </rPr>
      <t>Paul Casey</t>
    </r>
  </si>
  <si>
    <t> Paul Casey</t>
  </si>
  <si>
    <r>
      <t> </t>
    </r>
    <r>
      <rPr>
        <sz val="6"/>
        <color rgb="FF0066CC"/>
        <rFont val="Inherit"/>
      </rPr>
      <t>Peter Malnati</t>
    </r>
  </si>
  <si>
    <t> Peter Malnati</t>
  </si>
  <si>
    <r>
      <t> </t>
    </r>
    <r>
      <rPr>
        <sz val="6"/>
        <color rgb="FF0066CC"/>
        <rFont val="Inherit"/>
      </rPr>
      <t>Peter Uihlein</t>
    </r>
  </si>
  <si>
    <t> Peter Uihlein</t>
  </si>
  <si>
    <r>
      <t> </t>
    </r>
    <r>
      <rPr>
        <sz val="6"/>
        <color rgb="FF0066CC"/>
        <rFont val="Inherit"/>
      </rPr>
      <t>Phil Mickelson</t>
    </r>
  </si>
  <si>
    <t> Phil Mickelson</t>
  </si>
  <si>
    <r>
      <t> </t>
    </r>
    <r>
      <rPr>
        <sz val="6"/>
        <color rgb="FF0066CC"/>
        <rFont val="Inherit"/>
      </rPr>
      <t>Retief Goosen</t>
    </r>
  </si>
  <si>
    <t> Retief Goosen</t>
  </si>
  <si>
    <r>
      <t> </t>
    </r>
    <r>
      <rPr>
        <sz val="6"/>
        <color rgb="FF0066CC"/>
        <rFont val="Inherit"/>
      </rPr>
      <t>Richy Werenski</t>
    </r>
  </si>
  <si>
    <t> Richy Werenski</t>
  </si>
  <si>
    <r>
      <t> </t>
    </r>
    <r>
      <rPr>
        <sz val="6"/>
        <color rgb="FF0066CC"/>
        <rFont val="Inherit"/>
      </rPr>
      <t>Rickie Fowler</t>
    </r>
  </si>
  <si>
    <t> Rickie Fowler</t>
  </si>
  <si>
    <r>
      <t> </t>
    </r>
    <r>
      <rPr>
        <sz val="6"/>
        <color rgb="FF0066CC"/>
        <rFont val="Inherit"/>
      </rPr>
      <t>Rob Oppenheim</t>
    </r>
  </si>
  <si>
    <t> Rob Oppenheim</t>
  </si>
  <si>
    <r>
      <t> </t>
    </r>
    <r>
      <rPr>
        <sz val="6"/>
        <color rgb="FF0066CC"/>
        <rFont val="Inherit"/>
      </rPr>
      <t>Robert Streb</t>
    </r>
  </si>
  <si>
    <t> Robert Streb</t>
  </si>
  <si>
    <r>
      <t> </t>
    </r>
    <r>
      <rPr>
        <sz val="6"/>
        <color rgb="FF0066CC"/>
        <rFont val="Inherit"/>
      </rPr>
      <t>Roberto Diaz</t>
    </r>
  </si>
  <si>
    <t> Roberto Diaz</t>
  </si>
  <si>
    <r>
      <t> </t>
    </r>
    <r>
      <rPr>
        <sz val="6"/>
        <color rgb="FF0066CC"/>
        <rFont val="Inherit"/>
      </rPr>
      <t>Rod Pampling</t>
    </r>
  </si>
  <si>
    <t> Rod Pampling</t>
  </si>
  <si>
    <r>
      <t> </t>
    </r>
    <r>
      <rPr>
        <sz val="6"/>
        <color rgb="FF0066CC"/>
        <rFont val="Inherit"/>
      </rPr>
      <t>Rory McIlroy</t>
    </r>
  </si>
  <si>
    <t> Rory McIlroy</t>
  </si>
  <si>
    <r>
      <t> </t>
    </r>
    <r>
      <rPr>
        <sz val="6"/>
        <color rgb="FF0066CC"/>
        <rFont val="Inherit"/>
      </rPr>
      <t>Rory Sabbatini</t>
    </r>
  </si>
  <si>
    <t> Rory Sabbatini</t>
  </si>
  <si>
    <r>
      <t> </t>
    </r>
    <r>
      <rPr>
        <sz val="6"/>
        <color rgb="FF0066CC"/>
        <rFont val="Inherit"/>
      </rPr>
      <t>Ross Fisher</t>
    </r>
  </si>
  <si>
    <t> Ross Fisher</t>
  </si>
  <si>
    <r>
      <t> </t>
    </r>
    <r>
      <rPr>
        <sz val="6"/>
        <color rgb="FF0066CC"/>
        <rFont val="Inherit"/>
      </rPr>
      <t>Russell Henley</t>
    </r>
  </si>
  <si>
    <t> Russell Henley</t>
  </si>
  <si>
    <r>
      <t> </t>
    </r>
    <r>
      <rPr>
        <sz val="6"/>
        <color rgb="FF0066CC"/>
        <rFont val="Inherit"/>
      </rPr>
      <t>Ryan Blaum</t>
    </r>
  </si>
  <si>
    <t> Ryan Blaum</t>
  </si>
  <si>
    <r>
      <t> </t>
    </r>
    <r>
      <rPr>
        <sz val="6"/>
        <color rgb="FF0066CC"/>
        <rFont val="Inherit"/>
      </rPr>
      <t>Ryan Moore</t>
    </r>
  </si>
  <si>
    <t> Ryan Moore</t>
  </si>
  <si>
    <r>
      <t> </t>
    </r>
    <r>
      <rPr>
        <sz val="6"/>
        <color rgb="FF0066CC"/>
        <rFont val="Inherit"/>
      </rPr>
      <t>Ryan Ruffels</t>
    </r>
  </si>
  <si>
    <t> Ryan Ruffels</t>
  </si>
  <si>
    <r>
      <t> </t>
    </r>
    <r>
      <rPr>
        <sz val="6"/>
        <color rgb="FF0066CC"/>
        <rFont val="Inherit"/>
      </rPr>
      <t>Sam Burns</t>
    </r>
  </si>
  <si>
    <t> Sam Burns</t>
  </si>
  <si>
    <r>
      <t> </t>
    </r>
    <r>
      <rPr>
        <sz val="6"/>
        <color rgb="FF0066CC"/>
        <rFont val="Inherit"/>
      </rPr>
      <t>Sam Ryder</t>
    </r>
  </si>
  <si>
    <t> Sam Ryder</t>
  </si>
  <si>
    <r>
      <t> </t>
    </r>
    <r>
      <rPr>
        <sz val="6"/>
        <color rgb="FF0066CC"/>
        <rFont val="Inherit"/>
      </rPr>
      <t>Sam Saunders</t>
    </r>
  </si>
  <si>
    <t> Sam Saunders</t>
  </si>
  <si>
    <r>
      <t> </t>
    </r>
    <r>
      <rPr>
        <sz val="6"/>
        <color rgb="FF0066CC"/>
        <rFont val="Inherit"/>
      </rPr>
      <t>Scott Brown</t>
    </r>
  </si>
  <si>
    <t> Scott Brown</t>
  </si>
  <si>
    <r>
      <t> </t>
    </r>
    <r>
      <rPr>
        <sz val="6"/>
        <color rgb="FF0066CC"/>
        <rFont val="Inherit"/>
      </rPr>
      <t>Scott Stallings</t>
    </r>
  </si>
  <si>
    <t> Scott Stallings</t>
  </si>
  <si>
    <r>
      <t> </t>
    </r>
    <r>
      <rPr>
        <sz val="6"/>
        <color rgb="FF0066CC"/>
        <rFont val="Inherit"/>
      </rPr>
      <t>Seamus Power</t>
    </r>
  </si>
  <si>
    <t> Seamus Power</t>
  </si>
  <si>
    <r>
      <t> </t>
    </r>
    <r>
      <rPr>
        <sz val="6"/>
        <color rgb="FF0066CC"/>
        <rFont val="Inherit"/>
      </rPr>
      <t>Sean O'Hair</t>
    </r>
  </si>
  <si>
    <t> Sean O'Hair</t>
  </si>
  <si>
    <r>
      <t> </t>
    </r>
    <r>
      <rPr>
        <sz val="6"/>
        <color rgb="FF0066CC"/>
        <rFont val="Inherit"/>
      </rPr>
      <t>Shane Lowry</t>
    </r>
  </si>
  <si>
    <t> Shane Lowry</t>
  </si>
  <si>
    <r>
      <t> </t>
    </r>
    <r>
      <rPr>
        <sz val="6"/>
        <color rgb="FF0066CC"/>
        <rFont val="Inherit"/>
      </rPr>
      <t>Shawn Stefani</t>
    </r>
  </si>
  <si>
    <t> Shawn Stefani</t>
  </si>
  <si>
    <r>
      <t> </t>
    </r>
    <r>
      <rPr>
        <sz val="6"/>
        <color rgb="FF0066CC"/>
        <rFont val="Inherit"/>
      </rPr>
      <t>Smylie Kaufman</t>
    </r>
  </si>
  <si>
    <t> Smylie Kaufman</t>
  </si>
  <si>
    <r>
      <t> </t>
    </r>
    <r>
      <rPr>
        <sz val="6"/>
        <color rgb="FF0066CC"/>
        <rFont val="Inherit"/>
      </rPr>
      <t>Stephan Jaeger</t>
    </r>
  </si>
  <si>
    <t> Stephan Jaeger</t>
  </si>
  <si>
    <r>
      <t> </t>
    </r>
    <r>
      <rPr>
        <sz val="6"/>
        <color rgb="FF0066CC"/>
        <rFont val="Inherit"/>
      </rPr>
      <t>Stewart Cink</t>
    </r>
  </si>
  <si>
    <t> Stewart Cink</t>
  </si>
  <si>
    <r>
      <t> </t>
    </r>
    <r>
      <rPr>
        <sz val="6"/>
        <color rgb="FF0066CC"/>
        <rFont val="Inherit"/>
      </rPr>
      <t>Sung-hoon Kang</t>
    </r>
  </si>
  <si>
    <t> Sung-hoon Kang</t>
  </si>
  <si>
    <r>
      <t> </t>
    </r>
    <r>
      <rPr>
        <sz val="6"/>
        <color rgb="FF0066CC"/>
        <rFont val="Inherit"/>
      </rPr>
      <t>T.J. Vogel</t>
    </r>
  </si>
  <si>
    <t> T.J. Vogel</t>
  </si>
  <si>
    <r>
      <t> </t>
    </r>
    <r>
      <rPr>
        <sz val="6"/>
        <color rgb="FF0066CC"/>
        <rFont val="Inherit"/>
      </rPr>
      <t>Talor Gooch</t>
    </r>
  </si>
  <si>
    <t> Talor Gooch</t>
  </si>
  <si>
    <r>
      <t> </t>
    </r>
    <r>
      <rPr>
        <sz val="6"/>
        <color rgb="FF0066CC"/>
        <rFont val="Inherit"/>
      </rPr>
      <t>Ted Potter Jr.</t>
    </r>
  </si>
  <si>
    <t> Ted Potter Jr.</t>
  </si>
  <si>
    <r>
      <t> </t>
    </r>
    <r>
      <rPr>
        <sz val="6"/>
        <color rgb="FF0066CC"/>
        <rFont val="Inherit"/>
      </rPr>
      <t>Tiger Woods</t>
    </r>
  </si>
  <si>
    <t> Tiger Woods</t>
  </si>
  <si>
    <r>
      <t> </t>
    </r>
    <r>
      <rPr>
        <sz val="6"/>
        <color rgb="FF0066CC"/>
        <rFont val="Inherit"/>
      </rPr>
      <t>Tom Hoge</t>
    </r>
  </si>
  <si>
    <t> Tom Hoge</t>
  </si>
  <si>
    <r>
      <t> </t>
    </r>
    <r>
      <rPr>
        <sz val="6"/>
        <color rgb="FF0066CC"/>
        <rFont val="Inherit"/>
      </rPr>
      <t>Tom Lovelady</t>
    </r>
  </si>
  <si>
    <t> Tom Lovelady</t>
  </si>
  <si>
    <r>
      <t> </t>
    </r>
    <r>
      <rPr>
        <sz val="6"/>
        <color rgb="FF0066CC"/>
        <rFont val="Inherit"/>
      </rPr>
      <t>Tommy Fleetwood</t>
    </r>
  </si>
  <si>
    <t> Tommy Fleetwood</t>
  </si>
  <si>
    <r>
      <t> </t>
    </r>
    <r>
      <rPr>
        <sz val="6"/>
        <color rgb="FF0066CC"/>
        <rFont val="Inherit"/>
      </rPr>
      <t>Tony Finau</t>
    </r>
  </si>
  <si>
    <t> Tony Finau</t>
  </si>
  <si>
    <r>
      <t> </t>
    </r>
    <r>
      <rPr>
        <sz val="6"/>
        <color rgb="FF0066CC"/>
        <rFont val="Inherit"/>
      </rPr>
      <t>Trey Mullinax</t>
    </r>
  </si>
  <si>
    <t> Trey Mullinax</t>
  </si>
  <si>
    <r>
      <t> </t>
    </r>
    <r>
      <rPr>
        <sz val="6"/>
        <color rgb="FF0066CC"/>
        <rFont val="Inherit"/>
      </rPr>
      <t>Troy Merritt</t>
    </r>
  </si>
  <si>
    <t> Troy Merritt</t>
  </si>
  <si>
    <r>
      <t> </t>
    </r>
    <r>
      <rPr>
        <sz val="6"/>
        <color rgb="FF0066CC"/>
        <rFont val="Inherit"/>
      </rPr>
      <t>Tyler Duncan</t>
    </r>
  </si>
  <si>
    <t> Tyler Duncan</t>
  </si>
  <si>
    <r>
      <t> </t>
    </r>
    <r>
      <rPr>
        <sz val="6"/>
        <color rgb="FF0066CC"/>
        <rFont val="Inherit"/>
      </rPr>
      <t>Tyrone van Aswegen</t>
    </r>
  </si>
  <si>
    <t> Tyrone van Aswegen</t>
  </si>
  <si>
    <r>
      <t> </t>
    </r>
    <r>
      <rPr>
        <sz val="6"/>
        <color rgb="FF0066CC"/>
        <rFont val="Inherit"/>
      </rPr>
      <t>Tyrrell Hatton</t>
    </r>
  </si>
  <si>
    <t> Tyrrell Hatton</t>
  </si>
  <si>
    <r>
      <t> </t>
    </r>
    <r>
      <rPr>
        <sz val="6"/>
        <color rgb="FF0066CC"/>
        <rFont val="Inherit"/>
      </rPr>
      <t>Vaughn Taylor</t>
    </r>
  </si>
  <si>
    <t> Vaughn Taylor</t>
  </si>
  <si>
    <r>
      <t> </t>
    </r>
    <r>
      <rPr>
        <sz val="6"/>
        <color rgb="FF0066CC"/>
        <rFont val="Inherit"/>
      </rPr>
      <t>Vijay Singh</t>
    </r>
  </si>
  <si>
    <t> Vijay Singh</t>
  </si>
  <si>
    <r>
      <t> </t>
    </r>
    <r>
      <rPr>
        <sz val="6"/>
        <color rgb="FF0066CC"/>
        <rFont val="Inherit"/>
      </rPr>
      <t>Webb Simpson</t>
    </r>
  </si>
  <si>
    <t> Webb Simpson</t>
  </si>
  <si>
    <r>
      <t> </t>
    </r>
    <r>
      <rPr>
        <sz val="6"/>
        <color rgb="FF0066CC"/>
        <rFont val="Inherit"/>
      </rPr>
      <t>Whee Kim</t>
    </r>
  </si>
  <si>
    <t> Whee Kim</t>
  </si>
  <si>
    <r>
      <t> </t>
    </r>
    <r>
      <rPr>
        <sz val="6"/>
        <color rgb="FF0066CC"/>
        <rFont val="Inherit"/>
      </rPr>
      <t>Xander Schauffele</t>
    </r>
  </si>
  <si>
    <t> Xander Schauffele</t>
  </si>
  <si>
    <r>
      <t> </t>
    </r>
    <r>
      <rPr>
        <sz val="6"/>
        <color rgb="FF0066CC"/>
        <rFont val="Inherit"/>
      </rPr>
      <t>Xin-jun Zhang</t>
    </r>
  </si>
  <si>
    <t> Xin-jun Zhang</t>
  </si>
  <si>
    <r>
      <t>POS</t>
    </r>
    <r>
      <rPr>
        <sz val="6"/>
        <color rgb="FF1D1E1F"/>
        <rFont val="Segoe UI"/>
        <family val="2"/>
      </rPr>
      <t> </t>
    </r>
  </si>
  <si>
    <t> Bob Estes</t>
  </si>
  <si>
    <t> Davis Love III</t>
  </si>
  <si>
    <t> Steve Marino</t>
  </si>
  <si>
    <t>T59</t>
  </si>
  <si>
    <t>T135</t>
  </si>
  <si>
    <t>T114</t>
  </si>
  <si>
    <t>T97</t>
  </si>
  <si>
    <t>T128</t>
  </si>
  <si>
    <r>
      <t> </t>
    </r>
    <r>
      <rPr>
        <sz val="6"/>
        <color rgb="FF0066CC"/>
        <rFont val="Inherit"/>
      </rPr>
      <t>Bob Estes</t>
    </r>
  </si>
  <si>
    <t>T142</t>
  </si>
  <si>
    <t>T17</t>
  </si>
  <si>
    <t>Bud Cauley</t>
  </si>
  <si>
    <t>Carter Jenkins</t>
  </si>
  <si>
    <t>Chris Paisley</t>
  </si>
  <si>
    <r>
      <t> </t>
    </r>
    <r>
      <rPr>
        <sz val="6"/>
        <color rgb="FF0066CC"/>
        <rFont val="Inherit"/>
      </rPr>
      <t>Davis Love III</t>
    </r>
  </si>
  <si>
    <t>Derek Ernst</t>
  </si>
  <si>
    <t>Dru Love</t>
  </si>
  <si>
    <t>Greg Chalmers</t>
  </si>
  <si>
    <t>J.T. Griffin</t>
  </si>
  <si>
    <t>John Peterson</t>
  </si>
  <si>
    <t>Mito Pereira</t>
  </si>
  <si>
    <t>Nate Lashley</t>
  </si>
  <si>
    <t>Ryan Ruffels</t>
  </si>
  <si>
    <r>
      <t> </t>
    </r>
    <r>
      <rPr>
        <sz val="6"/>
        <color rgb="FF0066CC"/>
        <rFont val="Inherit"/>
      </rPr>
      <t>Steve Marino</t>
    </r>
  </si>
  <si>
    <t>Ted Potter, Jr.</t>
  </si>
  <si>
    <t>Sung-hoon Kang</t>
  </si>
  <si>
    <t>Watch Live</t>
  </si>
  <si>
    <t>T47</t>
  </si>
  <si>
    <r>
      <t>Projected Cut:</t>
    </r>
    <r>
      <rPr>
        <b/>
        <sz val="6"/>
        <color rgb="FF48494A"/>
        <rFont val="Segoe UI"/>
        <family val="2"/>
      </rPr>
      <t>+2</t>
    </r>
  </si>
  <si>
    <t>T13</t>
  </si>
  <si>
    <t>T28</t>
  </si>
  <si>
    <t>T40</t>
  </si>
  <si>
    <t>T70</t>
  </si>
  <si>
    <t>T103</t>
  </si>
  <si>
    <t>T127</t>
  </si>
  <si>
    <t>T134</t>
  </si>
  <si>
    <t>T145</t>
  </si>
  <si>
    <r>
      <t>Projected Cut:</t>
    </r>
    <r>
      <rPr>
        <b/>
        <sz val="6"/>
        <color rgb="FF48494A"/>
        <rFont val="Segoe UI"/>
        <family val="2"/>
      </rPr>
      <t>+3</t>
    </r>
  </si>
  <si>
    <t>Joshua Creel</t>
  </si>
  <si>
    <t>K.J. Choi</t>
  </si>
  <si>
    <t>Ze-cheng Dou</t>
  </si>
  <si>
    <t>T33</t>
  </si>
  <si>
    <t>T55</t>
  </si>
  <si>
    <t>T58</t>
  </si>
  <si>
    <r>
      <t>The following players failed to make the cut at</t>
    </r>
    <r>
      <rPr>
        <b/>
        <sz val="6"/>
        <color rgb="FF48494A"/>
        <rFont val="Segoe UI"/>
        <family val="2"/>
      </rPr>
      <t>E</t>
    </r>
  </si>
  <si>
    <t>Luke Donald</t>
  </si>
  <si>
    <t>Colt Knost</t>
  </si>
  <si>
    <t>Curtis Reed</t>
  </si>
  <si>
    <t>Philip Knowles</t>
  </si>
  <si>
    <t>Glen Day</t>
  </si>
  <si>
    <t>Jeff Maggert</t>
  </si>
  <si>
    <t>Paul McConnell</t>
  </si>
  <si>
    <t>Steve Scott</t>
  </si>
  <si>
    <t>Chris Couch</t>
  </si>
  <si>
    <t>Jesse Droemer</t>
  </si>
  <si>
    <t>Rick Lamb</t>
  </si>
  <si>
    <t>Troy Matteson</t>
  </si>
  <si>
    <t>Steven Bowditch</t>
  </si>
  <si>
    <t>-10</t>
  </si>
  <si>
    <t>-9</t>
  </si>
  <si>
    <t>-7</t>
  </si>
  <si>
    <t>Van Aswegen</t>
  </si>
  <si>
    <t xml:space="preserve"> Tyrone</t>
  </si>
  <si>
    <t>-6</t>
  </si>
  <si>
    <t>Tway</t>
  </si>
  <si>
    <t>-5</t>
  </si>
  <si>
    <t>Silverman</t>
  </si>
  <si>
    <t xml:space="preserve"> Ben</t>
  </si>
  <si>
    <t>Hoge</t>
  </si>
  <si>
    <t>Na</t>
  </si>
  <si>
    <t>Cejka</t>
  </si>
  <si>
    <t>Crane</t>
  </si>
  <si>
    <t>English</t>
  </si>
  <si>
    <t xml:space="preserve"> Harris</t>
  </si>
  <si>
    <t>Hossler</t>
  </si>
  <si>
    <t xml:space="preserve"> Beau</t>
  </si>
  <si>
    <t>Kokrak</t>
  </si>
  <si>
    <t>-4</t>
  </si>
  <si>
    <t>Armour</t>
  </si>
  <si>
    <t>Lovelady</t>
  </si>
  <si>
    <t>Streelman</t>
  </si>
  <si>
    <t>Herron</t>
  </si>
  <si>
    <t>Martin</t>
  </si>
  <si>
    <t>-3</t>
  </si>
  <si>
    <t>Taylor</t>
  </si>
  <si>
    <t xml:space="preserve"> Vaughn</t>
  </si>
  <si>
    <t>Poston</t>
  </si>
  <si>
    <t xml:space="preserve"> J.T.</t>
  </si>
  <si>
    <t>Dahmen</t>
  </si>
  <si>
    <t xml:space="preserve"> Joel</t>
  </si>
  <si>
    <t>Fathauer</t>
  </si>
  <si>
    <t xml:space="preserve"> Derek</t>
  </si>
  <si>
    <t>Kirk</t>
  </si>
  <si>
    <t>McGirt</t>
  </si>
  <si>
    <t xml:space="preserve"> William</t>
  </si>
  <si>
    <t>Cink</t>
  </si>
  <si>
    <t>Sabbatini</t>
  </si>
  <si>
    <t>-2</t>
  </si>
  <si>
    <t>Piller</t>
  </si>
  <si>
    <t>Harkins</t>
  </si>
  <si>
    <t xml:space="preserve"> Brandon</t>
  </si>
  <si>
    <t>Ancer</t>
  </si>
  <si>
    <t xml:space="preserve"> Abraham</t>
  </si>
  <si>
    <t xml:space="preserve"> Whee</t>
  </si>
  <si>
    <t>Lee</t>
  </si>
  <si>
    <t>-1</t>
  </si>
  <si>
    <t>Streb</t>
  </si>
  <si>
    <t xml:space="preserve"> Robert</t>
  </si>
  <si>
    <t>Stefani</t>
  </si>
  <si>
    <t xml:space="preserve"> Shawn</t>
  </si>
  <si>
    <t>Conners</t>
  </si>
  <si>
    <t xml:space="preserve"> Corey</t>
  </si>
  <si>
    <t>Pan</t>
  </si>
  <si>
    <t xml:space="preserve"> C.T.</t>
  </si>
  <si>
    <t>Campbell</t>
  </si>
  <si>
    <t xml:space="preserve"> Chad</t>
  </si>
  <si>
    <t>Huh</t>
  </si>
  <si>
    <t xml:space="preserve"> John</t>
  </si>
  <si>
    <t>Niemann</t>
  </si>
  <si>
    <t xml:space="preserve"> Joaquin</t>
  </si>
  <si>
    <t>+1</t>
  </si>
  <si>
    <t>Shindler</t>
  </si>
  <si>
    <t xml:space="preserve"> Conrad</t>
  </si>
  <si>
    <t>McNealy</t>
  </si>
  <si>
    <t xml:space="preserve"> Maverick</t>
  </si>
  <si>
    <t>Kizzire</t>
  </si>
  <si>
    <t xml:space="preserve"> Patton</t>
  </si>
  <si>
    <t>Lahiri</t>
  </si>
  <si>
    <t xml:space="preserve"> Anirban</t>
  </si>
  <si>
    <t>+2</t>
  </si>
  <si>
    <t>Bryan</t>
  </si>
  <si>
    <t xml:space="preserve"> Wesley</t>
  </si>
  <si>
    <t>Lindheim</t>
  </si>
  <si>
    <t xml:space="preserve"> Nicholas</t>
  </si>
  <si>
    <t>Thompson</t>
  </si>
  <si>
    <t>Senden</t>
  </si>
  <si>
    <t>Cook</t>
  </si>
  <si>
    <t xml:space="preserve"> Austin</t>
  </si>
  <si>
    <t>+3</t>
  </si>
  <si>
    <t>Henry</t>
  </si>
  <si>
    <t xml:space="preserve"> J.J.</t>
  </si>
  <si>
    <t>Laird</t>
  </si>
  <si>
    <t>+4</t>
  </si>
  <si>
    <t>Byrd</t>
  </si>
  <si>
    <t xml:space="preserve"> Jonathan</t>
  </si>
  <si>
    <t>+5</t>
  </si>
  <si>
    <t>Gribble</t>
  </si>
  <si>
    <t xml:space="preserve"> Cody</t>
  </si>
  <si>
    <t>Hearn</t>
  </si>
  <si>
    <t>Flores</t>
  </si>
  <si>
    <t>Garnett</t>
  </si>
  <si>
    <t xml:space="preserve"> Brice</t>
  </si>
  <si>
    <t>Zhang</t>
  </si>
  <si>
    <t xml:space="preserve"> Xinjun</t>
  </si>
  <si>
    <t>Schenk</t>
  </si>
  <si>
    <t>Spaun</t>
  </si>
  <si>
    <t>+6</t>
  </si>
  <si>
    <t>Murray</t>
  </si>
  <si>
    <t xml:space="preserve"> Grayson</t>
  </si>
  <si>
    <t>Kraft</t>
  </si>
  <si>
    <t xml:space="preserve"> Kelly</t>
  </si>
  <si>
    <t>O'Hair</t>
  </si>
  <si>
    <t xml:space="preserve"> Sean</t>
  </si>
  <si>
    <t>Lingmerth</t>
  </si>
  <si>
    <t>+7</t>
  </si>
  <si>
    <t>Saunders</t>
  </si>
  <si>
    <t>Landry</t>
  </si>
  <si>
    <t>Gooch</t>
  </si>
  <si>
    <t xml:space="preserve"> Talor</t>
  </si>
  <si>
    <t>Brown</t>
  </si>
  <si>
    <t>+9</t>
  </si>
  <si>
    <t>Pampling</t>
  </si>
  <si>
    <t xml:space="preserve"> Rod</t>
  </si>
  <si>
    <t>+10</t>
  </si>
  <si>
    <t xml:space="preserve"> Nick</t>
  </si>
  <si>
    <t>Palmer</t>
  </si>
  <si>
    <t>Kang</t>
  </si>
  <si>
    <t xml:space="preserve"> Sung</t>
  </si>
  <si>
    <t>+11</t>
  </si>
  <si>
    <t>Blaum</t>
  </si>
  <si>
    <t>+13</t>
  </si>
  <si>
    <t>Kaufman</t>
  </si>
  <si>
    <t xml:space="preserve"> Smylie</t>
  </si>
  <si>
    <t>Watney</t>
  </si>
  <si>
    <t>+15</t>
  </si>
  <si>
    <t>Clearwater</t>
  </si>
  <si>
    <t xml:space="preserve"> Keith</t>
  </si>
  <si>
    <t>+25</t>
  </si>
  <si>
    <t>Stroud</t>
  </si>
  <si>
    <t>Garrigus</t>
  </si>
  <si>
    <t>Power</t>
  </si>
  <si>
    <t xml:space="preserve"> Seamus</t>
  </si>
  <si>
    <r>
      <t> </t>
    </r>
    <r>
      <rPr>
        <sz val="6"/>
        <color rgb="FF0066CC"/>
        <rFont val="Inherit"/>
      </rPr>
      <t>Justin Rose</t>
    </r>
  </si>
  <si>
    <r>
      <t> </t>
    </r>
    <r>
      <rPr>
        <sz val="6"/>
        <color rgb="FF0066CC"/>
        <rFont val="Inherit"/>
      </rPr>
      <t>Satoshi Kodaira</t>
    </r>
  </si>
  <si>
    <r>
      <t> </t>
    </r>
    <r>
      <rPr>
        <sz val="6"/>
        <color rgb="FF0066CC"/>
        <rFont val="Inherit"/>
      </rPr>
      <t>Kevin Na</t>
    </r>
  </si>
  <si>
    <r>
      <t> </t>
    </r>
    <r>
      <rPr>
        <sz val="6"/>
        <color rgb="FF0066CC"/>
        <rFont val="Inherit"/>
      </rPr>
      <t>Ben Crane</t>
    </r>
  </si>
  <si>
    <r>
      <t> </t>
    </r>
    <r>
      <rPr>
        <sz val="6"/>
        <color rgb="FF0066CC"/>
        <rFont val="Inherit"/>
      </rPr>
      <t>Harris English</t>
    </r>
  </si>
  <si>
    <r>
      <t> </t>
    </r>
    <r>
      <rPr>
        <sz val="6"/>
        <color rgb="FF0066CC"/>
        <rFont val="Inherit"/>
      </rPr>
      <t>Tim Herron</t>
    </r>
  </si>
  <si>
    <r>
      <t> </t>
    </r>
    <r>
      <rPr>
        <sz val="6"/>
        <color rgb="FF0066CC"/>
        <rFont val="Inherit"/>
      </rPr>
      <t>Ryan Armour</t>
    </r>
  </si>
  <si>
    <r>
      <t> </t>
    </r>
    <r>
      <rPr>
        <sz val="6"/>
        <color rgb="FF0066CC"/>
        <rFont val="Inherit"/>
      </rPr>
      <t>Charley Hoffman</t>
    </r>
  </si>
  <si>
    <r>
      <t> </t>
    </r>
    <r>
      <rPr>
        <sz val="6"/>
        <color rgb="FF0066CC"/>
        <rFont val="Inherit"/>
      </rPr>
      <t>William McGirt</t>
    </r>
  </si>
  <si>
    <r>
      <t> </t>
    </r>
    <r>
      <rPr>
        <sz val="6"/>
        <color rgb="FF0066CC"/>
        <rFont val="Inherit"/>
      </rPr>
      <t>Chris Kirk</t>
    </r>
  </si>
  <si>
    <r>
      <t> </t>
    </r>
    <r>
      <rPr>
        <sz val="6"/>
        <color rgb="FF0066CC"/>
        <rFont val="Inherit"/>
      </rPr>
      <t>Steve Stricker</t>
    </r>
  </si>
  <si>
    <r>
      <t> </t>
    </r>
    <r>
      <rPr>
        <sz val="6"/>
        <color rgb="FF0066CC"/>
        <rFont val="Inherit"/>
      </rPr>
      <t>Jordan Spieth</t>
    </r>
  </si>
  <si>
    <r>
      <t> </t>
    </r>
    <r>
      <rPr>
        <sz val="6"/>
        <color rgb="FF0066CC"/>
        <rFont val="Inherit"/>
      </rPr>
      <t>Russell Knox</t>
    </r>
  </si>
  <si>
    <r>
      <t> </t>
    </r>
    <r>
      <rPr>
        <sz val="6"/>
        <color rgb="FF0066CC"/>
        <rFont val="Inherit"/>
      </rPr>
      <t>Jimmy Walker</t>
    </r>
  </si>
  <si>
    <r>
      <t> </t>
    </r>
    <r>
      <rPr>
        <sz val="6"/>
        <color rgb="FF0066CC"/>
        <rFont val="Inherit"/>
      </rPr>
      <t>Jon Rahm</t>
    </r>
  </si>
  <si>
    <r>
      <t> </t>
    </r>
    <r>
      <rPr>
        <sz val="6"/>
        <color rgb="FF0066CC"/>
        <rFont val="Inherit"/>
      </rPr>
      <t>Chad Campbell</t>
    </r>
  </si>
  <si>
    <t>T51</t>
  </si>
  <si>
    <r>
      <t> </t>
    </r>
    <r>
      <rPr>
        <sz val="6"/>
        <color rgb="FF0066CC"/>
        <rFont val="Inherit"/>
      </rPr>
      <t>Matt Kuchar</t>
    </r>
  </si>
  <si>
    <r>
      <t> </t>
    </r>
    <r>
      <rPr>
        <sz val="6"/>
        <color rgb="FF0066CC"/>
        <rFont val="Inherit"/>
      </rPr>
      <t>Pat Perez</t>
    </r>
  </si>
  <si>
    <r>
      <t> </t>
    </r>
    <r>
      <rPr>
        <sz val="6"/>
        <color rgb="FF0066CC"/>
        <rFont val="Inherit"/>
      </rPr>
      <t>John Huh</t>
    </r>
  </si>
  <si>
    <r>
      <t> </t>
    </r>
    <r>
      <rPr>
        <sz val="6"/>
        <color rgb="FF0066CC"/>
        <rFont val="Inherit"/>
      </rPr>
      <t>Jim Furyk</t>
    </r>
  </si>
  <si>
    <t>T60</t>
  </si>
  <si>
    <r>
      <t> </t>
    </r>
    <r>
      <rPr>
        <sz val="6"/>
        <color rgb="FF0066CC"/>
        <rFont val="Inherit"/>
      </rPr>
      <t>Shubhankar Sharma</t>
    </r>
  </si>
  <si>
    <r>
      <t> </t>
    </r>
    <r>
      <rPr>
        <sz val="6"/>
        <color rgb="FF0066CC"/>
        <rFont val="Inherit"/>
      </rPr>
      <t>Maverick McNealy</t>
    </r>
  </si>
  <si>
    <r>
      <t> </t>
    </r>
    <r>
      <rPr>
        <sz val="6"/>
        <color rgb="FF0066CC"/>
        <rFont val="Inherit"/>
      </rPr>
      <t>Conrad Shindler</t>
    </r>
  </si>
  <si>
    <r>
      <t> </t>
    </r>
    <r>
      <rPr>
        <sz val="6"/>
        <color rgb="FF0066CC"/>
        <rFont val="Inherit"/>
      </rPr>
      <t>Brandt Snedeker</t>
    </r>
  </si>
  <si>
    <r>
      <t> </t>
    </r>
    <r>
      <rPr>
        <sz val="6"/>
        <color rgb="FF0066CC"/>
        <rFont val="Inherit"/>
      </rPr>
      <t>John Senden</t>
    </r>
  </si>
  <si>
    <r>
      <t> </t>
    </r>
    <r>
      <rPr>
        <sz val="6"/>
        <color rgb="FF0066CC"/>
        <rFont val="Inherit"/>
      </rPr>
      <t>Wesley Bryan</t>
    </r>
  </si>
  <si>
    <r>
      <t> </t>
    </r>
    <r>
      <rPr>
        <sz val="6"/>
        <color rgb="FF0066CC"/>
        <rFont val="Inherit"/>
      </rPr>
      <t>Si Woo Kim</t>
    </r>
  </si>
  <si>
    <r>
      <t> </t>
    </r>
    <r>
      <rPr>
        <sz val="6"/>
        <color rgb="FF0066CC"/>
        <rFont val="Inherit"/>
      </rPr>
      <t>Martin Laird</t>
    </r>
  </si>
  <si>
    <t>T85</t>
  </si>
  <si>
    <r>
      <t> </t>
    </r>
    <r>
      <rPr>
        <sz val="6"/>
        <color rgb="FF0066CC"/>
        <rFont val="Inherit"/>
      </rPr>
      <t>Chez Reavie</t>
    </r>
  </si>
  <si>
    <t>T89</t>
  </si>
  <si>
    <r>
      <t> </t>
    </r>
    <r>
      <rPr>
        <sz val="6"/>
        <color rgb="FF0066CC"/>
        <rFont val="Inherit"/>
      </rPr>
      <t>Cody Gribble</t>
    </r>
  </si>
  <si>
    <r>
      <t> </t>
    </r>
    <r>
      <rPr>
        <sz val="6"/>
        <color rgb="FF0066CC"/>
        <rFont val="Inherit"/>
      </rPr>
      <t>David Hearn</t>
    </r>
  </si>
  <si>
    <r>
      <t> </t>
    </r>
    <r>
      <rPr>
        <sz val="6"/>
        <color rgb="FF0066CC"/>
        <rFont val="Inherit"/>
      </rPr>
      <t>Scott Piercy</t>
    </r>
  </si>
  <si>
    <t>T98</t>
  </si>
  <si>
    <r>
      <t> </t>
    </r>
    <r>
      <rPr>
        <sz val="6"/>
        <color rgb="FF0066CC"/>
        <rFont val="Inherit"/>
      </rPr>
      <t>J.J. Spaun</t>
    </r>
  </si>
  <si>
    <r>
      <t> </t>
    </r>
    <r>
      <rPr>
        <sz val="6"/>
        <color rgb="FF0066CC"/>
        <rFont val="Inherit"/>
      </rPr>
      <t>Zach Johnson</t>
    </r>
  </si>
  <si>
    <r>
      <t> </t>
    </r>
    <r>
      <rPr>
        <sz val="6"/>
        <color rgb="FF0066CC"/>
        <rFont val="Inherit"/>
      </rPr>
      <t>Patrick Cantlay</t>
    </r>
  </si>
  <si>
    <r>
      <t> </t>
    </r>
    <r>
      <rPr>
        <sz val="6"/>
        <color rgb="FF0066CC"/>
        <rFont val="Inherit"/>
      </rPr>
      <t>David Lingmerth</t>
    </r>
  </si>
  <si>
    <r>
      <t> </t>
    </r>
    <r>
      <rPr>
        <sz val="6"/>
        <color rgb="FF0066CC"/>
        <rFont val="Inherit"/>
      </rPr>
      <t>Andrew Landry</t>
    </r>
  </si>
  <si>
    <t>T109</t>
  </si>
  <si>
    <r>
      <t> </t>
    </r>
    <r>
      <rPr>
        <sz val="6"/>
        <color rgb="FF0066CC"/>
        <rFont val="Inherit"/>
      </rPr>
      <t>Ryan Palmer</t>
    </r>
  </si>
  <si>
    <t>T113</t>
  </si>
  <si>
    <r>
      <t> </t>
    </r>
    <r>
      <rPr>
        <sz val="6"/>
        <color rgb="FF0066CC"/>
        <rFont val="Inherit"/>
      </rPr>
      <t>Cameron Smith</t>
    </r>
  </si>
  <si>
    <r>
      <t> </t>
    </r>
    <r>
      <rPr>
        <sz val="6"/>
        <color rgb="FF0066CC"/>
        <rFont val="Inherit"/>
      </rPr>
      <t>Keith Clearwater</t>
    </r>
  </si>
  <si>
    <t>Tee Time</t>
  </si>
  <si>
    <t>2:05 p.m.</t>
  </si>
  <si>
    <t>1:55 p.m.</t>
  </si>
  <si>
    <t>1:45 p.m.</t>
  </si>
  <si>
    <t>1:35 p.m.</t>
  </si>
  <si>
    <t>1:25 p.m.</t>
  </si>
  <si>
    <t>1:15 p.m.</t>
  </si>
  <si>
    <t>1:05 p.m.</t>
  </si>
  <si>
    <t>12:55 p.m.</t>
  </si>
  <si>
    <t>12:45 p.m.</t>
  </si>
  <si>
    <t>12:35 p.m.</t>
  </si>
  <si>
    <t>12:25 p.m.</t>
  </si>
  <si>
    <t>12:15 p.m.</t>
  </si>
  <si>
    <t>12:05 p.m.</t>
  </si>
  <si>
    <t>11:55 a.m.</t>
  </si>
  <si>
    <t>11:45 a.m.</t>
  </si>
  <si>
    <t>11:35 a.m.</t>
  </si>
  <si>
    <t>11:26 a.m.</t>
  </si>
  <si>
    <t>11:17 a.m.</t>
  </si>
  <si>
    <t>11:08 a.m.</t>
  </si>
  <si>
    <t>10:59 a.m.</t>
  </si>
  <si>
    <t>10:50 a.m.</t>
  </si>
  <si>
    <t>10:41 a.m.</t>
  </si>
  <si>
    <t>10:32 a.m.</t>
  </si>
  <si>
    <t>10:23 a.m.</t>
  </si>
  <si>
    <t>10:14 a.m.</t>
  </si>
  <si>
    <t>10:05 a.m.</t>
  </si>
  <si>
    <t>9:56 a.m.</t>
  </si>
  <si>
    <t>9:47 a.m.</t>
  </si>
  <si>
    <t>9:38 a.m.</t>
  </si>
  <si>
    <t>9:29 a.m.</t>
  </si>
  <si>
    <t>9:20 a.m.</t>
  </si>
  <si>
    <t>9:11 a.m.</t>
  </si>
  <si>
    <t>9:02 a.m.</t>
  </si>
  <si>
    <t>8:53 a.m.</t>
  </si>
  <si>
    <t>8:44 a.m.</t>
  </si>
  <si>
    <t>8:35 a.m.</t>
  </si>
  <si>
    <t>8:26 a.m.</t>
  </si>
  <si>
    <t>8:17 a.m.</t>
  </si>
  <si>
    <t>8:10 a.m.</t>
  </si>
  <si>
    <t>ID</t>
  </si>
  <si>
    <t>Position</t>
  </si>
  <si>
    <t>Name + ID</t>
  </si>
  <si>
    <t>Roster Position</t>
  </si>
  <si>
    <t>Game Info</t>
  </si>
  <si>
    <t>TeamAbbrev</t>
  </si>
  <si>
    <t>AvgPointsPerGame</t>
  </si>
  <si>
    <t>G</t>
  </si>
  <si>
    <t>Rickie Fowler (10864832)</t>
  </si>
  <si>
    <t>Quicken Loans National</t>
  </si>
  <si>
    <t>Golf</t>
  </si>
  <si>
    <t>Tiger Woods (10864833)</t>
  </si>
  <si>
    <t>Marc Leishman (10864834)</t>
  </si>
  <si>
    <t>Francesco Molinari (10864835)</t>
  </si>
  <si>
    <t>Kyle Stanley (10864836)</t>
  </si>
  <si>
    <t>J.B. Holmes (10864837)</t>
  </si>
  <si>
    <t>Beau Hossler (10864838)</t>
  </si>
  <si>
    <t>Kiradech Aphibarnrat (10864839)</t>
  </si>
  <si>
    <t>Jimmy Walker (10864840)</t>
  </si>
  <si>
    <t>Charles Howell III (10864841)</t>
  </si>
  <si>
    <t>Kevin Na (10864842)</t>
  </si>
  <si>
    <t>Kevin Streelman (10864844)</t>
  </si>
  <si>
    <t>Joaquin Niemann (10864845)</t>
  </si>
  <si>
    <t>Chesson Hadley (10864846)</t>
  </si>
  <si>
    <t>Stewart Cink (10864847)</t>
  </si>
  <si>
    <t>Patrick Rodgers (10864848)</t>
  </si>
  <si>
    <t>Jamie Lovemark (10864849)</t>
  </si>
  <si>
    <t>Gary Woodland (10864850)</t>
  </si>
  <si>
    <t>Kevin Tway (10864851)</t>
  </si>
  <si>
    <t>Anirban Lahiri (10864852)</t>
  </si>
  <si>
    <t>David Lingmerth (10864853)</t>
  </si>
  <si>
    <t>Andrew Putnam (10864854)</t>
  </si>
  <si>
    <t>Danny Lee (10864855)</t>
  </si>
  <si>
    <t>Adam Hadwin (10864856)</t>
  </si>
  <si>
    <t>Billy Horschel (10864857)</t>
  </si>
  <si>
    <t>Si Woo Kim (10864858)</t>
  </si>
  <si>
    <t>Rory Sabbatini (10864859)</t>
  </si>
  <si>
    <t>Bill Haas (10864860)</t>
  </si>
  <si>
    <t>Keith Mitchell (10864861)</t>
  </si>
  <si>
    <t>Brian Gay (10864862)</t>
  </si>
  <si>
    <t>Ryan Armour (10864863)</t>
  </si>
  <si>
    <t>Martin Laird (10864864)</t>
  </si>
  <si>
    <t>J.T. Poston (10864865)</t>
  </si>
  <si>
    <t>Ollie Schniederjans (10864866)</t>
  </si>
  <si>
    <t>Ryan Blaum (10864867)</t>
  </si>
  <si>
    <t>Nick Watney (10864868)</t>
  </si>
  <si>
    <t>Matt Jones (10864869)</t>
  </si>
  <si>
    <t>Trey Mullinax (10864870)</t>
  </si>
  <si>
    <t>Joel Dahmen (10864871)</t>
  </si>
  <si>
    <t>Jason Kokrak (10864872)</t>
  </si>
  <si>
    <t>James Hahn (10864873)</t>
  </si>
  <si>
    <t>Corey Conners (10864874)</t>
  </si>
  <si>
    <t>C.T. Pan (10864875)</t>
  </si>
  <si>
    <t>Ryan Palmer (10864876)</t>
  </si>
  <si>
    <t>Richy Werenski (10864877)</t>
  </si>
  <si>
    <t>Troy Merritt (10864878)</t>
  </si>
  <si>
    <t>Tom Hoge (10864879)</t>
  </si>
  <si>
    <t>Alex Cejka (10864880)</t>
  </si>
  <si>
    <t>Brandon Harkins (10864881)</t>
  </si>
  <si>
    <t>Denny McCarthy (10864882)</t>
  </si>
  <si>
    <t>John Huh (10864883)</t>
  </si>
  <si>
    <t>Johnson Wagner (10864884)</t>
  </si>
  <si>
    <t>Sung Kang (10864885)</t>
  </si>
  <si>
    <t>Whee Kim (10864886)</t>
  </si>
  <si>
    <t>J.J. Spaun (10864888)</t>
  </si>
  <si>
    <t>Zac Blair (10864889)</t>
  </si>
  <si>
    <t>Roberto Diaz (10864890)</t>
  </si>
  <si>
    <t>Peter Malnati (10864891)</t>
  </si>
  <si>
    <t>Fabian Gomez (10864892)</t>
  </si>
  <si>
    <t>Sam Ryder (10864893)</t>
  </si>
  <si>
    <t>Tyrone Van Aswegen (10864894)</t>
  </si>
  <si>
    <t>Scott Stallings (10864895)</t>
  </si>
  <si>
    <t>Sam Saunders (10864896)</t>
  </si>
  <si>
    <t>Harris English (10864897)</t>
  </si>
  <si>
    <t>Ted Potter (10864898)</t>
  </si>
  <si>
    <t>Kelly Kraft (10864899)</t>
  </si>
  <si>
    <t>Ricky Barnes (10864900)</t>
  </si>
  <si>
    <t>Seamus Power (10864901)</t>
  </si>
  <si>
    <t>Michael Thompson (10864902)</t>
  </si>
  <si>
    <t>Blayne Barber (10864903)</t>
  </si>
  <si>
    <t>Matt Every (10864904)</t>
  </si>
  <si>
    <t>Tyler Duncan (10864905)</t>
  </si>
  <si>
    <t>Aaron Baddeley (10864906)</t>
  </si>
  <si>
    <t>Andrew Landry (10864907)</t>
  </si>
  <si>
    <t>Stephan Jaeger (10864908)</t>
  </si>
  <si>
    <t>Tom Lovelady (10864909)</t>
  </si>
  <si>
    <t>Abraham Ancer (10864910)</t>
  </si>
  <si>
    <t>Daniel Summerhays (10864911)</t>
  </si>
  <si>
    <t>Derek Fathauer (10864912)</t>
  </si>
  <si>
    <t>Chris Stroud (10864913)</t>
  </si>
  <si>
    <t>Michael Kim (10864914)</t>
  </si>
  <si>
    <t>David Hearn (10864915)</t>
  </si>
  <si>
    <t>Doug Ghim (10864916)</t>
  </si>
  <si>
    <t>Cody Gribble (10864917)</t>
  </si>
  <si>
    <t>Ben Crane (10864918)</t>
  </si>
  <si>
    <t>Shawn Stefani (10864919)</t>
  </si>
  <si>
    <t>Robert Garrigus (10864920)</t>
  </si>
  <si>
    <t>Geoff Ogilvy (10864921)</t>
  </si>
  <si>
    <t>Scott Brown (10864922)</t>
  </si>
  <si>
    <t>Dominic Bozzelli (10864923)</t>
  </si>
  <si>
    <t>Doc Redman (10864924)</t>
  </si>
  <si>
    <t>Cameron Percy (10864925)</t>
  </si>
  <si>
    <t>Brian Stuard (10864926)</t>
  </si>
  <si>
    <t>Robert Streb (10864927)</t>
  </si>
  <si>
    <t>Jonas Blixt (10864928)</t>
  </si>
  <si>
    <t>Jason Gore (10864929)</t>
  </si>
  <si>
    <t>Nick Taylor (10864930)</t>
  </si>
  <si>
    <t>Tim Herron (10864931)</t>
  </si>
  <si>
    <t>Chad Campbell (10864932)</t>
  </si>
  <si>
    <t>Dylan Meyer (10864933)</t>
  </si>
  <si>
    <t>Ben Silverman (10864934)</t>
  </si>
  <si>
    <t>Rod Pampling (10864935)</t>
  </si>
  <si>
    <t>J.J. Henry (10864936)</t>
  </si>
  <si>
    <t>D.A. Points (10864937)</t>
  </si>
  <si>
    <t>Martin Flores (10864938)</t>
  </si>
  <si>
    <t>Jonathan Randolph (10864939)</t>
  </si>
  <si>
    <t>Rob Oppenheim (10864940)</t>
  </si>
  <si>
    <t>Ethan Tracy (10864941)</t>
  </si>
  <si>
    <t>Adam Schenk (10864942)</t>
  </si>
  <si>
    <t>Kristoffer Ventura (10864943)</t>
  </si>
  <si>
    <t>Talor Gooch (10864944)</t>
  </si>
  <si>
    <t>Xin-Jun Zhang (10864945)</t>
  </si>
  <si>
    <t>Bronson Burgoon (10864946)</t>
  </si>
  <si>
    <t>Lanto Griffin (10864947)</t>
  </si>
  <si>
    <t>Andrew Yun (10864948)</t>
  </si>
  <si>
    <t>Nicholas Lindheim (10864949)</t>
  </si>
  <si>
    <t>Martin Piller (10864950)</t>
  </si>
  <si>
    <t>Billy Hurley (10864951)</t>
  </si>
  <si>
    <t>Billy Hurley</t>
  </si>
  <si>
    <t>Yearly GIR</t>
  </si>
  <si>
    <t>Yearly BOB</t>
  </si>
  <si>
    <t>Yearly Birdie Average</t>
  </si>
  <si>
    <t>yearly Bogey Avoidance</t>
  </si>
  <si>
    <t>Ted Potter, JR.</t>
  </si>
  <si>
    <t>T1</t>
  </si>
  <si>
    <t>T25</t>
  </si>
  <si>
    <t>T27</t>
  </si>
  <si>
    <t>T30</t>
  </si>
  <si>
    <t>Diff</t>
  </si>
  <si>
    <t>Golfer Name</t>
  </si>
  <si>
    <t>Carlos Ortiz</t>
  </si>
  <si>
    <t>Kyle Jones</t>
  </si>
  <si>
    <t>Brady Schnell</t>
  </si>
  <si>
    <t>Joey Garber</t>
  </si>
  <si>
    <t>TOM HOGE</t>
  </si>
  <si>
    <t>SUNGJAE IM</t>
  </si>
  <si>
    <t>TALOR GOOCH</t>
  </si>
  <si>
    <t>T18</t>
  </si>
  <si>
    <t>T93</t>
  </si>
  <si>
    <t>T129</t>
  </si>
  <si>
    <t>T141</t>
  </si>
  <si>
    <t>T149</t>
  </si>
  <si>
    <t>T153</t>
  </si>
  <si>
    <t>Byeong Hun An (10864843)</t>
  </si>
  <si>
    <t>Harold Varner III IIIIII (10864887)</t>
  </si>
  <si>
    <t>Harold Varner III IIIIII</t>
  </si>
  <si>
    <t>Long Term Form</t>
  </si>
  <si>
    <t>Total Rating</t>
  </si>
  <si>
    <t>Matt Wallace</t>
  </si>
  <si>
    <t>Event Avg</t>
  </si>
  <si>
    <t>Round 1</t>
  </si>
  <si>
    <t>Round 2</t>
  </si>
  <si>
    <t>Event Avg.</t>
  </si>
  <si>
    <t>Ball Striking</t>
  </si>
  <si>
    <t>Wyndham Clark</t>
  </si>
  <si>
    <t>Sungjae Im</t>
  </si>
  <si>
    <t>Martin Trainer</t>
  </si>
  <si>
    <t>Curtis Luck</t>
  </si>
  <si>
    <t>Anders Albertson</t>
  </si>
  <si>
    <t>Sepp Straka</t>
  </si>
  <si>
    <t>Roberto Castro</t>
  </si>
  <si>
    <t>Scott Langley</t>
  </si>
  <si>
    <t>Seth Reeves</t>
  </si>
  <si>
    <t>Adam Long</t>
  </si>
  <si>
    <t>Hank Lebioda</t>
  </si>
  <si>
    <t>Morgan Hoffmann</t>
  </si>
  <si>
    <t>Max Homa</t>
  </si>
  <si>
    <t>Brandon Hagy</t>
  </si>
  <si>
    <t>Kramer Hickok</t>
  </si>
  <si>
    <t>Kyoung-Hoon Lee</t>
  </si>
  <si>
    <t>Chase Wright</t>
  </si>
  <si>
    <t>Jim Herman</t>
  </si>
  <si>
    <t>T2g</t>
  </si>
  <si>
    <t>Sebastian Munoz</t>
  </si>
  <si>
    <t>Jose de Jesus Rodriguez</t>
  </si>
  <si>
    <t>Julian Etulain</t>
  </si>
  <si>
    <t>Golfers Name</t>
  </si>
  <si>
    <t>Freddie Jacobson</t>
  </si>
  <si>
    <t>Sung-jae Im</t>
  </si>
  <si>
    <t>arg</t>
  </si>
  <si>
    <t>Danny Willett</t>
  </si>
  <si>
    <t>round 2</t>
  </si>
  <si>
    <t>Finish Points</t>
  </si>
  <si>
    <t>Bogeys +</t>
  </si>
  <si>
    <t>RD 1 Score</t>
  </si>
  <si>
    <t>RD 2 Score</t>
  </si>
  <si>
    <t>round 3</t>
  </si>
  <si>
    <t>Sebastián Muñoz</t>
  </si>
  <si>
    <t>Event Average</t>
  </si>
  <si>
    <t>T63</t>
  </si>
  <si>
    <t>round 1</t>
  </si>
  <si>
    <t>diff</t>
  </si>
  <si>
    <t>event avg</t>
  </si>
  <si>
    <t>event aveage</t>
  </si>
  <si>
    <t>round 3`</t>
  </si>
  <si>
    <t>Jon Rahm</t>
  </si>
  <si>
    <t>David Lipsky</t>
  </si>
  <si>
    <t>In Tourney Strokes Gained</t>
  </si>
  <si>
    <t>Difference SG BS VS Putting</t>
  </si>
  <si>
    <t>data 4</t>
  </si>
  <si>
    <t>ott</t>
  </si>
  <si>
    <t>bs</t>
  </si>
  <si>
    <t>app</t>
  </si>
  <si>
    <r>
      <t>Auto Update:</t>
    </r>
    <r>
      <rPr>
        <sz val="9"/>
        <color rgb="FFA5A6A7"/>
        <rFont val="Roboto"/>
      </rPr>
      <t>On</t>
    </r>
  </si>
  <si>
    <t>T36</t>
  </si>
  <si>
    <t>T57</t>
  </si>
  <si>
    <t>T68</t>
  </si>
  <si>
    <t>RD 3 Score</t>
  </si>
  <si>
    <t>Boo Weekley</t>
  </si>
  <si>
    <t>Alvaro Ortiz</t>
  </si>
  <si>
    <t xml:space="preserve"> </t>
  </si>
  <si>
    <t>Ted Potter Jr</t>
  </si>
  <si>
    <t>Brendon Todd</t>
  </si>
  <si>
    <t>Collin Morikawa</t>
  </si>
  <si>
    <t>Wes Roach</t>
  </si>
  <si>
    <t>Chris Thompson</t>
  </si>
  <si>
    <t>T38</t>
  </si>
  <si>
    <t>T50</t>
  </si>
  <si>
    <t>T56</t>
  </si>
  <si>
    <t>Viktor Hovland</t>
  </si>
  <si>
    <t>Charlie Danielson</t>
  </si>
  <si>
    <t>Short</t>
  </si>
  <si>
    <t>Matthew Wolff</t>
  </si>
  <si>
    <t>Justin Suh</t>
  </si>
  <si>
    <t>Zack Sucher</t>
  </si>
  <si>
    <t>Chris Tallman</t>
  </si>
  <si>
    <t>Chad Collins</t>
  </si>
  <si>
    <t>John Chin</t>
  </si>
  <si>
    <t>Jim Renner</t>
  </si>
  <si>
    <t>Driving Distance</t>
  </si>
  <si>
    <r>
      <t>Pos</t>
    </r>
    <r>
      <rPr>
        <sz val="8"/>
        <color rgb="FF151617"/>
        <rFont val="Roboto"/>
      </rPr>
      <t>T112</t>
    </r>
  </si>
  <si>
    <t>Driving Accuracy</t>
  </si>
  <si>
    <r>
      <t>Pos</t>
    </r>
    <r>
      <rPr>
        <sz val="8"/>
        <color rgb="FF151617"/>
        <rFont val="Roboto"/>
      </rPr>
      <t>T7</t>
    </r>
  </si>
  <si>
    <r>
      <t>Pos</t>
    </r>
    <r>
      <rPr>
        <sz val="8"/>
        <color rgb="FF151617"/>
        <rFont val="Roboto"/>
      </rPr>
      <t>T13</t>
    </r>
  </si>
  <si>
    <t>Putts per GIR</t>
  </si>
  <si>
    <t>T87</t>
  </si>
  <si>
    <t>T112</t>
  </si>
  <si>
    <t>T136</t>
  </si>
  <si>
    <t>T155</t>
  </si>
  <si>
    <t>T11</t>
  </si>
  <si>
    <t>T45</t>
  </si>
  <si>
    <t>T49</t>
  </si>
  <si>
    <t>Lee Houtteman</t>
  </si>
  <si>
    <t>T92</t>
  </si>
  <si>
    <t>T110</t>
  </si>
  <si>
    <t>T16</t>
  </si>
  <si>
    <t>T39</t>
  </si>
  <si>
    <t>T52</t>
  </si>
  <si>
    <t>T66</t>
  </si>
  <si>
    <t>T69</t>
  </si>
  <si>
    <t>Tom Lehman</t>
  </si>
  <si>
    <t>Arjun Atwal</t>
  </si>
  <si>
    <t>Craig Brischke</t>
  </si>
  <si>
    <t>Brian Dwyer</t>
  </si>
  <si>
    <t>T31</t>
  </si>
  <si>
    <t>T120</t>
  </si>
  <si>
    <t>Round 3 - In Progress</t>
  </si>
  <si>
    <r>
      <t>Pos</t>
    </r>
    <r>
      <rPr>
        <sz val="8"/>
        <color rgb="FF151617"/>
        <rFont val="Roboto"/>
      </rPr>
      <t>T3</t>
    </r>
  </si>
  <si>
    <r>
      <t>Pos</t>
    </r>
    <r>
      <rPr>
        <sz val="8"/>
        <color rgb="FF151617"/>
        <rFont val="Roboto"/>
      </rPr>
      <t>T41</t>
    </r>
  </si>
  <si>
    <r>
      <t>Pos</t>
    </r>
    <r>
      <rPr>
        <sz val="8"/>
        <color rgb="FF151617"/>
        <rFont val="Roboto"/>
      </rPr>
      <t>T14</t>
    </r>
  </si>
  <si>
    <r>
      <t>Pos</t>
    </r>
    <r>
      <rPr>
        <sz val="8"/>
        <color rgb="FF151617"/>
        <rFont val="Roboto"/>
      </rPr>
      <t>T27</t>
    </r>
  </si>
  <si>
    <t>T41</t>
  </si>
  <si>
    <t>T74</t>
  </si>
  <si>
    <t>data 5</t>
  </si>
  <si>
    <t>data 6</t>
  </si>
  <si>
    <t>data 7</t>
  </si>
  <si>
    <t>data 8</t>
  </si>
  <si>
    <t>data 9</t>
  </si>
  <si>
    <t>data 10</t>
  </si>
  <si>
    <t>Mark Hubbard</t>
  </si>
  <si>
    <t>Harry Higgs</t>
  </si>
  <si>
    <t>Maverick McNealy</t>
  </si>
  <si>
    <t>MARK HUBBARD</t>
  </si>
  <si>
    <t>t2g</t>
  </si>
  <si>
    <t>ball striking</t>
  </si>
  <si>
    <t>short</t>
  </si>
  <si>
    <t>PATRICK REED</t>
  </si>
  <si>
    <t xml:space="preserve">  z</t>
  </si>
  <si>
    <t>Bo Van Pelt</t>
  </si>
  <si>
    <t>Henrik Norlander</t>
  </si>
  <si>
    <t>Josh Teater</t>
  </si>
  <si>
    <t>Tom Lewis</t>
  </si>
  <si>
    <t>Rhein Gibson</t>
  </si>
  <si>
    <t>Scott Harrington</t>
  </si>
  <si>
    <t>Chris Baker</t>
  </si>
  <si>
    <t>George McNeill</t>
  </si>
  <si>
    <t>Michael Gellerman</t>
  </si>
  <si>
    <t>Seung-yul Noh</t>
  </si>
  <si>
    <t>Mark D. Anderson</t>
  </si>
  <si>
    <t>ADAM LONG</t>
  </si>
  <si>
    <t>JOAQUIN NIEMANN</t>
  </si>
  <si>
    <t>COREY CONNERS</t>
  </si>
  <si>
    <t>BILLY HORSCHEL</t>
  </si>
  <si>
    <t>DYLAN FRITTELLI</t>
  </si>
  <si>
    <t>CARLOS ORTIZ</t>
  </si>
  <si>
    <t>ANDREW LANDRY</t>
  </si>
  <si>
    <t>JIM HERMAN</t>
  </si>
  <si>
    <t>DANNY LEE</t>
  </si>
  <si>
    <t>rd1</t>
  </si>
  <si>
    <t>rd2</t>
  </si>
  <si>
    <t>rd3</t>
  </si>
  <si>
    <t>Scottie Scheffler</t>
  </si>
  <si>
    <t>HARRIS ENGLISH</t>
  </si>
  <si>
    <t>PAUL CASEY</t>
  </si>
  <si>
    <t>KEVIN KISNER</t>
  </si>
  <si>
    <t>BRIAN HARMAN</t>
  </si>
  <si>
    <t>TYLER DUNCAN</t>
  </si>
  <si>
    <t>BRENDON TODD</t>
  </si>
  <si>
    <t>J.T. POSTON</t>
  </si>
  <si>
    <t>Combined Average</t>
  </si>
  <si>
    <t>RUSSELL HENLEY</t>
  </si>
  <si>
    <t>JASON KOKRAK</t>
  </si>
  <si>
    <t>CHARLES HOWELL III</t>
  </si>
  <si>
    <t>ROBBY SHELTON</t>
  </si>
  <si>
    <t>HARRY HIGGS</t>
  </si>
  <si>
    <t>MAVERICK MCNEALY</t>
  </si>
  <si>
    <t>Robby Shelton</t>
  </si>
  <si>
    <t>KEVIN STREELMAN</t>
  </si>
  <si>
    <t>LOUIS OOSTHUIZEN</t>
  </si>
  <si>
    <t>BUBBA WATSON</t>
  </si>
  <si>
    <t>MATTHEW WOLFF</t>
  </si>
  <si>
    <t>DANIEL BERGER</t>
  </si>
  <si>
    <t>ADAM SCOTT</t>
  </si>
  <si>
    <t>DUSTIN JOHNSON</t>
  </si>
  <si>
    <t>TYRRELL HATTON</t>
  </si>
  <si>
    <t>RYAN PALMER</t>
  </si>
  <si>
    <t>BRENDAN STEELE</t>
  </si>
  <si>
    <t>JUSTIN THOMAS</t>
  </si>
  <si>
    <t>TIGER WOODS</t>
  </si>
  <si>
    <t>MACKENZIE HUGHES</t>
  </si>
  <si>
    <t>NICK TAYLOR</t>
  </si>
  <si>
    <t>XANDER SCHAUFFELE</t>
  </si>
  <si>
    <t>LANTO GRIFFIN</t>
  </si>
  <si>
    <t>VIKTOR HOVLAND</t>
  </si>
  <si>
    <t>MATT KUCHAR</t>
  </si>
  <si>
    <t>PATRICK CANTLAY</t>
  </si>
  <si>
    <t>GARY WOODLAND</t>
  </si>
  <si>
    <t>RORY MCILROY</t>
  </si>
  <si>
    <t>ALEX NOREN</t>
  </si>
  <si>
    <t>MAX HOMA</t>
  </si>
  <si>
    <t>RICHY WERENSKI</t>
  </si>
  <si>
    <t>JON RAHM</t>
  </si>
  <si>
    <t>CAMERON SMITH</t>
  </si>
  <si>
    <t>ADAM HADWIN</t>
  </si>
  <si>
    <t>JASON DAY</t>
  </si>
  <si>
    <t>JOEL DAHMEN</t>
  </si>
  <si>
    <t>HIDEKI MATSUYAMA</t>
  </si>
  <si>
    <t>SCOTTIE SCHEFFLER</t>
  </si>
  <si>
    <t>MICHAEL THOMPSON</t>
  </si>
  <si>
    <t>COLLIN MORIKAWA</t>
  </si>
  <si>
    <t>KEVIN NA</t>
  </si>
  <si>
    <t>BRYSON DECHAMBEAU</t>
  </si>
  <si>
    <t>ABRAHAM ANCER</t>
  </si>
  <si>
    <t>CAMERON CHAMP</t>
  </si>
  <si>
    <t>TONY FINAU</t>
  </si>
  <si>
    <t>MARC LEISHMAN</t>
  </si>
  <si>
    <t>BYEONG HUN AN</t>
  </si>
  <si>
    <t>MATTHEW FITZPATRICK</t>
  </si>
  <si>
    <t>UP NEXT</t>
  </si>
  <si>
    <t>Tiger impressive Round 1 at TPC Boston</t>
  </si>
  <si>
    <t>Scheffler talks thought process during his round of 59</t>
  </si>
  <si>
    <t>Byeong-Hun An</t>
  </si>
  <si>
    <t>LIVE</t>
  </si>
  <si>
    <t>Winner Live</t>
  </si>
  <si>
    <t>Colin Morikawa</t>
  </si>
  <si>
    <t>Odds to win</t>
  </si>
  <si>
    <t>Round 4</t>
  </si>
  <si>
    <t>BMW Championship 2020</t>
  </si>
  <si>
    <t>WEBB SIMPSON</t>
  </si>
  <si>
    <t>SEBASTIAN MUNOZ</t>
  </si>
  <si>
    <t>current score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</si>
</sst>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;@"/>
  </numFmts>
  <fonts count="7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6"/>
      <color rgb="FF1D1E1F"/>
      <name val="Inherit"/>
    </font>
    <font>
      <sz val="6"/>
      <color rgb="FF48494A"/>
      <name val="Inherit"/>
    </font>
    <font>
      <sz val="6"/>
      <color rgb="FF48494A"/>
      <name val="Segoe UI"/>
      <family val="2"/>
    </font>
    <font>
      <sz val="6"/>
      <color rgb="FF0066CC"/>
      <name val="Inherit"/>
    </font>
    <font>
      <b/>
      <sz val="6"/>
      <color rgb="FF48494A"/>
      <name val="Segoe UI"/>
      <family val="2"/>
    </font>
    <font>
      <b/>
      <sz val="8"/>
      <color rgb="FF000000"/>
      <name val="Inherit"/>
    </font>
    <font>
      <sz val="6"/>
      <color rgb="FF009944"/>
      <name val="Segoe UI"/>
      <family val="2"/>
    </font>
    <font>
      <sz val="6"/>
      <color rgb="FFDD0000"/>
      <name val="Segoe UI"/>
      <family val="2"/>
    </font>
    <font>
      <sz val="6"/>
      <color rgb="FF1D1E1F"/>
      <name val="Segoe UI"/>
      <family val="2"/>
    </font>
    <font>
      <sz val="6"/>
      <color rgb="FF6C6D6F"/>
      <name val="Inherit"/>
    </font>
    <font>
      <sz val="6"/>
      <color rgb="FFA5A6A7"/>
      <name val="Inherit"/>
    </font>
    <font>
      <sz val="6"/>
      <color rgb="FF1D1E1F"/>
      <name val="Calibri"/>
      <family val="2"/>
      <scheme val="minor"/>
    </font>
    <font>
      <sz val="6"/>
      <color rgb="FF48494A"/>
      <name val="Calibri"/>
      <family val="2"/>
      <scheme val="minor"/>
    </font>
    <font>
      <b/>
      <sz val="8"/>
      <color theme="1"/>
      <name val="Inherit"/>
    </font>
    <font>
      <sz val="6"/>
      <color rgb="FF009944"/>
      <name val="Inherit"/>
    </font>
    <font>
      <sz val="6"/>
      <color rgb="FFDD0000"/>
      <name val="Inherit"/>
    </font>
    <font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rgb="FF3F3F76"/>
      <name val="Calibri"/>
      <family val="2"/>
    </font>
    <font>
      <sz val="10"/>
      <color theme="1"/>
      <name val="Arial"/>
      <family val="2"/>
    </font>
    <font>
      <sz val="6"/>
      <color rgb="FF48494A"/>
      <name val="Arial"/>
      <family val="2"/>
    </font>
    <font>
      <sz val="6"/>
      <color rgb="FF009944"/>
      <name val="Arial"/>
      <family val="2"/>
    </font>
    <font>
      <sz val="6"/>
      <color rgb="FFDD0000"/>
      <name val="Arial"/>
      <family val="2"/>
    </font>
    <font>
      <b/>
      <sz val="6"/>
      <color rgb="FF48494A"/>
      <name val="Arial"/>
      <family val="2"/>
    </font>
    <font>
      <b/>
      <sz val="11"/>
      <color theme="1"/>
      <name val="Arial Black"/>
      <family val="2"/>
    </font>
    <font>
      <sz val="9"/>
      <color rgb="FF6C6D6F"/>
      <name val="Calibri"/>
      <family val="2"/>
      <scheme val="minor"/>
    </font>
    <font>
      <sz val="14"/>
      <color rgb="FF2B2C2D"/>
      <name val="Roboto"/>
    </font>
    <font>
      <sz val="11"/>
      <name val="Calibri"/>
      <family val="2"/>
    </font>
    <font>
      <b/>
      <sz val="11"/>
      <color theme="2"/>
      <name val="Calibri"/>
      <family val="2"/>
      <scheme val="minor"/>
    </font>
    <font>
      <sz val="9"/>
      <color rgb="FFA5A6A7"/>
      <name val="Roboto"/>
    </font>
    <font>
      <sz val="9"/>
      <color rgb="FF2B2C2D"/>
      <name val="Roboto"/>
    </font>
    <font>
      <sz val="9"/>
      <color rgb="FF6C6D6F"/>
      <name val="Roboto"/>
    </font>
    <font>
      <sz val="14"/>
      <color rgb="FF151617"/>
      <name val="Roboto"/>
    </font>
    <font>
      <sz val="9"/>
      <color rgb="FF48494A"/>
      <name val="Roboto"/>
    </font>
    <font>
      <sz val="9"/>
      <color rgb="FF151617"/>
      <name val="Roboto"/>
    </font>
    <font>
      <sz val="8"/>
      <color rgb="FF6C6D6F"/>
      <name val="Roboto"/>
    </font>
    <font>
      <sz val="21"/>
      <color rgb="FF151617"/>
      <name val="Roboto"/>
    </font>
    <font>
      <sz val="8"/>
      <color rgb="FF151617"/>
      <name val="Roboto"/>
    </font>
    <font>
      <b/>
      <sz val="11"/>
      <name val="Arial Black"/>
      <family val="2"/>
    </font>
    <font>
      <b/>
      <sz val="11"/>
      <color theme="1"/>
      <name val="Arial Black"/>
      <family val="2"/>
    </font>
    <font>
      <sz val="9"/>
      <color rgb="FF48494A"/>
      <name val="Roboto"/>
    </font>
    <font>
      <sz val="21"/>
      <color rgb="FF151617"/>
      <name val="Roboto"/>
    </font>
    <font>
      <sz val="8"/>
      <color rgb="FF151617"/>
      <name val="Roboto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9"/>
      <color rgb="FF6C6D6F"/>
      <name val="Arial"/>
      <family val="2"/>
    </font>
    <font>
      <b/>
      <u/>
      <sz val="8"/>
      <color rgb="FF48494A"/>
      <name val="Arial"/>
      <family val="2"/>
    </font>
    <font>
      <sz val="11"/>
      <color rgb="FF000000"/>
      <name val="Inherit"/>
    </font>
    <font>
      <b/>
      <sz val="12.3"/>
      <color theme="1"/>
      <name val="Inherit"/>
    </font>
    <font>
      <sz val="10"/>
      <color rgb="FF808080"/>
      <name val="Rubik"/>
    </font>
  </fonts>
  <fills count="50">
    <fill>
      <patternFill patternType="none"/>
    </fill>
    <fill>
      <patternFill patternType="gray125"/>
    </fill>
    <fill>
      <patternFill patternType="solid">
        <fgColor rgb="FF76EB3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2E9"/>
        <bgColor indexed="64"/>
      </patternFill>
    </fill>
    <fill>
      <patternFill patternType="solid">
        <fgColor rgb="FFD9EAD3"/>
        <bgColor indexed="64"/>
      </patternFill>
    </fill>
    <fill>
      <patternFill patternType="solid">
        <fgColor rgb="FFF4CCCC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rgb="FFDCDDDF"/>
      </top>
      <bottom style="medium">
        <color rgb="FFDCDDDF"/>
      </bottom>
      <diagonal/>
    </border>
    <border>
      <left/>
      <right/>
      <top style="medium">
        <color rgb="FFF1F2F3"/>
      </top>
      <bottom/>
      <diagonal/>
    </border>
    <border>
      <left style="medium">
        <color rgb="FF7F7F7F"/>
      </left>
      <right style="medium">
        <color rgb="FF7F7F7F"/>
      </right>
      <top style="medium">
        <color rgb="FF7F7F7F"/>
      </top>
      <bottom style="medium">
        <color rgb="FF7F7F7F"/>
      </bottom>
      <diagonal/>
    </border>
    <border>
      <left style="medium">
        <color rgb="FFCCCCCC"/>
      </left>
      <right style="medium">
        <color rgb="FF7F7F7F"/>
      </right>
      <top style="medium">
        <color rgb="FF7F7F7F"/>
      </top>
      <bottom style="medium">
        <color rgb="FF7F7F7F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 style="medium">
        <color rgb="FFDCDDDF"/>
      </top>
      <bottom/>
      <diagonal/>
    </border>
    <border>
      <left/>
      <right/>
      <top/>
      <bottom style="medium">
        <color rgb="FFF1F2F3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2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3" fillId="0" borderId="0"/>
    <xf numFmtId="0" fontId="50" fillId="0" borderId="0" applyNumberFormat="0" applyFill="0" applyBorder="0" applyAlignment="0" applyProtection="0"/>
    <xf numFmtId="0" fontId="51" fillId="0" borderId="16" applyNumberFormat="0" applyFill="0" applyAlignment="0" applyProtection="0"/>
    <xf numFmtId="0" fontId="52" fillId="0" borderId="17" applyNumberFormat="0" applyFill="0" applyAlignment="0" applyProtection="0"/>
    <xf numFmtId="0" fontId="53" fillId="0" borderId="18" applyNumberFormat="0" applyFill="0" applyAlignment="0" applyProtection="0"/>
    <xf numFmtId="0" fontId="53" fillId="0" borderId="0" applyNumberFormat="0" applyFill="0" applyBorder="0" applyAlignment="0" applyProtection="0"/>
    <xf numFmtId="0" fontId="54" fillId="19" borderId="0" applyNumberFormat="0" applyBorder="0" applyAlignment="0" applyProtection="0"/>
    <xf numFmtId="0" fontId="55" fillId="20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19" applyNumberFormat="0" applyAlignment="0" applyProtection="0"/>
    <xf numFmtId="0" fontId="58" fillId="23" borderId="20" applyNumberFormat="0" applyAlignment="0" applyProtection="0"/>
    <xf numFmtId="0" fontId="59" fillId="23" borderId="19" applyNumberFormat="0" applyAlignment="0" applyProtection="0"/>
    <xf numFmtId="0" fontId="60" fillId="0" borderId="21" applyNumberFormat="0" applyFill="0" applyAlignment="0" applyProtection="0"/>
    <xf numFmtId="0" fontId="61" fillId="24" borderId="22" applyNumberFormat="0" applyAlignment="0" applyProtection="0"/>
    <xf numFmtId="0" fontId="62" fillId="0" borderId="0" applyNumberFormat="0" applyFill="0" applyBorder="0" applyAlignment="0" applyProtection="0"/>
    <xf numFmtId="0" fontId="49" fillId="25" borderId="23" applyNumberFormat="0" applyFont="0" applyAlignment="0" applyProtection="0"/>
    <xf numFmtId="0" fontId="63" fillId="0" borderId="0" applyNumberFormat="0" applyFill="0" applyBorder="0" applyAlignment="0" applyProtection="0"/>
    <xf numFmtId="0" fontId="2" fillId="0" borderId="24" applyNumberFormat="0" applyFill="0" applyAlignment="0" applyProtection="0"/>
    <xf numFmtId="0" fontId="64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64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64" fillId="34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64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0" fontId="64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64" fillId="46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65" fillId="0" borderId="0"/>
    <xf numFmtId="0" fontId="33" fillId="0" borderId="0"/>
  </cellStyleXfs>
  <cellXfs count="182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center"/>
    </xf>
    <xf numFmtId="0" fontId="6" fillId="0" borderId="7" xfId="0" applyFont="1" applyBorder="1" applyAlignment="1">
      <alignment horizontal="left" vertical="center"/>
    </xf>
    <xf numFmtId="0" fontId="6" fillId="0" borderId="7" xfId="0" applyFont="1" applyBorder="1" applyAlignment="1">
      <alignment horizontal="right" vertical="center"/>
    </xf>
    <xf numFmtId="0" fontId="7" fillId="0" borderId="8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7" fillId="0" borderId="8" xfId="0" applyFont="1" applyBorder="1" applyAlignment="1">
      <alignment horizontal="right" vertical="center"/>
    </xf>
    <xf numFmtId="0" fontId="8" fillId="0" borderId="8" xfId="0" applyFont="1" applyBorder="1" applyAlignment="1">
      <alignment vertical="center"/>
    </xf>
    <xf numFmtId="0" fontId="11" fillId="0" borderId="0" xfId="0" applyFont="1" applyAlignment="1">
      <alignment vertical="center" wrapText="1"/>
    </xf>
    <xf numFmtId="0" fontId="8" fillId="0" borderId="8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8" fillId="0" borderId="8" xfId="0" applyFont="1" applyBorder="1" applyAlignment="1">
      <alignment horizontal="right" vertical="center"/>
    </xf>
    <xf numFmtId="0" fontId="13" fillId="0" borderId="8" xfId="0" applyFont="1" applyBorder="1" applyAlignment="1">
      <alignment horizontal="left" vertical="center"/>
    </xf>
    <xf numFmtId="0" fontId="2" fillId="5" borderId="4" xfId="0" applyFont="1" applyFill="1" applyBorder="1"/>
    <xf numFmtId="0" fontId="8" fillId="7" borderId="8" xfId="0" applyFont="1" applyFill="1" applyBorder="1" applyAlignment="1">
      <alignment horizontal="left" vertical="center"/>
    </xf>
    <xf numFmtId="0" fontId="8" fillId="7" borderId="8" xfId="0" applyFont="1" applyFill="1" applyBorder="1" applyAlignment="1">
      <alignment horizontal="right" vertical="center"/>
    </xf>
    <xf numFmtId="10" fontId="8" fillId="7" borderId="8" xfId="0" applyNumberFormat="1" applyFont="1" applyFill="1" applyBorder="1" applyAlignment="1">
      <alignment horizontal="right" vertical="center"/>
    </xf>
    <xf numFmtId="9" fontId="8" fillId="7" borderId="8" xfId="0" applyNumberFormat="1" applyFont="1" applyFill="1" applyBorder="1" applyAlignment="1">
      <alignment horizontal="right" vertical="center"/>
    </xf>
    <xf numFmtId="0" fontId="1" fillId="6" borderId="2" xfId="0" applyFont="1" applyFill="1" applyBorder="1" applyAlignment="1">
      <alignment vertical="center" wrapText="1"/>
    </xf>
    <xf numFmtId="0" fontId="1" fillId="6" borderId="3" xfId="0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4" fillId="0" borderId="0" xfId="41" applyAlignment="1">
      <alignment vertical="center" wrapText="1"/>
    </xf>
    <xf numFmtId="0" fontId="0" fillId="0" borderId="8" xfId="0" applyBorder="1"/>
    <xf numFmtId="0" fontId="18" fillId="0" borderId="8" xfId="0" applyFont="1" applyBorder="1" applyAlignment="1">
      <alignment horizontal="left" vertical="center"/>
    </xf>
    <xf numFmtId="0" fontId="18" fillId="0" borderId="8" xfId="0" applyFont="1" applyBorder="1" applyAlignment="1">
      <alignment horizontal="right" vertical="center"/>
    </xf>
    <xf numFmtId="10" fontId="18" fillId="0" borderId="8" xfId="0" applyNumberFormat="1" applyFont="1" applyBorder="1" applyAlignment="1">
      <alignment horizontal="right" vertical="center"/>
    </xf>
    <xf numFmtId="9" fontId="18" fillId="0" borderId="8" xfId="0" applyNumberFormat="1" applyFont="1" applyBorder="1" applyAlignment="1">
      <alignment horizontal="right" vertical="center"/>
    </xf>
    <xf numFmtId="0" fontId="18" fillId="0" borderId="0" xfId="0" applyFont="1" applyAlignment="1">
      <alignment horizontal="right" vertical="center"/>
    </xf>
    <xf numFmtId="0" fontId="19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0" fillId="0" borderId="8" xfId="0" applyFont="1" applyBorder="1" applyAlignment="1">
      <alignment horizontal="left" vertical="center"/>
    </xf>
    <xf numFmtId="0" fontId="21" fillId="0" borderId="8" xfId="0" applyFont="1" applyBorder="1" applyAlignment="1">
      <alignment horizontal="left" vertical="center"/>
    </xf>
    <xf numFmtId="10" fontId="7" fillId="0" borderId="8" xfId="0" applyNumberFormat="1" applyFont="1" applyBorder="1" applyAlignment="1">
      <alignment horizontal="right" vertical="center"/>
    </xf>
    <xf numFmtId="9" fontId="7" fillId="0" borderId="8" xfId="0" applyNumberFormat="1" applyFont="1" applyBorder="1" applyAlignment="1">
      <alignment horizontal="right" vertical="center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6" fillId="7" borderId="7" xfId="0" applyFont="1" applyFill="1" applyBorder="1" applyAlignment="1">
      <alignment horizontal="left" vertical="center"/>
    </xf>
    <xf numFmtId="0" fontId="6" fillId="7" borderId="7" xfId="0" applyFont="1" applyFill="1" applyBorder="1" applyAlignment="1">
      <alignment horizontal="right" vertical="center"/>
    </xf>
    <xf numFmtId="0" fontId="22" fillId="0" borderId="0" xfId="42"/>
    <xf numFmtId="2" fontId="0" fillId="0" borderId="0" xfId="0" applyNumberFormat="1" applyAlignment="1">
      <alignment horizontal="center"/>
    </xf>
    <xf numFmtId="0" fontId="2" fillId="5" borderId="4" xfId="0" applyFont="1" applyFill="1" applyBorder="1" applyAlignment="1">
      <alignment horizontal="center"/>
    </xf>
    <xf numFmtId="10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/>
    </xf>
    <xf numFmtId="2" fontId="2" fillId="3" borderId="1" xfId="0" applyNumberFormat="1" applyFont="1" applyFill="1" applyBorder="1" applyAlignment="1">
      <alignment horizontal="center" vertical="center" wrapText="1"/>
    </xf>
    <xf numFmtId="0" fontId="23" fillId="6" borderId="3" xfId="0" applyFont="1" applyFill="1" applyBorder="1" applyAlignment="1">
      <alignment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3" fillId="6" borderId="2" xfId="0" applyFont="1" applyFill="1" applyBorder="1" applyAlignment="1">
      <alignment horizontal="center" vertical="center" wrapText="1"/>
    </xf>
    <xf numFmtId="0" fontId="2" fillId="0" borderId="0" xfId="0" applyFont="1"/>
    <xf numFmtId="0" fontId="9" fillId="7" borderId="8" xfId="0" applyFont="1" applyFill="1" applyBorder="1" applyAlignment="1">
      <alignment horizontal="left" vertical="center"/>
    </xf>
    <xf numFmtId="0" fontId="24" fillId="8" borderId="9" xfId="0" applyFont="1" applyFill="1" applyBorder="1" applyAlignment="1">
      <alignment horizontal="center" wrapText="1"/>
    </xf>
    <xf numFmtId="0" fontId="24" fillId="8" borderId="10" xfId="0" applyFont="1" applyFill="1" applyBorder="1" applyAlignment="1">
      <alignment horizontal="center" wrapText="1"/>
    </xf>
    <xf numFmtId="0" fontId="25" fillId="9" borderId="11" xfId="0" applyFont="1" applyFill="1" applyBorder="1" applyAlignment="1">
      <alignment horizontal="center" wrapText="1"/>
    </xf>
    <xf numFmtId="0" fontId="25" fillId="0" borderId="11" xfId="0" applyFont="1" applyBorder="1" applyAlignment="1">
      <alignment horizontal="center" wrapText="1"/>
    </xf>
    <xf numFmtId="0" fontId="25" fillId="10" borderId="11" xfId="0" applyFont="1" applyFill="1" applyBorder="1" applyAlignment="1">
      <alignment horizontal="center" wrapText="1"/>
    </xf>
    <xf numFmtId="0" fontId="25" fillId="0" borderId="11" xfId="0" applyFont="1" applyBorder="1" applyAlignment="1">
      <alignment wrapText="1"/>
    </xf>
    <xf numFmtId="0" fontId="26" fillId="0" borderId="8" xfId="0" applyFont="1" applyBorder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6" fillId="0" borderId="8" xfId="0" applyFont="1" applyBorder="1" applyAlignment="1">
      <alignment horizontal="right" vertical="center"/>
    </xf>
    <xf numFmtId="0" fontId="28" fillId="0" borderId="8" xfId="0" applyFont="1" applyBorder="1" applyAlignment="1">
      <alignment horizontal="left" vertical="center"/>
    </xf>
    <xf numFmtId="0" fontId="0" fillId="7" borderId="0" xfId="0" applyFill="1"/>
    <xf numFmtId="0" fontId="26" fillId="7" borderId="8" xfId="0" applyFont="1" applyFill="1" applyBorder="1" applyAlignment="1">
      <alignment horizontal="left" vertical="center"/>
    </xf>
    <xf numFmtId="0" fontId="27" fillId="7" borderId="8" xfId="0" applyFont="1" applyFill="1" applyBorder="1" applyAlignment="1">
      <alignment horizontal="left" vertical="center"/>
    </xf>
    <xf numFmtId="0" fontId="26" fillId="7" borderId="8" xfId="0" applyFont="1" applyFill="1" applyBorder="1" applyAlignment="1">
      <alignment horizontal="right" vertical="center"/>
    </xf>
    <xf numFmtId="0" fontId="28" fillId="7" borderId="8" xfId="0" applyFont="1" applyFill="1" applyBorder="1" applyAlignment="1">
      <alignment horizontal="left" vertical="center"/>
    </xf>
    <xf numFmtId="0" fontId="4" fillId="7" borderId="12" xfId="41" applyFill="1" applyBorder="1" applyAlignment="1">
      <alignment horizontal="left" vertical="center"/>
    </xf>
    <xf numFmtId="0" fontId="4" fillId="7" borderId="12" xfId="41" applyFill="1" applyBorder="1" applyAlignment="1">
      <alignment horizontal="right" vertical="center"/>
    </xf>
    <xf numFmtId="0" fontId="31" fillId="7" borderId="13" xfId="0" applyFont="1" applyFill="1" applyBorder="1" applyAlignment="1">
      <alignment horizontal="left" vertical="center"/>
    </xf>
    <xf numFmtId="0" fontId="31" fillId="7" borderId="13" xfId="0" applyFont="1" applyFill="1" applyBorder="1" applyAlignment="1">
      <alignment horizontal="right" vertical="center"/>
    </xf>
    <xf numFmtId="0" fontId="31" fillId="7" borderId="0" xfId="0" applyFont="1" applyFill="1" applyAlignment="1">
      <alignment horizontal="left" vertical="center"/>
    </xf>
    <xf numFmtId="0" fontId="31" fillId="7" borderId="0" xfId="0" applyFont="1" applyFill="1" applyAlignment="1">
      <alignment horizontal="right" vertical="center"/>
    </xf>
    <xf numFmtId="0" fontId="31" fillId="0" borderId="13" xfId="0" applyFont="1" applyBorder="1" applyAlignment="1">
      <alignment horizontal="left" vertical="center"/>
    </xf>
    <xf numFmtId="0" fontId="31" fillId="0" borderId="13" xfId="0" applyFont="1" applyBorder="1" applyAlignment="1">
      <alignment horizontal="right" vertical="center"/>
    </xf>
    <xf numFmtId="0" fontId="2" fillId="6" borderId="3" xfId="0" applyFont="1" applyFill="1" applyBorder="1" applyAlignment="1">
      <alignment vertical="center" wrapText="1"/>
    </xf>
    <xf numFmtId="0" fontId="2" fillId="4" borderId="5" xfId="0" applyFont="1" applyFill="1" applyBorder="1" applyAlignment="1">
      <alignment vertical="center" wrapText="1"/>
    </xf>
    <xf numFmtId="0" fontId="2" fillId="4" borderId="6" xfId="0" applyFont="1" applyFill="1" applyBorder="1" applyAlignment="1">
      <alignment vertical="center" wrapText="1"/>
    </xf>
    <xf numFmtId="0" fontId="2" fillId="0" borderId="0" xfId="0" applyFont="1" applyAlignment="1">
      <alignment wrapText="1"/>
    </xf>
    <xf numFmtId="0" fontId="2" fillId="2" borderId="14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" fillId="11" borderId="14" xfId="0" applyFont="1" applyFill="1" applyBorder="1" applyAlignment="1">
      <alignment horizontal="center" vertical="center" wrapText="1"/>
    </xf>
    <xf numFmtId="1" fontId="0" fillId="11" borderId="0" xfId="0" applyNumberFormat="1" applyFill="1" applyAlignment="1">
      <alignment horizontal="center"/>
    </xf>
    <xf numFmtId="2" fontId="0" fillId="0" borderId="0" xfId="0" applyNumberFormat="1" applyAlignment="1">
      <alignment horizontal="left" indent="3"/>
    </xf>
    <xf numFmtId="0" fontId="2" fillId="6" borderId="0" xfId="0" applyFont="1" applyFill="1" applyAlignment="1">
      <alignment vertical="center" wrapText="1"/>
    </xf>
    <xf numFmtId="0" fontId="4" fillId="0" borderId="13" xfId="41" applyBorder="1" applyAlignment="1">
      <alignment horizontal="right" vertical="center"/>
    </xf>
    <xf numFmtId="0" fontId="2" fillId="2" borderId="0" xfId="0" applyFont="1" applyFill="1" applyAlignment="1">
      <alignment horizontal="center" vertical="center" wrapText="1"/>
    </xf>
    <xf numFmtId="0" fontId="4" fillId="0" borderId="7" xfId="41" applyBorder="1" applyAlignment="1">
      <alignment horizontal="left" vertical="center"/>
    </xf>
    <xf numFmtId="0" fontId="4" fillId="0" borderId="7" xfId="41" applyBorder="1" applyAlignment="1">
      <alignment horizontal="right" vertical="center"/>
    </xf>
    <xf numFmtId="0" fontId="32" fillId="0" borderId="0" xfId="0" applyFont="1" applyAlignment="1">
      <alignment vertical="center" wrapText="1"/>
    </xf>
    <xf numFmtId="0" fontId="2" fillId="4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0" fillId="0" borderId="0" xfId="0" applyAlignment="1"/>
    <xf numFmtId="2" fontId="2" fillId="0" borderId="0" xfId="0" applyNumberFormat="1" applyFont="1"/>
    <xf numFmtId="2" fontId="2" fillId="2" borderId="1" xfId="0" applyNumberFormat="1" applyFont="1" applyFill="1" applyBorder="1" applyAlignment="1">
      <alignment vertical="center" wrapText="1"/>
    </xf>
    <xf numFmtId="2" fontId="2" fillId="11" borderId="1" xfId="0" applyNumberFormat="1" applyFont="1" applyFill="1" applyBorder="1" applyAlignment="1">
      <alignment horizontal="center" vertic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2" fontId="0" fillId="11" borderId="0" xfId="0" applyNumberFormat="1" applyFill="1" applyAlignment="1">
      <alignment horizontal="center"/>
    </xf>
    <xf numFmtId="0" fontId="30" fillId="0" borderId="0" xfId="0" applyFont="1" applyFill="1"/>
    <xf numFmtId="0" fontId="2" fillId="6" borderId="0" xfId="0" applyFont="1" applyFill="1" applyBorder="1" applyAlignment="1">
      <alignment vertical="center" wrapText="1"/>
    </xf>
    <xf numFmtId="0" fontId="36" fillId="0" borderId="0" xfId="0" applyFont="1" applyAlignment="1">
      <alignment vertical="center" wrapText="1"/>
    </xf>
    <xf numFmtId="0" fontId="4" fillId="7" borderId="7" xfId="41" applyFill="1" applyBorder="1" applyAlignment="1">
      <alignment horizontal="left" vertical="center"/>
    </xf>
    <xf numFmtId="0" fontId="37" fillId="7" borderId="13" xfId="0" applyFont="1" applyFill="1" applyBorder="1" applyAlignment="1">
      <alignment horizontal="left" vertical="center"/>
    </xf>
    <xf numFmtId="0" fontId="30" fillId="18" borderId="0" xfId="0" applyFont="1" applyFill="1"/>
    <xf numFmtId="0" fontId="39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40" fillId="0" borderId="0" xfId="0" applyFont="1" applyAlignment="1">
      <alignment vertical="center" wrapText="1"/>
    </xf>
    <xf numFmtId="0" fontId="42" fillId="0" borderId="0" xfId="0" applyFont="1" applyAlignment="1">
      <alignment vertical="center" wrapText="1"/>
    </xf>
    <xf numFmtId="0" fontId="43" fillId="0" borderId="0" xfId="0" applyFont="1" applyAlignment="1">
      <alignment horizontal="right" vertical="center" wrapText="1"/>
    </xf>
    <xf numFmtId="0" fontId="41" fillId="0" borderId="0" xfId="0" applyFont="1" applyAlignment="1">
      <alignment horizontal="right" vertical="center" wrapText="1"/>
    </xf>
    <xf numFmtId="9" fontId="42" fillId="0" borderId="0" xfId="0" applyNumberFormat="1" applyFont="1" applyAlignment="1">
      <alignment vertical="center" wrapText="1"/>
    </xf>
    <xf numFmtId="10" fontId="42" fillId="0" borderId="0" xfId="0" applyNumberFormat="1" applyFont="1" applyAlignment="1">
      <alignment vertical="center" wrapText="1"/>
    </xf>
    <xf numFmtId="0" fontId="0" fillId="0" borderId="0" xfId="0" applyFill="1"/>
    <xf numFmtId="0" fontId="37" fillId="0" borderId="13" xfId="0" applyFont="1" applyBorder="1" applyAlignment="1">
      <alignment horizontal="left" vertical="center"/>
    </xf>
    <xf numFmtId="0" fontId="44" fillId="18" borderId="0" xfId="0" applyFont="1" applyFill="1"/>
    <xf numFmtId="0" fontId="44" fillId="18" borderId="0" xfId="0" applyFont="1" applyFill="1" applyAlignment="1">
      <alignment horizontal="center" vertical="center" wrapText="1"/>
    </xf>
    <xf numFmtId="0" fontId="45" fillId="0" borderId="0" xfId="0" applyFont="1"/>
    <xf numFmtId="0" fontId="45" fillId="17" borderId="0" xfId="0" applyFont="1" applyFill="1"/>
    <xf numFmtId="0" fontId="46" fillId="0" borderId="0" xfId="0" applyFont="1" applyAlignment="1">
      <alignment vertical="center" wrapText="1"/>
    </xf>
    <xf numFmtId="0" fontId="47" fillId="0" borderId="0" xfId="0" applyFont="1" applyAlignment="1">
      <alignment vertical="center" wrapText="1"/>
    </xf>
    <xf numFmtId="0" fontId="48" fillId="0" borderId="0" xfId="0" applyFont="1" applyAlignment="1">
      <alignment horizontal="right" vertical="center" wrapText="1"/>
    </xf>
    <xf numFmtId="10" fontId="47" fillId="0" borderId="0" xfId="0" applyNumberFormat="1" applyFont="1" applyAlignment="1">
      <alignment vertical="center" wrapText="1"/>
    </xf>
    <xf numFmtId="0" fontId="0" fillId="0" borderId="0" xfId="0"/>
    <xf numFmtId="1" fontId="0" fillId="0" borderId="0" xfId="0" applyNumberFormat="1" applyAlignment="1">
      <alignment horizontal="center"/>
    </xf>
    <xf numFmtId="0" fontId="0" fillId="0" borderId="0" xfId="0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vertical="center" wrapText="1"/>
    </xf>
    <xf numFmtId="0" fontId="34" fillId="15" borderId="15" xfId="0" applyFont="1" applyFill="1" applyBorder="1" applyAlignment="1">
      <alignment vertical="center" wrapText="1"/>
    </xf>
    <xf numFmtId="0" fontId="34" fillId="16" borderId="5" xfId="0" applyFont="1" applyFill="1" applyBorder="1" applyAlignment="1">
      <alignment vertical="center" wrapText="1"/>
    </xf>
    <xf numFmtId="0" fontId="2" fillId="17" borderId="0" xfId="0" applyFont="1" applyFill="1" applyAlignment="1">
      <alignment vertical="center" wrapText="1"/>
    </xf>
    <xf numFmtId="0" fontId="2" fillId="2" borderId="3" xfId="0" applyFont="1" applyFill="1" applyBorder="1" applyAlignment="1">
      <alignment vertical="center" wrapText="1"/>
    </xf>
    <xf numFmtId="0" fontId="2" fillId="12" borderId="5" xfId="0" applyFont="1" applyFill="1" applyBorder="1" applyAlignment="1">
      <alignment vertical="center" wrapText="1"/>
    </xf>
    <xf numFmtId="0" fontId="2" fillId="6" borderId="5" xfId="0" applyFont="1" applyFill="1" applyBorder="1" applyAlignment="1">
      <alignment vertical="center" wrapText="1"/>
    </xf>
    <xf numFmtId="0" fontId="34" fillId="13" borderId="5" xfId="0" applyFont="1" applyFill="1" applyBorder="1" applyAlignment="1">
      <alignment vertical="center" wrapText="1"/>
    </xf>
    <xf numFmtId="0" fontId="34" fillId="14" borderId="15" xfId="0" applyFont="1" applyFill="1" applyBorder="1" applyAlignment="1">
      <alignment vertical="center" wrapText="1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66" fillId="0" borderId="13" xfId="0" applyFont="1" applyBorder="1" applyAlignment="1">
      <alignment horizontal="left" vertical="center"/>
    </xf>
    <xf numFmtId="0" fontId="66" fillId="0" borderId="13" xfId="0" applyFont="1" applyBorder="1" applyAlignment="1">
      <alignment horizontal="right" vertical="center"/>
    </xf>
    <xf numFmtId="0" fontId="0" fillId="0" borderId="0" xfId="0" applyAlignment="1">
      <alignment horizontal="center"/>
    </xf>
    <xf numFmtId="0" fontId="67" fillId="0" borderId="7" xfId="0" applyFont="1" applyBorder="1" applyAlignment="1">
      <alignment horizontal="left" vertical="center"/>
    </xf>
    <xf numFmtId="0" fontId="67" fillId="0" borderId="7" xfId="0" applyFont="1" applyBorder="1" applyAlignment="1">
      <alignment horizontal="right" vertical="center"/>
    </xf>
    <xf numFmtId="0" fontId="0" fillId="0" borderId="0" xfId="0" applyAlignment="1">
      <alignment horizontal="center"/>
    </xf>
    <xf numFmtId="0" fontId="4" fillId="0" borderId="0" xfId="41" applyAlignment="1">
      <alignment vertical="center"/>
    </xf>
    <xf numFmtId="0" fontId="68" fillId="0" borderId="0" xfId="0" applyFont="1"/>
    <xf numFmtId="0" fontId="69" fillId="0" borderId="0" xfId="0" applyFont="1" applyAlignment="1">
      <alignment horizontal="left" vertical="center" indent="1"/>
    </xf>
    <xf numFmtId="0" fontId="70" fillId="0" borderId="0" xfId="0" applyFont="1" applyAlignment="1">
      <alignment horizontal="center" vertical="center" wrapText="1"/>
    </xf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6" fillId="7" borderId="8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</cellXfs>
  <cellStyles count="95">
    <cellStyle name="20% - Accent1" xfId="70" builtinId="30" customBuiltin="1"/>
    <cellStyle name="20% - Accent2" xfId="74" builtinId="34" customBuiltin="1"/>
    <cellStyle name="20% - Accent3" xfId="78" builtinId="38" customBuiltin="1"/>
    <cellStyle name="20% - Accent4" xfId="82" builtinId="42" customBuiltin="1"/>
    <cellStyle name="20% - Accent5" xfId="86" builtinId="46" customBuiltin="1"/>
    <cellStyle name="20% - Accent6" xfId="90" builtinId="50" customBuiltin="1"/>
    <cellStyle name="40% - Accent1" xfId="71" builtinId="31" customBuiltin="1"/>
    <cellStyle name="40% - Accent2" xfId="75" builtinId="35" customBuiltin="1"/>
    <cellStyle name="40% - Accent3" xfId="79" builtinId="39" customBuiltin="1"/>
    <cellStyle name="40% - Accent4" xfId="83" builtinId="43" customBuiltin="1"/>
    <cellStyle name="40% - Accent5" xfId="87" builtinId="47" customBuiltin="1"/>
    <cellStyle name="40% - Accent6" xfId="91" builtinId="51" customBuiltin="1"/>
    <cellStyle name="60% - Accent1" xfId="72" builtinId="32" customBuiltin="1"/>
    <cellStyle name="60% - Accent2" xfId="76" builtinId="36" customBuiltin="1"/>
    <cellStyle name="60% - Accent3" xfId="80" builtinId="40" customBuiltin="1"/>
    <cellStyle name="60% - Accent4" xfId="84" builtinId="44" customBuiltin="1"/>
    <cellStyle name="60% - Accent5" xfId="88" builtinId="48" customBuiltin="1"/>
    <cellStyle name="60% - Accent6" xfId="92" builtinId="52" customBuiltin="1"/>
    <cellStyle name="Accent1" xfId="69" builtinId="29" customBuiltin="1"/>
    <cellStyle name="Accent2" xfId="73" builtinId="33" customBuiltin="1"/>
    <cellStyle name="Accent3" xfId="77" builtinId="37" customBuiltin="1"/>
    <cellStyle name="Accent4" xfId="81" builtinId="41" customBuiltin="1"/>
    <cellStyle name="Accent5" xfId="85" builtinId="45" customBuiltin="1"/>
    <cellStyle name="Accent6" xfId="89" builtinId="49" customBuiltin="1"/>
    <cellStyle name="Bad" xfId="58" builtinId="27" customBuiltin="1"/>
    <cellStyle name="Calculation" xfId="62" builtinId="22" customBuiltin="1"/>
    <cellStyle name="Check Cell" xfId="64" builtinId="23" customBuiltin="1"/>
    <cellStyle name="Explanatory Text" xfId="67" builtinId="53" customBuiltin="1"/>
    <cellStyle name="Followed Hyperlink" xfId="38" builtinId="9" hidden="1"/>
    <cellStyle name="Followed Hyperlink" xfId="48" builtinId="9" hidden="1"/>
    <cellStyle name="Followed Hyperlink" xfId="50" builtinId="9" hidden="1"/>
    <cellStyle name="Followed Hyperlink" xfId="30" builtinId="9" hidden="1"/>
    <cellStyle name="Followed Hyperlink" xfId="46" builtinId="9" hidden="1"/>
    <cellStyle name="Followed Hyperlink" xfId="28" builtinId="9" hidden="1"/>
    <cellStyle name="Followed Hyperlink" xfId="47" builtinId="9" hidden="1"/>
    <cellStyle name="Followed Hyperlink" xfId="43" builtinId="9" hidden="1"/>
    <cellStyle name="Followed Hyperlink" xfId="44" builtinId="9" hidden="1"/>
    <cellStyle name="Followed Hyperlink" xfId="36" builtinId="9" hidden="1"/>
    <cellStyle name="Followed Hyperlink" xfId="4" builtinId="9" hidden="1"/>
    <cellStyle name="Followed Hyperlink" xfId="10" builtinId="9" hidden="1"/>
    <cellStyle name="Followed Hyperlink" xfId="8" builtinId="9" hidden="1"/>
    <cellStyle name="Followed Hyperlink" xfId="2" builtinId="9" hidden="1"/>
    <cellStyle name="Followed Hyperlink" xfId="40" builtinId="9" hidden="1"/>
    <cellStyle name="Followed Hyperlink" xfId="45" builtinId="9" hidden="1"/>
    <cellStyle name="Followed Hyperlink" xfId="14" builtinId="9" hidden="1"/>
    <cellStyle name="Followed Hyperlink" xfId="49" builtinId="9" hidden="1"/>
    <cellStyle name="Followed Hyperlink" xfId="20" builtinId="9" hidden="1"/>
    <cellStyle name="Followed Hyperlink" xfId="6" builtinId="9" hidden="1"/>
    <cellStyle name="Followed Hyperlink" xfId="16" builtinId="9" hidden="1"/>
    <cellStyle name="Followed Hyperlink" xfId="18" builtinId="9" hidden="1"/>
    <cellStyle name="Followed Hyperlink" xfId="12" builtinId="9" hidden="1"/>
    <cellStyle name="Followed Hyperlink" xfId="22" builtinId="9" hidden="1"/>
    <cellStyle name="Followed Hyperlink" xfId="26" builtinId="9" hidden="1"/>
    <cellStyle name="Followed Hyperlink" xfId="34" builtinId="9" hidden="1"/>
    <cellStyle name="Followed Hyperlink" xfId="24" builtinId="9" hidden="1"/>
    <cellStyle name="Followed Hyperlink" xfId="32" builtinId="9" hidden="1"/>
    <cellStyle name="Good" xfId="57" builtinId="26" customBuiltin="1"/>
    <cellStyle name="Heading 1" xfId="53" builtinId="16" customBuiltin="1"/>
    <cellStyle name="Heading 2" xfId="54" builtinId="17" customBuiltin="1"/>
    <cellStyle name="Heading 3" xfId="55" builtinId="18" customBuiltin="1"/>
    <cellStyle name="Heading 4" xfId="56" builtinId="19" customBuiltin="1"/>
    <cellStyle name="Hyperlink" xfId="39" builtinId="8" hidden="1"/>
    <cellStyle name="Hyperlink" xfId="5" builtinId="8" hidden="1"/>
    <cellStyle name="Hyperlink" xfId="21" builtinId="8" hidden="1"/>
    <cellStyle name="Hyperlink" xfId="3" builtinId="8" hidden="1"/>
    <cellStyle name="Hyperlink" xfId="27" builtinId="8" hidden="1"/>
    <cellStyle name="Hyperlink" xfId="9" builtinId="8" hidden="1"/>
    <cellStyle name="Hyperlink" xfId="29" builtinId="8" hidden="1"/>
    <cellStyle name="Hyperlink" xfId="19" builtinId="8" hidden="1"/>
    <cellStyle name="Hyperlink" xfId="11" builtinId="8" hidden="1"/>
    <cellStyle name="Hyperlink" xfId="1" builtinId="8" hidden="1"/>
    <cellStyle name="Hyperlink" xfId="23" builtinId="8" hidden="1"/>
    <cellStyle name="Hyperlink" xfId="33" builtinId="8" hidden="1"/>
    <cellStyle name="Hyperlink" xfId="37" builtinId="8" hidden="1"/>
    <cellStyle name="Hyperlink" xfId="35" builtinId="8" hidden="1"/>
    <cellStyle name="Hyperlink" xfId="13" builtinId="8" hidden="1"/>
    <cellStyle name="Hyperlink" xfId="17" builtinId="8" hidden="1"/>
    <cellStyle name="Hyperlink" xfId="15" builtinId="8" hidden="1"/>
    <cellStyle name="Hyperlink" xfId="25" builtinId="8" hidden="1"/>
    <cellStyle name="Hyperlink" xfId="31" builtinId="8" hidden="1"/>
    <cellStyle name="Hyperlink" xfId="7" builtinId="8" hidden="1"/>
    <cellStyle name="Hyperlink" xfId="41" builtinId="8"/>
    <cellStyle name="Input" xfId="60" builtinId="20" customBuiltin="1"/>
    <cellStyle name="Linked Cell" xfId="63" builtinId="24" customBuiltin="1"/>
    <cellStyle name="Neutral" xfId="59" builtinId="28" customBuiltin="1"/>
    <cellStyle name="Normal" xfId="0" builtinId="0"/>
    <cellStyle name="Normal 2" xfId="42" xr:uid="{00000000-0005-0000-0000-000032000000}"/>
    <cellStyle name="Normal 2 2" xfId="51" xr:uid="{4DAC12ED-1C93-483F-9AA3-726D39563496}"/>
    <cellStyle name="Normal 3" xfId="93" xr:uid="{D1C4BA8E-98CA-40B8-96F5-F0F647207B87}"/>
    <cellStyle name="Normal 3 2" xfId="94" xr:uid="{7529519E-132B-4F38-B219-AFE04A08A343}"/>
    <cellStyle name="Note" xfId="66" builtinId="10" customBuiltin="1"/>
    <cellStyle name="Output" xfId="61" builtinId="21" customBuiltin="1"/>
    <cellStyle name="Title" xfId="52" builtinId="15" customBuiltin="1"/>
    <cellStyle name="Total" xfId="68" builtinId="25" customBuiltin="1"/>
    <cellStyle name="Warning Text" xfId="65" builtinId="11" customBuiltin="1"/>
  </cellStyles>
  <dxfs count="0"/>
  <tableStyles count="0" defaultTableStyle="TableStyleMedium2" defaultPivotStyle="PivotStyleLight16"/>
  <colors>
    <mruColors>
      <color rgb="FF000000"/>
      <color rgb="FF76EB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5.png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21" Type="http://schemas.openxmlformats.org/officeDocument/2006/relationships/image" Target="../media/image57.png"/><Relationship Id="rId7" Type="http://schemas.openxmlformats.org/officeDocument/2006/relationships/image" Target="../media/image25.png"/><Relationship Id="rId12" Type="http://schemas.openxmlformats.org/officeDocument/2006/relationships/image" Target="../media/image22.png"/><Relationship Id="rId17" Type="http://schemas.openxmlformats.org/officeDocument/2006/relationships/image" Target="../media/image11.png"/><Relationship Id="rId2" Type="http://schemas.openxmlformats.org/officeDocument/2006/relationships/image" Target="../media/image9.png"/><Relationship Id="rId16" Type="http://schemas.openxmlformats.org/officeDocument/2006/relationships/image" Target="../media/image33.png"/><Relationship Id="rId20" Type="http://schemas.openxmlformats.org/officeDocument/2006/relationships/image" Target="../media/image6.png"/><Relationship Id="rId1" Type="http://schemas.openxmlformats.org/officeDocument/2006/relationships/image" Target="../media/image1.png"/><Relationship Id="rId6" Type="http://schemas.openxmlformats.org/officeDocument/2006/relationships/image" Target="../media/image17.png"/><Relationship Id="rId11" Type="http://schemas.openxmlformats.org/officeDocument/2006/relationships/image" Target="../media/image2.png"/><Relationship Id="rId5" Type="http://schemas.openxmlformats.org/officeDocument/2006/relationships/image" Target="../media/image21.png"/><Relationship Id="rId15" Type="http://schemas.openxmlformats.org/officeDocument/2006/relationships/image" Target="../media/image8.png"/><Relationship Id="rId10" Type="http://schemas.openxmlformats.org/officeDocument/2006/relationships/image" Target="../media/image13.png"/><Relationship Id="rId19" Type="http://schemas.openxmlformats.org/officeDocument/2006/relationships/image" Target="../media/image32.png"/><Relationship Id="rId4" Type="http://schemas.openxmlformats.org/officeDocument/2006/relationships/image" Target="../media/image3.png"/><Relationship Id="rId9" Type="http://schemas.openxmlformats.org/officeDocument/2006/relationships/image" Target="../media/image20.png"/><Relationship Id="rId14" Type="http://schemas.openxmlformats.org/officeDocument/2006/relationships/image" Target="../media/image5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7.png"/><Relationship Id="rId13" Type="http://schemas.openxmlformats.org/officeDocument/2006/relationships/image" Target="../media/image189.png"/><Relationship Id="rId18" Type="http://schemas.openxmlformats.org/officeDocument/2006/relationships/image" Target="../media/image185.png"/><Relationship Id="rId3" Type="http://schemas.openxmlformats.org/officeDocument/2006/relationships/image" Target="../media/image182.png"/><Relationship Id="rId21" Type="http://schemas.openxmlformats.org/officeDocument/2006/relationships/image" Target="../media/image184.png"/><Relationship Id="rId7" Type="http://schemas.openxmlformats.org/officeDocument/2006/relationships/image" Target="../media/image181.png"/><Relationship Id="rId12" Type="http://schemas.openxmlformats.org/officeDocument/2006/relationships/image" Target="../media/image188.png"/><Relationship Id="rId17" Type="http://schemas.openxmlformats.org/officeDocument/2006/relationships/image" Target="../media/image179.png"/><Relationship Id="rId2" Type="http://schemas.openxmlformats.org/officeDocument/2006/relationships/image" Target="../media/image175.png"/><Relationship Id="rId16" Type="http://schemas.openxmlformats.org/officeDocument/2006/relationships/image" Target="../media/image190.png"/><Relationship Id="rId20" Type="http://schemas.openxmlformats.org/officeDocument/2006/relationships/image" Target="../media/image186.png"/><Relationship Id="rId1" Type="http://schemas.openxmlformats.org/officeDocument/2006/relationships/image" Target="../media/image170.png"/><Relationship Id="rId6" Type="http://schemas.openxmlformats.org/officeDocument/2006/relationships/image" Target="../media/image180.png"/><Relationship Id="rId11" Type="http://schemas.openxmlformats.org/officeDocument/2006/relationships/image" Target="../media/image174.png"/><Relationship Id="rId5" Type="http://schemas.openxmlformats.org/officeDocument/2006/relationships/image" Target="../media/image172.png"/><Relationship Id="rId15" Type="http://schemas.openxmlformats.org/officeDocument/2006/relationships/image" Target="../media/image171.png"/><Relationship Id="rId10" Type="http://schemas.openxmlformats.org/officeDocument/2006/relationships/image" Target="../media/image176.png"/><Relationship Id="rId19" Type="http://schemas.openxmlformats.org/officeDocument/2006/relationships/image" Target="../media/image191.png"/><Relationship Id="rId4" Type="http://schemas.openxmlformats.org/officeDocument/2006/relationships/image" Target="../media/image183.png"/><Relationship Id="rId9" Type="http://schemas.openxmlformats.org/officeDocument/2006/relationships/image" Target="../media/image173.png"/><Relationship Id="rId14" Type="http://schemas.openxmlformats.org/officeDocument/2006/relationships/image" Target="../media/image178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2.png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21" Type="http://schemas.openxmlformats.org/officeDocument/2006/relationships/image" Target="../media/image57.png"/><Relationship Id="rId7" Type="http://schemas.openxmlformats.org/officeDocument/2006/relationships/image" Target="../media/image25.png"/><Relationship Id="rId12" Type="http://schemas.openxmlformats.org/officeDocument/2006/relationships/image" Target="../media/image13.png"/><Relationship Id="rId17" Type="http://schemas.openxmlformats.org/officeDocument/2006/relationships/image" Target="../media/image11.png"/><Relationship Id="rId2" Type="http://schemas.openxmlformats.org/officeDocument/2006/relationships/image" Target="../media/image9.png"/><Relationship Id="rId16" Type="http://schemas.openxmlformats.org/officeDocument/2006/relationships/image" Target="../media/image33.png"/><Relationship Id="rId20" Type="http://schemas.openxmlformats.org/officeDocument/2006/relationships/image" Target="../media/image6.png"/><Relationship Id="rId1" Type="http://schemas.openxmlformats.org/officeDocument/2006/relationships/image" Target="../media/image1.png"/><Relationship Id="rId6" Type="http://schemas.openxmlformats.org/officeDocument/2006/relationships/image" Target="../media/image17.png"/><Relationship Id="rId11" Type="http://schemas.openxmlformats.org/officeDocument/2006/relationships/image" Target="../media/image8.png"/><Relationship Id="rId5" Type="http://schemas.openxmlformats.org/officeDocument/2006/relationships/image" Target="../media/image21.png"/><Relationship Id="rId15" Type="http://schemas.openxmlformats.org/officeDocument/2006/relationships/image" Target="../media/image5.png"/><Relationship Id="rId10" Type="http://schemas.openxmlformats.org/officeDocument/2006/relationships/image" Target="../media/image20.png"/><Relationship Id="rId19" Type="http://schemas.openxmlformats.org/officeDocument/2006/relationships/image" Target="../media/image32.png"/><Relationship Id="rId4" Type="http://schemas.openxmlformats.org/officeDocument/2006/relationships/image" Target="../media/image3.png"/><Relationship Id="rId9" Type="http://schemas.openxmlformats.org/officeDocument/2006/relationships/image" Target="../media/image51.png"/><Relationship Id="rId14" Type="http://schemas.openxmlformats.org/officeDocument/2006/relationships/image" Target="../media/image22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51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12" Type="http://schemas.openxmlformats.org/officeDocument/2006/relationships/image" Target="../media/image17.png"/><Relationship Id="rId2" Type="http://schemas.openxmlformats.org/officeDocument/2006/relationships/image" Target="../media/image8.png"/><Relationship Id="rId16" Type="http://schemas.openxmlformats.org/officeDocument/2006/relationships/image" Target="../media/image57.png"/><Relationship Id="rId1" Type="http://schemas.openxmlformats.org/officeDocument/2006/relationships/image" Target="../media/image1.png"/><Relationship Id="rId6" Type="http://schemas.openxmlformats.org/officeDocument/2006/relationships/image" Target="../media/image20.png"/><Relationship Id="rId11" Type="http://schemas.openxmlformats.org/officeDocument/2006/relationships/image" Target="../media/image12.png"/><Relationship Id="rId5" Type="http://schemas.openxmlformats.org/officeDocument/2006/relationships/image" Target="../media/image18.png"/><Relationship Id="rId15" Type="http://schemas.openxmlformats.org/officeDocument/2006/relationships/image" Target="../media/image5.png"/><Relationship Id="rId10" Type="http://schemas.openxmlformats.org/officeDocument/2006/relationships/image" Target="../media/image21.png"/><Relationship Id="rId4" Type="http://schemas.openxmlformats.org/officeDocument/2006/relationships/image" Target="../media/image3.png"/><Relationship Id="rId9" Type="http://schemas.openxmlformats.org/officeDocument/2006/relationships/image" Target="../media/image33.png"/><Relationship Id="rId1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1.png"/><Relationship Id="rId13" Type="http://schemas.openxmlformats.org/officeDocument/2006/relationships/image" Target="../media/image193.png"/><Relationship Id="rId18" Type="http://schemas.openxmlformats.org/officeDocument/2006/relationships/image" Target="../media/image181.png"/><Relationship Id="rId26" Type="http://schemas.openxmlformats.org/officeDocument/2006/relationships/image" Target="../media/image17.png"/><Relationship Id="rId39" Type="http://schemas.openxmlformats.org/officeDocument/2006/relationships/image" Target="../media/image12.png"/><Relationship Id="rId3" Type="http://schemas.openxmlformats.org/officeDocument/2006/relationships/image" Target="../media/image188.png"/><Relationship Id="rId21" Type="http://schemas.openxmlformats.org/officeDocument/2006/relationships/image" Target="../media/image4.png"/><Relationship Id="rId34" Type="http://schemas.openxmlformats.org/officeDocument/2006/relationships/image" Target="../media/image11.png"/><Relationship Id="rId7" Type="http://schemas.openxmlformats.org/officeDocument/2006/relationships/image" Target="../media/image190.png"/><Relationship Id="rId12" Type="http://schemas.openxmlformats.org/officeDocument/2006/relationships/image" Target="../media/image179.png"/><Relationship Id="rId17" Type="http://schemas.openxmlformats.org/officeDocument/2006/relationships/image" Target="../media/image186.png"/><Relationship Id="rId25" Type="http://schemas.openxmlformats.org/officeDocument/2006/relationships/image" Target="../media/image3.png"/><Relationship Id="rId33" Type="http://schemas.openxmlformats.org/officeDocument/2006/relationships/image" Target="../media/image18.png"/><Relationship Id="rId38" Type="http://schemas.openxmlformats.org/officeDocument/2006/relationships/image" Target="../media/image25.png"/><Relationship Id="rId2" Type="http://schemas.openxmlformats.org/officeDocument/2006/relationships/image" Target="../media/image172.png"/><Relationship Id="rId16" Type="http://schemas.openxmlformats.org/officeDocument/2006/relationships/image" Target="../media/image185.png"/><Relationship Id="rId20" Type="http://schemas.openxmlformats.org/officeDocument/2006/relationships/image" Target="../media/image178.png"/><Relationship Id="rId29" Type="http://schemas.openxmlformats.org/officeDocument/2006/relationships/image" Target="../media/image8.png"/><Relationship Id="rId1" Type="http://schemas.openxmlformats.org/officeDocument/2006/relationships/image" Target="../media/image170.png"/><Relationship Id="rId6" Type="http://schemas.openxmlformats.org/officeDocument/2006/relationships/image" Target="../media/image182.png"/><Relationship Id="rId11" Type="http://schemas.openxmlformats.org/officeDocument/2006/relationships/image" Target="../media/image176.png"/><Relationship Id="rId24" Type="http://schemas.openxmlformats.org/officeDocument/2006/relationships/image" Target="../media/image1.png"/><Relationship Id="rId32" Type="http://schemas.openxmlformats.org/officeDocument/2006/relationships/image" Target="../media/image20.png"/><Relationship Id="rId37" Type="http://schemas.openxmlformats.org/officeDocument/2006/relationships/image" Target="../media/image9.png"/><Relationship Id="rId40" Type="http://schemas.openxmlformats.org/officeDocument/2006/relationships/image" Target="../media/image22.png"/><Relationship Id="rId5" Type="http://schemas.openxmlformats.org/officeDocument/2006/relationships/image" Target="../media/image183.png"/><Relationship Id="rId15" Type="http://schemas.openxmlformats.org/officeDocument/2006/relationships/image" Target="../media/image175.png"/><Relationship Id="rId23" Type="http://schemas.openxmlformats.org/officeDocument/2006/relationships/image" Target="../media/image33.png"/><Relationship Id="rId28" Type="http://schemas.openxmlformats.org/officeDocument/2006/relationships/image" Target="../media/image6.png"/><Relationship Id="rId36" Type="http://schemas.openxmlformats.org/officeDocument/2006/relationships/image" Target="../media/image13.png"/><Relationship Id="rId10" Type="http://schemas.openxmlformats.org/officeDocument/2006/relationships/image" Target="../media/image192.png"/><Relationship Id="rId19" Type="http://schemas.openxmlformats.org/officeDocument/2006/relationships/image" Target="../media/image187.png"/><Relationship Id="rId31" Type="http://schemas.openxmlformats.org/officeDocument/2006/relationships/image" Target="../media/image7.png"/><Relationship Id="rId4" Type="http://schemas.openxmlformats.org/officeDocument/2006/relationships/image" Target="../media/image180.png"/><Relationship Id="rId9" Type="http://schemas.openxmlformats.org/officeDocument/2006/relationships/image" Target="../media/image184.png"/><Relationship Id="rId14" Type="http://schemas.openxmlformats.org/officeDocument/2006/relationships/image" Target="../media/image174.png"/><Relationship Id="rId22" Type="http://schemas.openxmlformats.org/officeDocument/2006/relationships/image" Target="../media/image21.png"/><Relationship Id="rId27" Type="http://schemas.openxmlformats.org/officeDocument/2006/relationships/image" Target="../media/image5.png"/><Relationship Id="rId30" Type="http://schemas.openxmlformats.org/officeDocument/2006/relationships/image" Target="../media/image24.png"/><Relationship Id="rId35" Type="http://schemas.openxmlformats.org/officeDocument/2006/relationships/image" Target="../media/image57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.png"/><Relationship Id="rId117" Type="http://schemas.openxmlformats.org/officeDocument/2006/relationships/image" Target="../media/image126.png"/><Relationship Id="rId21" Type="http://schemas.openxmlformats.org/officeDocument/2006/relationships/image" Target="../media/image19.png"/><Relationship Id="rId42" Type="http://schemas.openxmlformats.org/officeDocument/2006/relationships/image" Target="../media/image66.png"/><Relationship Id="rId47" Type="http://schemas.openxmlformats.org/officeDocument/2006/relationships/image" Target="../media/image70.png"/><Relationship Id="rId63" Type="http://schemas.openxmlformats.org/officeDocument/2006/relationships/image" Target="../media/image83.png"/><Relationship Id="rId68" Type="http://schemas.openxmlformats.org/officeDocument/2006/relationships/image" Target="../media/image88.jpeg"/><Relationship Id="rId84" Type="http://schemas.openxmlformats.org/officeDocument/2006/relationships/image" Target="../media/image98.png"/><Relationship Id="rId89" Type="http://schemas.openxmlformats.org/officeDocument/2006/relationships/image" Target="../media/image103.png"/><Relationship Id="rId112" Type="http://schemas.openxmlformats.org/officeDocument/2006/relationships/image" Target="../media/image121.png"/><Relationship Id="rId133" Type="http://schemas.openxmlformats.org/officeDocument/2006/relationships/image" Target="../media/image135.png"/><Relationship Id="rId138" Type="http://schemas.openxmlformats.org/officeDocument/2006/relationships/hyperlink" Target="http://www.espn.com/espn/now?nowId=21-41065797-4" TargetMode="External"/><Relationship Id="rId154" Type="http://schemas.openxmlformats.org/officeDocument/2006/relationships/image" Target="../media/image150.png"/><Relationship Id="rId159" Type="http://schemas.openxmlformats.org/officeDocument/2006/relationships/image" Target="../media/image154.png"/><Relationship Id="rId175" Type="http://schemas.openxmlformats.org/officeDocument/2006/relationships/image" Target="../media/image169.png"/><Relationship Id="rId170" Type="http://schemas.openxmlformats.org/officeDocument/2006/relationships/image" Target="../media/image164.png"/><Relationship Id="rId16" Type="http://schemas.openxmlformats.org/officeDocument/2006/relationships/image" Target="../media/image6.png"/><Relationship Id="rId107" Type="http://schemas.openxmlformats.org/officeDocument/2006/relationships/image" Target="../media/image41.png"/><Relationship Id="rId11" Type="http://schemas.openxmlformats.org/officeDocument/2006/relationships/image" Target="../media/image54.png"/><Relationship Id="rId32" Type="http://schemas.openxmlformats.org/officeDocument/2006/relationships/image" Target="../media/image58.png"/><Relationship Id="rId37" Type="http://schemas.openxmlformats.org/officeDocument/2006/relationships/image" Target="../media/image14.png"/><Relationship Id="rId53" Type="http://schemas.openxmlformats.org/officeDocument/2006/relationships/image" Target="../media/image74.png"/><Relationship Id="rId58" Type="http://schemas.openxmlformats.org/officeDocument/2006/relationships/image" Target="../media/image78.png"/><Relationship Id="rId74" Type="http://schemas.openxmlformats.org/officeDocument/2006/relationships/hyperlink" Target="http://www.espn.com/golf/story/_/id/26110958/maximilian-kieffer-leads-oman-open-sandstorms-suspend-play" TargetMode="External"/><Relationship Id="rId79" Type="http://schemas.openxmlformats.org/officeDocument/2006/relationships/image" Target="../media/image93.jpeg"/><Relationship Id="rId102" Type="http://schemas.openxmlformats.org/officeDocument/2006/relationships/image" Target="../media/image23.png"/><Relationship Id="rId123" Type="http://schemas.openxmlformats.org/officeDocument/2006/relationships/hyperlink" Target="http://www.espn.com/espn/now?nowId=21-41061267-4" TargetMode="External"/><Relationship Id="rId128" Type="http://schemas.openxmlformats.org/officeDocument/2006/relationships/hyperlink" Target="http://www.espn.com/golf/story/_/id/26626831/campillo-wins-morocco-end-long-wait-european-tour-triumph" TargetMode="External"/><Relationship Id="rId144" Type="http://schemas.openxmlformats.org/officeDocument/2006/relationships/hyperlink" Target="http://www.espn.com/golf/story/_/id/26674767/korhonen-edges-herbert-win-china-open" TargetMode="External"/><Relationship Id="rId149" Type="http://schemas.openxmlformats.org/officeDocument/2006/relationships/image" Target="../media/image47.png"/><Relationship Id="rId5" Type="http://schemas.openxmlformats.org/officeDocument/2006/relationships/image" Target="../media/image4.png"/><Relationship Id="rId90" Type="http://schemas.openxmlformats.org/officeDocument/2006/relationships/image" Target="../media/image30.png"/><Relationship Id="rId95" Type="http://schemas.openxmlformats.org/officeDocument/2006/relationships/image" Target="../media/image108.png"/><Relationship Id="rId160" Type="http://schemas.openxmlformats.org/officeDocument/2006/relationships/image" Target="../media/image155.png"/><Relationship Id="rId165" Type="http://schemas.openxmlformats.org/officeDocument/2006/relationships/image" Target="../media/image160.png"/><Relationship Id="rId22" Type="http://schemas.openxmlformats.org/officeDocument/2006/relationships/image" Target="../media/image3.png"/><Relationship Id="rId27" Type="http://schemas.openxmlformats.org/officeDocument/2006/relationships/image" Target="../media/image22.png"/><Relationship Id="rId43" Type="http://schemas.openxmlformats.org/officeDocument/2006/relationships/image" Target="../media/image67.png"/><Relationship Id="rId48" Type="http://schemas.openxmlformats.org/officeDocument/2006/relationships/image" Target="../media/image71.png"/><Relationship Id="rId64" Type="http://schemas.openxmlformats.org/officeDocument/2006/relationships/image" Target="../media/image84.png"/><Relationship Id="rId69" Type="http://schemas.openxmlformats.org/officeDocument/2006/relationships/hyperlink" Target="http://www.espn.com/espn/now?nowId=21-41056224-4" TargetMode="External"/><Relationship Id="rId113" Type="http://schemas.openxmlformats.org/officeDocument/2006/relationships/image" Target="../media/image122.png"/><Relationship Id="rId118" Type="http://schemas.openxmlformats.org/officeDocument/2006/relationships/image" Target="../media/image127.png"/><Relationship Id="rId134" Type="http://schemas.openxmlformats.org/officeDocument/2006/relationships/image" Target="../media/image136.png"/><Relationship Id="rId139" Type="http://schemas.openxmlformats.org/officeDocument/2006/relationships/image" Target="../media/image139.jpeg"/><Relationship Id="rId80" Type="http://schemas.openxmlformats.org/officeDocument/2006/relationships/image" Target="../media/image94.png"/><Relationship Id="rId85" Type="http://schemas.openxmlformats.org/officeDocument/2006/relationships/image" Target="../media/image99.png"/><Relationship Id="rId150" Type="http://schemas.openxmlformats.org/officeDocument/2006/relationships/image" Target="../media/image146.png"/><Relationship Id="rId155" Type="http://schemas.openxmlformats.org/officeDocument/2006/relationships/image" Target="../media/image151.png"/><Relationship Id="rId171" Type="http://schemas.openxmlformats.org/officeDocument/2006/relationships/image" Target="../media/image165.png"/><Relationship Id="rId176" Type="http://schemas.openxmlformats.org/officeDocument/2006/relationships/image" Target="../media/image42.png"/><Relationship Id="rId12" Type="http://schemas.openxmlformats.org/officeDocument/2006/relationships/image" Target="../media/image55.png"/><Relationship Id="rId17" Type="http://schemas.openxmlformats.org/officeDocument/2006/relationships/image" Target="../media/image24.png"/><Relationship Id="rId33" Type="http://schemas.openxmlformats.org/officeDocument/2006/relationships/image" Target="../media/image59.png"/><Relationship Id="rId38" Type="http://schemas.openxmlformats.org/officeDocument/2006/relationships/image" Target="../media/image62.png"/><Relationship Id="rId59" Type="http://schemas.openxmlformats.org/officeDocument/2006/relationships/image" Target="../media/image79.png"/><Relationship Id="rId103" Type="http://schemas.openxmlformats.org/officeDocument/2006/relationships/image" Target="../media/image36.png"/><Relationship Id="rId108" Type="http://schemas.openxmlformats.org/officeDocument/2006/relationships/image" Target="../media/image117.png"/><Relationship Id="rId124" Type="http://schemas.openxmlformats.org/officeDocument/2006/relationships/image" Target="../media/image131.png"/><Relationship Id="rId129" Type="http://schemas.openxmlformats.org/officeDocument/2006/relationships/image" Target="../media/image133.jpeg"/><Relationship Id="rId54" Type="http://schemas.openxmlformats.org/officeDocument/2006/relationships/image" Target="../media/image75.png"/><Relationship Id="rId70" Type="http://schemas.openxmlformats.org/officeDocument/2006/relationships/image" Target="../media/image89.png"/><Relationship Id="rId75" Type="http://schemas.openxmlformats.org/officeDocument/2006/relationships/image" Target="../media/image91.jpeg"/><Relationship Id="rId91" Type="http://schemas.openxmlformats.org/officeDocument/2006/relationships/image" Target="../media/image104.png"/><Relationship Id="rId96" Type="http://schemas.openxmlformats.org/officeDocument/2006/relationships/image" Target="../media/image109.png"/><Relationship Id="rId140" Type="http://schemas.openxmlformats.org/officeDocument/2006/relationships/image" Target="../media/image140.jpeg"/><Relationship Id="rId145" Type="http://schemas.openxmlformats.org/officeDocument/2006/relationships/image" Target="../media/image142.jpeg"/><Relationship Id="rId161" Type="http://schemas.openxmlformats.org/officeDocument/2006/relationships/image" Target="../media/image156.png"/><Relationship Id="rId166" Type="http://schemas.openxmlformats.org/officeDocument/2006/relationships/image" Target="../media/image40.png"/><Relationship Id="rId1" Type="http://schemas.openxmlformats.org/officeDocument/2006/relationships/image" Target="../media/image1.png"/><Relationship Id="rId6" Type="http://schemas.openxmlformats.org/officeDocument/2006/relationships/image" Target="../media/image51.png"/><Relationship Id="rId23" Type="http://schemas.openxmlformats.org/officeDocument/2006/relationships/image" Target="../media/image16.png"/><Relationship Id="rId28" Type="http://schemas.openxmlformats.org/officeDocument/2006/relationships/image" Target="../media/image32.png"/><Relationship Id="rId49" Type="http://schemas.openxmlformats.org/officeDocument/2006/relationships/image" Target="../media/image72.png"/><Relationship Id="rId114" Type="http://schemas.openxmlformats.org/officeDocument/2006/relationships/image" Target="../media/image123.png"/><Relationship Id="rId119" Type="http://schemas.openxmlformats.org/officeDocument/2006/relationships/image" Target="../media/image128.jpeg"/><Relationship Id="rId10" Type="http://schemas.openxmlformats.org/officeDocument/2006/relationships/image" Target="../media/image53.png"/><Relationship Id="rId31" Type="http://schemas.openxmlformats.org/officeDocument/2006/relationships/image" Target="../media/image11.png"/><Relationship Id="rId44" Type="http://schemas.openxmlformats.org/officeDocument/2006/relationships/image" Target="../media/image68.png"/><Relationship Id="rId52" Type="http://schemas.openxmlformats.org/officeDocument/2006/relationships/image" Target="../media/image73.png"/><Relationship Id="rId60" Type="http://schemas.openxmlformats.org/officeDocument/2006/relationships/image" Target="../media/image80.png"/><Relationship Id="rId65" Type="http://schemas.openxmlformats.org/officeDocument/2006/relationships/image" Target="../media/image85.png"/><Relationship Id="rId73" Type="http://schemas.openxmlformats.org/officeDocument/2006/relationships/hyperlink" Target="http://www.espn.com/espn/now?nowId=21-41056037-4" TargetMode="External"/><Relationship Id="rId78" Type="http://schemas.openxmlformats.org/officeDocument/2006/relationships/hyperlink" Target="http://www.espn.com/golf/story/_/id/26090712/brexit-big-concern-ra-ahead-2019-open-royal-portrush" TargetMode="External"/><Relationship Id="rId81" Type="http://schemas.openxmlformats.org/officeDocument/2006/relationships/image" Target="../media/image95.png"/><Relationship Id="rId86" Type="http://schemas.openxmlformats.org/officeDocument/2006/relationships/image" Target="../media/image100.png"/><Relationship Id="rId94" Type="http://schemas.openxmlformats.org/officeDocument/2006/relationships/image" Target="../media/image107.png"/><Relationship Id="rId99" Type="http://schemas.openxmlformats.org/officeDocument/2006/relationships/image" Target="../media/image112.png"/><Relationship Id="rId101" Type="http://schemas.openxmlformats.org/officeDocument/2006/relationships/image" Target="../media/image114.png"/><Relationship Id="rId122" Type="http://schemas.openxmlformats.org/officeDocument/2006/relationships/image" Target="../media/image130.png"/><Relationship Id="rId130" Type="http://schemas.openxmlformats.org/officeDocument/2006/relationships/hyperlink" Target="http://www.espn.com/golf/story/_/id/26665699/so-yeon-ryu-takes-1-stroke-lead-lake-merced" TargetMode="External"/><Relationship Id="rId135" Type="http://schemas.openxmlformats.org/officeDocument/2006/relationships/image" Target="../media/image137.jpeg"/><Relationship Id="rId143" Type="http://schemas.openxmlformats.org/officeDocument/2006/relationships/image" Target="../media/image141.jpeg"/><Relationship Id="rId148" Type="http://schemas.openxmlformats.org/officeDocument/2006/relationships/image" Target="../media/image145.png"/><Relationship Id="rId151" Type="http://schemas.openxmlformats.org/officeDocument/2006/relationships/image" Target="../media/image147.png"/><Relationship Id="rId156" Type="http://schemas.openxmlformats.org/officeDocument/2006/relationships/image" Target="../media/image152.png"/><Relationship Id="rId164" Type="http://schemas.openxmlformats.org/officeDocument/2006/relationships/image" Target="../media/image159.png"/><Relationship Id="rId169" Type="http://schemas.openxmlformats.org/officeDocument/2006/relationships/image" Target="../media/image163.png"/><Relationship Id="rId4" Type="http://schemas.openxmlformats.org/officeDocument/2006/relationships/image" Target="../media/image7.png"/><Relationship Id="rId9" Type="http://schemas.openxmlformats.org/officeDocument/2006/relationships/image" Target="../media/image27.png"/><Relationship Id="rId172" Type="http://schemas.openxmlformats.org/officeDocument/2006/relationships/image" Target="../media/image166.png"/><Relationship Id="rId13" Type="http://schemas.openxmlformats.org/officeDocument/2006/relationships/image" Target="../media/image56.png"/><Relationship Id="rId18" Type="http://schemas.openxmlformats.org/officeDocument/2006/relationships/image" Target="../media/image10.png"/><Relationship Id="rId39" Type="http://schemas.openxmlformats.org/officeDocument/2006/relationships/image" Target="../media/image63.png"/><Relationship Id="rId109" Type="http://schemas.openxmlformats.org/officeDocument/2006/relationships/image" Target="../media/image118.png"/><Relationship Id="rId34" Type="http://schemas.openxmlformats.org/officeDocument/2006/relationships/image" Target="../media/image60.png"/><Relationship Id="rId50" Type="http://schemas.openxmlformats.org/officeDocument/2006/relationships/image" Target="../media/image25.png"/><Relationship Id="rId55" Type="http://schemas.openxmlformats.org/officeDocument/2006/relationships/image" Target="../media/image76.png"/><Relationship Id="rId76" Type="http://schemas.openxmlformats.org/officeDocument/2006/relationships/hyperlink" Target="http://www.espn.com/golf/story/_/id/26109357/amy-olson-leads-hsbc-women-world-championship" TargetMode="External"/><Relationship Id="rId97" Type="http://schemas.openxmlformats.org/officeDocument/2006/relationships/image" Target="../media/image110.png"/><Relationship Id="rId104" Type="http://schemas.openxmlformats.org/officeDocument/2006/relationships/image" Target="../media/image37.png"/><Relationship Id="rId120" Type="http://schemas.openxmlformats.org/officeDocument/2006/relationships/image" Target="../media/image129.jpeg"/><Relationship Id="rId125" Type="http://schemas.openxmlformats.org/officeDocument/2006/relationships/hyperlink" Target="http://www.espn.com/espn/now?nowId=21-41061265-4" TargetMode="External"/><Relationship Id="rId141" Type="http://schemas.openxmlformats.org/officeDocument/2006/relationships/hyperlink" Target="http://www.espn.com/espn/now?nowId=21-41065788-4" TargetMode="External"/><Relationship Id="rId146" Type="http://schemas.openxmlformats.org/officeDocument/2006/relationships/image" Target="../media/image143.png"/><Relationship Id="rId167" Type="http://schemas.openxmlformats.org/officeDocument/2006/relationships/image" Target="../media/image161.png"/><Relationship Id="rId7" Type="http://schemas.openxmlformats.org/officeDocument/2006/relationships/image" Target="../media/image33.png"/><Relationship Id="rId71" Type="http://schemas.openxmlformats.org/officeDocument/2006/relationships/hyperlink" Target="http://www.espn.com/espn/now?nowId=21-41056081-4" TargetMode="External"/><Relationship Id="rId92" Type="http://schemas.openxmlformats.org/officeDocument/2006/relationships/image" Target="../media/image105.png"/><Relationship Id="rId162" Type="http://schemas.openxmlformats.org/officeDocument/2006/relationships/image" Target="../media/image157.png"/><Relationship Id="rId2" Type="http://schemas.openxmlformats.org/officeDocument/2006/relationships/image" Target="../media/image9.png"/><Relationship Id="rId29" Type="http://schemas.openxmlformats.org/officeDocument/2006/relationships/image" Target="../media/image13.png"/><Relationship Id="rId24" Type="http://schemas.openxmlformats.org/officeDocument/2006/relationships/image" Target="../media/image17.png"/><Relationship Id="rId40" Type="http://schemas.openxmlformats.org/officeDocument/2006/relationships/image" Target="../media/image64.png"/><Relationship Id="rId45" Type="http://schemas.openxmlformats.org/officeDocument/2006/relationships/image" Target="../media/image69.png"/><Relationship Id="rId66" Type="http://schemas.openxmlformats.org/officeDocument/2006/relationships/image" Target="../media/image86.png"/><Relationship Id="rId87" Type="http://schemas.openxmlformats.org/officeDocument/2006/relationships/image" Target="../media/image101.png"/><Relationship Id="rId110" Type="http://schemas.openxmlformats.org/officeDocument/2006/relationships/image" Target="../media/image119.png"/><Relationship Id="rId115" Type="http://schemas.openxmlformats.org/officeDocument/2006/relationships/image" Target="../media/image124.png"/><Relationship Id="rId131" Type="http://schemas.openxmlformats.org/officeDocument/2006/relationships/image" Target="../media/image134.jpeg"/><Relationship Id="rId136" Type="http://schemas.openxmlformats.org/officeDocument/2006/relationships/hyperlink" Target="http://www.espn.com/espn/now?nowId=21-41065800-4" TargetMode="External"/><Relationship Id="rId157" Type="http://schemas.openxmlformats.org/officeDocument/2006/relationships/image" Target="../media/image28.png"/><Relationship Id="rId61" Type="http://schemas.openxmlformats.org/officeDocument/2006/relationships/image" Target="../media/image81.png"/><Relationship Id="rId82" Type="http://schemas.openxmlformats.org/officeDocument/2006/relationships/image" Target="../media/image96.png"/><Relationship Id="rId152" Type="http://schemas.openxmlformats.org/officeDocument/2006/relationships/image" Target="../media/image148.png"/><Relationship Id="rId173" Type="http://schemas.openxmlformats.org/officeDocument/2006/relationships/image" Target="../media/image167.png"/><Relationship Id="rId19" Type="http://schemas.openxmlformats.org/officeDocument/2006/relationships/image" Target="../media/image8.png"/><Relationship Id="rId14" Type="http://schemas.openxmlformats.org/officeDocument/2006/relationships/image" Target="../media/image5.png"/><Relationship Id="rId30" Type="http://schemas.openxmlformats.org/officeDocument/2006/relationships/image" Target="../media/image20.png"/><Relationship Id="rId35" Type="http://schemas.openxmlformats.org/officeDocument/2006/relationships/image" Target="../media/image61.png"/><Relationship Id="rId56" Type="http://schemas.openxmlformats.org/officeDocument/2006/relationships/image" Target="../media/image45.png"/><Relationship Id="rId77" Type="http://schemas.openxmlformats.org/officeDocument/2006/relationships/image" Target="../media/image92.jpeg"/><Relationship Id="rId100" Type="http://schemas.openxmlformats.org/officeDocument/2006/relationships/image" Target="../media/image113.png"/><Relationship Id="rId105" Type="http://schemas.openxmlformats.org/officeDocument/2006/relationships/image" Target="../media/image115.png"/><Relationship Id="rId126" Type="http://schemas.openxmlformats.org/officeDocument/2006/relationships/hyperlink" Target="http://www.espn.com/golf/story/_/id/26668298/benjamin-hebert-surges-china-open-lead-ahead-final-round" TargetMode="External"/><Relationship Id="rId147" Type="http://schemas.openxmlformats.org/officeDocument/2006/relationships/image" Target="../media/image144.png"/><Relationship Id="rId168" Type="http://schemas.openxmlformats.org/officeDocument/2006/relationships/image" Target="../media/image162.png"/><Relationship Id="rId8" Type="http://schemas.openxmlformats.org/officeDocument/2006/relationships/image" Target="../media/image52.png"/><Relationship Id="rId51" Type="http://schemas.openxmlformats.org/officeDocument/2006/relationships/image" Target="../media/image39.png"/><Relationship Id="rId72" Type="http://schemas.openxmlformats.org/officeDocument/2006/relationships/image" Target="../media/image90.png"/><Relationship Id="rId93" Type="http://schemas.openxmlformats.org/officeDocument/2006/relationships/image" Target="../media/image106.png"/><Relationship Id="rId98" Type="http://schemas.openxmlformats.org/officeDocument/2006/relationships/image" Target="../media/image111.png"/><Relationship Id="rId121" Type="http://schemas.openxmlformats.org/officeDocument/2006/relationships/hyperlink" Target="http://www.espn.com/espn/now?nowId=21-41061272-4" TargetMode="External"/><Relationship Id="rId142" Type="http://schemas.openxmlformats.org/officeDocument/2006/relationships/hyperlink" Target="http://www.espn.com/golf/story/_/id/26730736/comeback-king-kinhult-wins-british-masters" TargetMode="External"/><Relationship Id="rId163" Type="http://schemas.openxmlformats.org/officeDocument/2006/relationships/image" Target="../media/image158.png"/><Relationship Id="rId3" Type="http://schemas.openxmlformats.org/officeDocument/2006/relationships/image" Target="../media/image2.png"/><Relationship Id="rId25" Type="http://schemas.openxmlformats.org/officeDocument/2006/relationships/image" Target="../media/image18.png"/><Relationship Id="rId46" Type="http://schemas.openxmlformats.org/officeDocument/2006/relationships/image" Target="../media/image46.png"/><Relationship Id="rId67" Type="http://schemas.openxmlformats.org/officeDocument/2006/relationships/image" Target="../media/image87.png"/><Relationship Id="rId116" Type="http://schemas.openxmlformats.org/officeDocument/2006/relationships/image" Target="../media/image125.png"/><Relationship Id="rId137" Type="http://schemas.openxmlformats.org/officeDocument/2006/relationships/image" Target="../media/image138.jpeg"/><Relationship Id="rId158" Type="http://schemas.openxmlformats.org/officeDocument/2006/relationships/image" Target="../media/image153.png"/><Relationship Id="rId20" Type="http://schemas.openxmlformats.org/officeDocument/2006/relationships/image" Target="../media/image57.png"/><Relationship Id="rId41" Type="http://schemas.openxmlformats.org/officeDocument/2006/relationships/image" Target="../media/image65.png"/><Relationship Id="rId62" Type="http://schemas.openxmlformats.org/officeDocument/2006/relationships/image" Target="../media/image82.png"/><Relationship Id="rId83" Type="http://schemas.openxmlformats.org/officeDocument/2006/relationships/image" Target="../media/image97.png"/><Relationship Id="rId88" Type="http://schemas.openxmlformats.org/officeDocument/2006/relationships/image" Target="../media/image102.png"/><Relationship Id="rId111" Type="http://schemas.openxmlformats.org/officeDocument/2006/relationships/image" Target="../media/image120.png"/><Relationship Id="rId132" Type="http://schemas.openxmlformats.org/officeDocument/2006/relationships/image" Target="../media/image34.png"/><Relationship Id="rId153" Type="http://schemas.openxmlformats.org/officeDocument/2006/relationships/image" Target="../media/image149.png"/><Relationship Id="rId174" Type="http://schemas.openxmlformats.org/officeDocument/2006/relationships/image" Target="../media/image168.png"/><Relationship Id="rId15" Type="http://schemas.openxmlformats.org/officeDocument/2006/relationships/image" Target="../media/image21.png"/><Relationship Id="rId36" Type="http://schemas.openxmlformats.org/officeDocument/2006/relationships/image" Target="../media/image15.png"/><Relationship Id="rId57" Type="http://schemas.openxmlformats.org/officeDocument/2006/relationships/image" Target="../media/image77.png"/><Relationship Id="rId106" Type="http://schemas.openxmlformats.org/officeDocument/2006/relationships/image" Target="../media/image116.png"/><Relationship Id="rId127" Type="http://schemas.openxmlformats.org/officeDocument/2006/relationships/image" Target="../media/image13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png"/><Relationship Id="rId13" Type="http://schemas.openxmlformats.org/officeDocument/2006/relationships/image" Target="../media/image4.png"/><Relationship Id="rId18" Type="http://schemas.openxmlformats.org/officeDocument/2006/relationships/image" Target="../media/image12.png"/><Relationship Id="rId26" Type="http://schemas.openxmlformats.org/officeDocument/2006/relationships/image" Target="../media/image177.png"/><Relationship Id="rId39" Type="http://schemas.openxmlformats.org/officeDocument/2006/relationships/image" Target="../media/image7.png"/><Relationship Id="rId3" Type="http://schemas.openxmlformats.org/officeDocument/2006/relationships/image" Target="../media/image5.png"/><Relationship Id="rId21" Type="http://schemas.openxmlformats.org/officeDocument/2006/relationships/image" Target="../media/image172.png"/><Relationship Id="rId34" Type="http://schemas.openxmlformats.org/officeDocument/2006/relationships/image" Target="../media/image185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image" Target="../media/image6.png"/><Relationship Id="rId25" Type="http://schemas.openxmlformats.org/officeDocument/2006/relationships/image" Target="../media/image176.png"/><Relationship Id="rId33" Type="http://schemas.openxmlformats.org/officeDocument/2006/relationships/image" Target="../media/image184.png"/><Relationship Id="rId38" Type="http://schemas.openxmlformats.org/officeDocument/2006/relationships/image" Target="../media/image13.png"/><Relationship Id="rId2" Type="http://schemas.openxmlformats.org/officeDocument/2006/relationships/image" Target="../media/image8.png"/><Relationship Id="rId16" Type="http://schemas.openxmlformats.org/officeDocument/2006/relationships/image" Target="../media/image57.png"/><Relationship Id="rId20" Type="http://schemas.openxmlformats.org/officeDocument/2006/relationships/image" Target="../media/image171.png"/><Relationship Id="rId29" Type="http://schemas.openxmlformats.org/officeDocument/2006/relationships/image" Target="../media/image180.png"/><Relationship Id="rId1" Type="http://schemas.openxmlformats.org/officeDocument/2006/relationships/image" Target="../media/image1.png"/><Relationship Id="rId6" Type="http://schemas.openxmlformats.org/officeDocument/2006/relationships/image" Target="../media/image9.png"/><Relationship Id="rId11" Type="http://schemas.openxmlformats.org/officeDocument/2006/relationships/image" Target="../media/image17.png"/><Relationship Id="rId24" Type="http://schemas.openxmlformats.org/officeDocument/2006/relationships/image" Target="../media/image175.png"/><Relationship Id="rId32" Type="http://schemas.openxmlformats.org/officeDocument/2006/relationships/image" Target="../media/image183.png"/><Relationship Id="rId37" Type="http://schemas.openxmlformats.org/officeDocument/2006/relationships/image" Target="../media/image2.png"/><Relationship Id="rId40" Type="http://schemas.openxmlformats.org/officeDocument/2006/relationships/image" Target="../media/image24.png"/><Relationship Id="rId5" Type="http://schemas.openxmlformats.org/officeDocument/2006/relationships/image" Target="../media/image21.png"/><Relationship Id="rId15" Type="http://schemas.openxmlformats.org/officeDocument/2006/relationships/image" Target="../media/image18.png"/><Relationship Id="rId23" Type="http://schemas.openxmlformats.org/officeDocument/2006/relationships/image" Target="../media/image174.png"/><Relationship Id="rId28" Type="http://schemas.openxmlformats.org/officeDocument/2006/relationships/image" Target="../media/image179.png"/><Relationship Id="rId36" Type="http://schemas.openxmlformats.org/officeDocument/2006/relationships/image" Target="../media/image187.png"/><Relationship Id="rId10" Type="http://schemas.openxmlformats.org/officeDocument/2006/relationships/image" Target="../media/image11.png"/><Relationship Id="rId19" Type="http://schemas.openxmlformats.org/officeDocument/2006/relationships/image" Target="../media/image170.png"/><Relationship Id="rId31" Type="http://schemas.openxmlformats.org/officeDocument/2006/relationships/image" Target="../media/image182.png"/><Relationship Id="rId4" Type="http://schemas.openxmlformats.org/officeDocument/2006/relationships/image" Target="../media/image51.png"/><Relationship Id="rId9" Type="http://schemas.openxmlformats.org/officeDocument/2006/relationships/image" Target="../media/image22.png"/><Relationship Id="rId14" Type="http://schemas.openxmlformats.org/officeDocument/2006/relationships/image" Target="../media/image3.png"/><Relationship Id="rId22" Type="http://schemas.openxmlformats.org/officeDocument/2006/relationships/image" Target="../media/image173.png"/><Relationship Id="rId27" Type="http://schemas.openxmlformats.org/officeDocument/2006/relationships/image" Target="../media/image178.png"/><Relationship Id="rId30" Type="http://schemas.openxmlformats.org/officeDocument/2006/relationships/image" Target="../media/image181.png"/><Relationship Id="rId35" Type="http://schemas.openxmlformats.org/officeDocument/2006/relationships/image" Target="../media/image18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7.png"/><Relationship Id="rId13" Type="http://schemas.openxmlformats.org/officeDocument/2006/relationships/image" Target="../media/image189.png"/><Relationship Id="rId18" Type="http://schemas.openxmlformats.org/officeDocument/2006/relationships/image" Target="../media/image185.png"/><Relationship Id="rId3" Type="http://schemas.openxmlformats.org/officeDocument/2006/relationships/image" Target="../media/image182.png"/><Relationship Id="rId21" Type="http://schemas.openxmlformats.org/officeDocument/2006/relationships/image" Target="../media/image184.png"/><Relationship Id="rId7" Type="http://schemas.openxmlformats.org/officeDocument/2006/relationships/image" Target="../media/image181.png"/><Relationship Id="rId12" Type="http://schemas.openxmlformats.org/officeDocument/2006/relationships/image" Target="../media/image188.png"/><Relationship Id="rId17" Type="http://schemas.openxmlformats.org/officeDocument/2006/relationships/image" Target="../media/image179.png"/><Relationship Id="rId2" Type="http://schemas.openxmlformats.org/officeDocument/2006/relationships/image" Target="../media/image175.png"/><Relationship Id="rId16" Type="http://schemas.openxmlformats.org/officeDocument/2006/relationships/image" Target="../media/image190.png"/><Relationship Id="rId20" Type="http://schemas.openxmlformats.org/officeDocument/2006/relationships/image" Target="../media/image186.png"/><Relationship Id="rId1" Type="http://schemas.openxmlformats.org/officeDocument/2006/relationships/image" Target="../media/image170.png"/><Relationship Id="rId6" Type="http://schemas.openxmlformats.org/officeDocument/2006/relationships/image" Target="../media/image180.png"/><Relationship Id="rId11" Type="http://schemas.openxmlformats.org/officeDocument/2006/relationships/image" Target="../media/image174.png"/><Relationship Id="rId5" Type="http://schemas.openxmlformats.org/officeDocument/2006/relationships/image" Target="../media/image172.png"/><Relationship Id="rId15" Type="http://schemas.openxmlformats.org/officeDocument/2006/relationships/image" Target="../media/image173.png"/><Relationship Id="rId10" Type="http://schemas.openxmlformats.org/officeDocument/2006/relationships/image" Target="../media/image171.png"/><Relationship Id="rId19" Type="http://schemas.openxmlformats.org/officeDocument/2006/relationships/image" Target="../media/image191.png"/><Relationship Id="rId4" Type="http://schemas.openxmlformats.org/officeDocument/2006/relationships/image" Target="../media/image183.png"/><Relationship Id="rId9" Type="http://schemas.openxmlformats.org/officeDocument/2006/relationships/image" Target="../media/image176.png"/><Relationship Id="rId14" Type="http://schemas.openxmlformats.org/officeDocument/2006/relationships/image" Target="../media/image17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7.png"/><Relationship Id="rId13" Type="http://schemas.openxmlformats.org/officeDocument/2006/relationships/image" Target="../media/image188.png"/><Relationship Id="rId18" Type="http://schemas.openxmlformats.org/officeDocument/2006/relationships/image" Target="../media/image185.png"/><Relationship Id="rId3" Type="http://schemas.openxmlformats.org/officeDocument/2006/relationships/image" Target="../media/image182.png"/><Relationship Id="rId21" Type="http://schemas.openxmlformats.org/officeDocument/2006/relationships/image" Target="../media/image184.png"/><Relationship Id="rId7" Type="http://schemas.openxmlformats.org/officeDocument/2006/relationships/image" Target="../media/image181.png"/><Relationship Id="rId12" Type="http://schemas.openxmlformats.org/officeDocument/2006/relationships/image" Target="../media/image173.png"/><Relationship Id="rId17" Type="http://schemas.openxmlformats.org/officeDocument/2006/relationships/image" Target="../media/image179.png"/><Relationship Id="rId2" Type="http://schemas.openxmlformats.org/officeDocument/2006/relationships/image" Target="../media/image175.png"/><Relationship Id="rId16" Type="http://schemas.openxmlformats.org/officeDocument/2006/relationships/image" Target="../media/image190.png"/><Relationship Id="rId20" Type="http://schemas.openxmlformats.org/officeDocument/2006/relationships/image" Target="../media/image186.png"/><Relationship Id="rId1" Type="http://schemas.openxmlformats.org/officeDocument/2006/relationships/image" Target="../media/image170.png"/><Relationship Id="rId6" Type="http://schemas.openxmlformats.org/officeDocument/2006/relationships/image" Target="../media/image180.png"/><Relationship Id="rId11" Type="http://schemas.openxmlformats.org/officeDocument/2006/relationships/image" Target="../media/image174.png"/><Relationship Id="rId5" Type="http://schemas.openxmlformats.org/officeDocument/2006/relationships/image" Target="../media/image172.png"/><Relationship Id="rId15" Type="http://schemas.openxmlformats.org/officeDocument/2006/relationships/image" Target="../media/image178.png"/><Relationship Id="rId10" Type="http://schemas.openxmlformats.org/officeDocument/2006/relationships/image" Target="../media/image171.png"/><Relationship Id="rId19" Type="http://schemas.openxmlformats.org/officeDocument/2006/relationships/image" Target="../media/image191.png"/><Relationship Id="rId4" Type="http://schemas.openxmlformats.org/officeDocument/2006/relationships/image" Target="../media/image183.png"/><Relationship Id="rId9" Type="http://schemas.openxmlformats.org/officeDocument/2006/relationships/image" Target="../media/image176.png"/><Relationship Id="rId14" Type="http://schemas.openxmlformats.org/officeDocument/2006/relationships/image" Target="../media/image18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0.png"/><Relationship Id="rId13" Type="http://schemas.openxmlformats.org/officeDocument/2006/relationships/image" Target="../media/image174.png"/><Relationship Id="rId18" Type="http://schemas.openxmlformats.org/officeDocument/2006/relationships/image" Target="../media/image191.png"/><Relationship Id="rId3" Type="http://schemas.openxmlformats.org/officeDocument/2006/relationships/image" Target="../media/image189.png"/><Relationship Id="rId21" Type="http://schemas.openxmlformats.org/officeDocument/2006/relationships/image" Target="../media/image190.png"/><Relationship Id="rId7" Type="http://schemas.openxmlformats.org/officeDocument/2006/relationships/image" Target="../media/image173.png"/><Relationship Id="rId12" Type="http://schemas.openxmlformats.org/officeDocument/2006/relationships/image" Target="../media/image187.png"/><Relationship Id="rId17" Type="http://schemas.openxmlformats.org/officeDocument/2006/relationships/image" Target="../media/image178.png"/><Relationship Id="rId2" Type="http://schemas.openxmlformats.org/officeDocument/2006/relationships/image" Target="../media/image182.png"/><Relationship Id="rId16" Type="http://schemas.openxmlformats.org/officeDocument/2006/relationships/image" Target="../media/image176.png"/><Relationship Id="rId20" Type="http://schemas.openxmlformats.org/officeDocument/2006/relationships/image" Target="../media/image184.png"/><Relationship Id="rId1" Type="http://schemas.openxmlformats.org/officeDocument/2006/relationships/image" Target="../media/image170.png"/><Relationship Id="rId6" Type="http://schemas.openxmlformats.org/officeDocument/2006/relationships/image" Target="../media/image183.png"/><Relationship Id="rId11" Type="http://schemas.openxmlformats.org/officeDocument/2006/relationships/image" Target="../media/image181.png"/><Relationship Id="rId5" Type="http://schemas.openxmlformats.org/officeDocument/2006/relationships/image" Target="../media/image172.png"/><Relationship Id="rId15" Type="http://schemas.openxmlformats.org/officeDocument/2006/relationships/image" Target="../media/image179.png"/><Relationship Id="rId10" Type="http://schemas.openxmlformats.org/officeDocument/2006/relationships/image" Target="../media/image171.png"/><Relationship Id="rId19" Type="http://schemas.openxmlformats.org/officeDocument/2006/relationships/image" Target="../media/image185.png"/><Relationship Id="rId4" Type="http://schemas.openxmlformats.org/officeDocument/2006/relationships/image" Target="../media/image175.png"/><Relationship Id="rId9" Type="http://schemas.openxmlformats.org/officeDocument/2006/relationships/image" Target="../media/image188.png"/><Relationship Id="rId14" Type="http://schemas.openxmlformats.org/officeDocument/2006/relationships/image" Target="../media/image18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0.png"/><Relationship Id="rId13" Type="http://schemas.openxmlformats.org/officeDocument/2006/relationships/image" Target="../media/image174.png"/><Relationship Id="rId18" Type="http://schemas.openxmlformats.org/officeDocument/2006/relationships/image" Target="../media/image191.png"/><Relationship Id="rId3" Type="http://schemas.openxmlformats.org/officeDocument/2006/relationships/image" Target="../media/image189.png"/><Relationship Id="rId21" Type="http://schemas.openxmlformats.org/officeDocument/2006/relationships/image" Target="../media/image190.png"/><Relationship Id="rId7" Type="http://schemas.openxmlformats.org/officeDocument/2006/relationships/image" Target="../media/image173.png"/><Relationship Id="rId12" Type="http://schemas.openxmlformats.org/officeDocument/2006/relationships/image" Target="../media/image187.png"/><Relationship Id="rId17" Type="http://schemas.openxmlformats.org/officeDocument/2006/relationships/image" Target="../media/image178.png"/><Relationship Id="rId2" Type="http://schemas.openxmlformats.org/officeDocument/2006/relationships/image" Target="../media/image182.png"/><Relationship Id="rId16" Type="http://schemas.openxmlformats.org/officeDocument/2006/relationships/image" Target="../media/image176.png"/><Relationship Id="rId20" Type="http://schemas.openxmlformats.org/officeDocument/2006/relationships/image" Target="../media/image184.png"/><Relationship Id="rId1" Type="http://schemas.openxmlformats.org/officeDocument/2006/relationships/image" Target="../media/image170.png"/><Relationship Id="rId6" Type="http://schemas.openxmlformats.org/officeDocument/2006/relationships/image" Target="../media/image183.png"/><Relationship Id="rId11" Type="http://schemas.openxmlformats.org/officeDocument/2006/relationships/image" Target="../media/image181.png"/><Relationship Id="rId5" Type="http://schemas.openxmlformats.org/officeDocument/2006/relationships/image" Target="../media/image172.png"/><Relationship Id="rId15" Type="http://schemas.openxmlformats.org/officeDocument/2006/relationships/image" Target="../media/image179.png"/><Relationship Id="rId10" Type="http://schemas.openxmlformats.org/officeDocument/2006/relationships/image" Target="../media/image171.png"/><Relationship Id="rId19" Type="http://schemas.openxmlformats.org/officeDocument/2006/relationships/image" Target="../media/image185.png"/><Relationship Id="rId4" Type="http://schemas.openxmlformats.org/officeDocument/2006/relationships/image" Target="../media/image175.png"/><Relationship Id="rId9" Type="http://schemas.openxmlformats.org/officeDocument/2006/relationships/image" Target="../media/image188.png"/><Relationship Id="rId14" Type="http://schemas.openxmlformats.org/officeDocument/2006/relationships/image" Target="../media/image18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18.png"/><Relationship Id="rId3" Type="http://schemas.openxmlformats.org/officeDocument/2006/relationships/image" Target="../media/image5.png"/><Relationship Id="rId7" Type="http://schemas.openxmlformats.org/officeDocument/2006/relationships/image" Target="../media/image11.png"/><Relationship Id="rId12" Type="http://schemas.openxmlformats.org/officeDocument/2006/relationships/image" Target="../media/image57.png"/><Relationship Id="rId2" Type="http://schemas.openxmlformats.org/officeDocument/2006/relationships/image" Target="../media/image24.png"/><Relationship Id="rId1" Type="http://schemas.openxmlformats.org/officeDocument/2006/relationships/image" Target="../media/image1.png"/><Relationship Id="rId6" Type="http://schemas.openxmlformats.org/officeDocument/2006/relationships/image" Target="../media/image25.png"/><Relationship Id="rId11" Type="http://schemas.openxmlformats.org/officeDocument/2006/relationships/image" Target="../media/image2.png"/><Relationship Id="rId5" Type="http://schemas.openxmlformats.org/officeDocument/2006/relationships/image" Target="../media/image8.png"/><Relationship Id="rId10" Type="http://schemas.openxmlformats.org/officeDocument/2006/relationships/image" Target="../media/image12.png"/><Relationship Id="rId4" Type="http://schemas.openxmlformats.org/officeDocument/2006/relationships/image" Target="../media/image9.png"/><Relationship Id="rId9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8.png"/><Relationship Id="rId18" Type="http://schemas.openxmlformats.org/officeDocument/2006/relationships/image" Target="../media/image32.png"/><Relationship Id="rId3" Type="http://schemas.openxmlformats.org/officeDocument/2006/relationships/image" Target="../media/image2.png"/><Relationship Id="rId21" Type="http://schemas.openxmlformats.org/officeDocument/2006/relationships/image" Target="../media/image33.png"/><Relationship Id="rId7" Type="http://schemas.openxmlformats.org/officeDocument/2006/relationships/image" Target="../media/image51.png"/><Relationship Id="rId12" Type="http://schemas.openxmlformats.org/officeDocument/2006/relationships/image" Target="../media/image12.png"/><Relationship Id="rId17" Type="http://schemas.openxmlformats.org/officeDocument/2006/relationships/image" Target="../media/image22.png"/><Relationship Id="rId2" Type="http://schemas.openxmlformats.org/officeDocument/2006/relationships/image" Target="../media/image4.png"/><Relationship Id="rId16" Type="http://schemas.openxmlformats.org/officeDocument/2006/relationships/image" Target="../media/image20.png"/><Relationship Id="rId20" Type="http://schemas.openxmlformats.org/officeDocument/2006/relationships/image" Target="../media/image57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image" Target="../media/image25.png"/><Relationship Id="rId5" Type="http://schemas.openxmlformats.org/officeDocument/2006/relationships/image" Target="../media/image21.png"/><Relationship Id="rId15" Type="http://schemas.openxmlformats.org/officeDocument/2006/relationships/image" Target="../media/image11.png"/><Relationship Id="rId10" Type="http://schemas.openxmlformats.org/officeDocument/2006/relationships/image" Target="../media/image5.png"/><Relationship Id="rId19" Type="http://schemas.openxmlformats.org/officeDocument/2006/relationships/image" Target="../media/image18.png"/><Relationship Id="rId4" Type="http://schemas.openxmlformats.org/officeDocument/2006/relationships/image" Target="../media/image9.png"/><Relationship Id="rId9" Type="http://schemas.openxmlformats.org/officeDocument/2006/relationships/image" Target="../media/image13.png"/><Relationship Id="rId1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9B8D875-AC1C-4C5B-A223-2163CF005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058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F636F0E-6729-4DDA-82B7-1E9831F29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58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071AF83-813E-42FF-B375-16534E275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458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1535B4E-9DB7-4F68-A2BA-C6E9134EB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658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12DEB3D-7338-4216-861E-694F08ADE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858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442ED54-CB2F-48EE-9236-6B13A4AAB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58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7FF6E33-126A-4399-8C77-0DFFDBFB3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58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28AEFCA-E418-44DF-9D76-ADAEE21DB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458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E9C3ABE-E3F2-4495-A9F2-76EA8B9D3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658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B94D69F-EC2F-483B-98A7-93DE00246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858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8BD9B3A-19FD-444F-A8CE-67683C202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5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D56B135-E5CA-488D-8E24-9D6D9C41D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258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30611B2-D7B8-41BC-BED1-506E9D102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458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ED99FA8-9898-42B9-9286-49AF84902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58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2C13F85-3CCD-4161-BF8B-FAF382315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85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85C0382-5D9A-45AE-9B0B-640B8C235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58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754006E-D3BF-4877-9F38-485318E06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5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7046295-A454-4312-8971-AE33A3393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58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8FD6ABC6-A04A-438A-9AFC-62EEDC403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658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5EAEB36-77CE-4260-8787-8A7825FDB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58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CF08C86-46E3-4E2D-B4F3-A387D1C0F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58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74B56BB-575D-4AA7-BF87-3A575BB4A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258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7068F2B4-9F46-4434-B2B3-6D276C535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458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D7888CF-AB44-4FA5-B48A-D3AB4264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58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4ECFFF75-BACC-408D-AA33-3E63E23B1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858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7F75B1C-0AD7-4A2F-938C-0D9FDC97D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058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2B69719-CC37-43C1-8D22-E7ECE348A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258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CD418EB-6358-47C8-97C7-06BDB5E1D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58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98139C77-8D34-44FD-ADF3-9F433A314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658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44FBAE6-1649-4642-A95C-7982DFA3C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858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A3D7F21E-3B0E-4903-A1CD-396268F5E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5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86A46D9-CDBF-4754-9ED1-8EAC15AD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58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73750D1E-4123-419C-B362-24E27625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58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CF7AA540-F51D-4FA9-8F7F-32DB329E0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58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5FCCCBE-1D77-42C6-91F9-24102E305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5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6CDCB6E-ACA9-4163-98A8-C3B97E6F2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059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774AA05-3393-4A85-A059-674E73DB0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59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6DA1822-D095-4EEE-9D6B-35E4CF13D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459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A29E7EF3-9C91-4207-ABC9-DB0DAD753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59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9202154-ED8D-4F00-B516-5B2D89B9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859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5E2BC86-2DD9-4AAA-9C6F-432A3D32A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59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0F67C1E-3ADE-42F0-A474-DA1300DF8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259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BAA8A49A-259B-4EDA-AAF2-6B0DD5E08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459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358CEF0F-251E-41B5-A5BE-9C26900B0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59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24EC034E-41A1-4F5C-AC46-911A99A7E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859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7D1869AA-94E4-4B28-B826-2CF7E6B9B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059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0EB3B9B-CE17-47EB-B8CF-EF3A3B22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259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983B458-1793-4CC2-84B2-D1DC734AB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59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EA3F6758-2EAA-4FEB-A7DF-E26BEE937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659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5BBE4967-A5EF-4D7A-911D-C1661ED24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859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E94D4D9F-C8F2-4007-A9D8-945F44AB0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5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D316DC2-ED81-44A9-980F-4768754CF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59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71BD4F05-C210-44FB-8C59-84DA8BB4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459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5058D1DF-9434-4ABF-8885-2B2F02584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59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9075FE0E-12CC-46FA-B5AE-B3724CE2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5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C83CD75F-0DA5-44B2-9FA8-99E1D4FF8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9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79DA845-BC9C-40E8-9DC9-DDAD7FCA9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25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5CFF26AC-3BAF-4E57-B3A3-18B653856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59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903F0162-477A-4241-A0F2-B6C0D0BD2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59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8C736782-3C5C-4DEA-877A-566F8AA50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859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B6BB0117-A407-4EA0-B8F2-8FD44222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59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AC91092E-5202-4837-9490-A270ECA94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259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3327BFFA-5B01-4736-A728-8E7538CB3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459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83151BB-D61D-4900-A245-E3F0CDC08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659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519C0CE9-2A6C-41BA-B939-A5118160A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859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2C719C48-5D5B-4AB8-804C-D68C8FE12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059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E5C29C24-7C72-41F2-B839-739EBA254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25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3C473C92-748B-440F-A902-E809EF59B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459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BA1E592-FC8C-4277-89EB-E66FD3009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65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D754E9D-2A18-48BD-B3C4-2FA671EB7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859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DA60C1FD-274A-419E-B46C-528956520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05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FD0498AB-C32F-428B-9BE6-8BB4A8C1E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59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7D7978A9-24D8-4448-B716-B46CE6B79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59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8A8D8BD-8B98-4BA5-861D-90D5932C6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659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F7652799-500E-4E60-947A-AC558246C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B75B05A4-AD77-4C81-9461-5C8B040AF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60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9E502836-B2B9-497D-B776-FBB42A27E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26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7B54310-E0CC-4C98-80DD-3C7953F24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460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E8280451-4DF0-462A-BCAC-B9CE66239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60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C68A2CD8-A951-497F-B499-94C2E90C5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60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E994B721-0D8D-4446-A789-6F196ADA9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06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4B753CD4-5F5D-42AE-AAC4-8A4B92172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260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FD6275E6-9756-40D5-ACB8-8E78ABB11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6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927289F-510F-4106-A414-332AB506A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66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6C2D282-BD1E-4496-A251-AC50E1A8C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86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27E880D8-5720-4522-9E84-71AEA2A9E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06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D07E3C06-8D69-441B-9383-F249EF630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26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8D9F7AF8-AA87-4976-8C7C-432B7FE96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46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F0011F04-B587-4218-A66C-D5FC99FB4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6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BF04202F-8157-4615-8C2D-66743ECD2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86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DCFAED9-CEA4-4161-B97F-DA793F356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06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3980E997-79C4-4BDE-B6DD-947912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6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3CFAA814-88A0-4C46-A76D-6B1F5E5C6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6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B99469A0-2012-4323-9CF5-853957E31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6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25A659B3-98BB-4D02-8E86-886C0252F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86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70AE504-15EE-4DA7-B468-D636A1C7F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06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CFCA5D89-4A2A-46BF-A095-DEBCF048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6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B119358C-56A6-463C-A5EC-6990272AA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46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3CCE030-C94D-4998-91E7-ECB9490A0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66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26FBCB80-0154-4B18-B55E-48D6F5D5A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86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28E1E858-1385-4713-8463-B7BDF466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6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EC675D37-2B5F-47C8-A798-EB309B400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26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A6723555-BD6A-4B15-A755-600C490BB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46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221E6C76-B14F-4A5C-BC93-EDFD71399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66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7DE7CD2-FF65-49DD-BF28-48C5AC85D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6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64C747CD-5007-4956-8B35-71CF7F662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06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5B560508-CDBD-43FD-866C-8E2E34E59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26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58F16FC6-F045-4A62-999A-1CC7CCB3E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46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697A1F19-5AEC-4ADC-AA0F-27F0FCB2B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66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6001F93A-FE10-4D01-959B-8D09324B7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86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D0BDC6BA-3CD7-4268-AEED-C6A0BF0B6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06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5A4CC14B-ED13-425E-8A12-D6A6B5B71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26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76B2486C-322D-4771-AE69-DE5CF59D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46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E738233-A699-4B7B-989E-84B79E9AF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66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18F1F337-6DE8-46C5-86E8-7A352B667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86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76C03B70-A8A1-48F1-9387-75F10B321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06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1EAF313F-FFFD-4CBB-94A0-F82F60E80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26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99B13E7-DF6B-483D-A87C-065473A9D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46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5E7973AD-8761-4E00-BF62-868F5BEEC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66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C1CA2FD-313E-484D-86EA-0EC5DBAAE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86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7BDBC219-D93B-42A5-BE81-1C3030A10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6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AF5AE8EC-B2AF-4303-98FC-583C842BD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26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1269F89-6F2C-4ECF-B2BF-7BCC9694B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46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E790DE6-E499-42CF-B1F4-F37118E6E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66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52726003-FF2B-4571-88E1-DFF9B3BB2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86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CA9D2B04-8A64-45D8-8C9A-741AA713F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06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2194086D-86AD-465C-95C3-BEC254756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26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250A9108-97C1-4FE9-904B-1A5367AB9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46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7C7C191E-2B64-46AE-ACC9-3C7BEBFA4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66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75CAAF7C-3AE6-4BBF-9A6D-46C0AACC9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86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5D97DC0D-8499-4325-ABFC-CE9A1D996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06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6C63DA3D-E034-4642-B145-7DF21413F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26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42A0B9E5-B799-4EF9-AD0D-A43430F4F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46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9E29B4F3-C2E6-4DF9-82A8-8B848C17C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66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888F252A-0AC9-4D44-AE00-9FFE02B17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86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863AC5E1-377A-4711-B427-534DC38C4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06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B7414F27-0803-4FB6-9ED9-F519B17B7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26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EF7DB908-6845-4E00-9EF9-62E399EDF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46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24F3C8DC-A63E-4042-9564-3721B83DA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66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BC28DBCE-BE67-4D50-8A51-3F234D90F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86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A143E87-998C-4BAB-9534-C73FAACDA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06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E362C3C7-60F2-4A39-94E4-83797747E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26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D671CECF-1CF4-4985-AF4F-E02DC19F9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46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92519CB8-B7C7-4C74-9DEF-D22524F85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66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63A78C9C-D629-47B3-AC0D-244FED5A7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86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2542AD73-5DCC-418E-BFD4-1819D38D1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06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7620475E-2528-47BE-B06F-B7BB3E88B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26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35546CA5-463B-43AE-BE1D-71A911CFD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46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158" name="Picture 157" descr="Bryson DeChambeau">
          <a:extLst>
            <a:ext uri="{FF2B5EF4-FFF2-40B4-BE49-F238E27FC236}">
              <a16:creationId xmlns:a16="http://schemas.microsoft.com/office/drawing/2014/main" id="{C6137D2E-AD9F-40E0-9A8A-5AAF632AB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57B7A5EF-51E8-4C39-BFAC-CB400C17B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160" name="Picture 159" descr="Jim Furyk">
          <a:extLst>
            <a:ext uri="{FF2B5EF4-FFF2-40B4-BE49-F238E27FC236}">
              <a16:creationId xmlns:a16="http://schemas.microsoft.com/office/drawing/2014/main" id="{456D21B6-37D1-45F9-8760-E1FF575A0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099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449C207C-C288-4E4A-A159-FAC2C60CA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162" name="Picture 161" descr="Sergio Garcia">
          <a:extLst>
            <a:ext uri="{FF2B5EF4-FFF2-40B4-BE49-F238E27FC236}">
              <a16:creationId xmlns:a16="http://schemas.microsoft.com/office/drawing/2014/main" id="{6CC1EE4A-B6A2-43CA-AEEF-F27DDB441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339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BD3C04E3-EB42-464C-B447-17355DF16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62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164" name="Picture 163" descr="Tony Finau">
          <a:extLst>
            <a:ext uri="{FF2B5EF4-FFF2-40B4-BE49-F238E27FC236}">
              <a16:creationId xmlns:a16="http://schemas.microsoft.com/office/drawing/2014/main" id="{D29E6204-E1A0-4D0F-8A89-B087C28FB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652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217C06BD-B338-4F97-900E-E9B03D282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1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C0D47EED-9FFD-4A4B-8FB1-0783F48FB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94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EB632492-F0EA-44EA-9245-84A2F4FC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43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4365B36E-4E4B-4B78-942F-D8ABA172D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4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DC2CA85-4248-41B1-80C7-484C8A30B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43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64540F5C-EB41-4B48-8717-BDD6FA4D5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743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6DA59D5-24F9-47FC-AF8B-76046509B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943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6F9C210-93E9-4D89-AE1E-9EAA9ABD5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14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1FC2553-BE44-40EB-85A8-3A0816C8A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44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355010DA-4527-4881-99C6-E7BE3F8A8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4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BA218FE4-3FA0-4EE2-805C-8371F4446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744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CE4B2D0E-DE89-40EF-B100-6D16F22BC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944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2C8A4913-D5DA-4824-ABCD-7BBDAAA82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144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31605284-0104-4382-A4AD-9172EA2FD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344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B1BEF0CF-4B22-40A8-86FB-45764387D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544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45CA3CB1-C93E-4BF7-86BC-758E6546D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744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2A57829A-51B8-4637-A4BC-560CB164A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44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F0310D42-88E9-4735-BDCB-6596D48BA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144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A27D4F95-E7F7-4C51-AC6E-2B41A21CB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344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DDE3735D-D992-4E42-9506-4F55875A9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44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54387ECF-8FE3-4A4C-ACA8-CE10F82AB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744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DAE058E6-DEB3-4D26-954C-7EECEEDD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944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A5EB22B-08F1-457F-A292-E59C0F259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144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5ECA4247-513E-4492-A656-4D1853E03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4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3942C03F-C868-45D0-8E91-1CF3B35AB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44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5B77DE56-F54E-4738-BB22-C328AD0C6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44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80996B49-5CD1-410B-9E80-8F0EF2DF7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44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5E7A4AF9-36FD-465B-A8C8-36B86AB8E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4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6433B37C-5637-4389-BF17-D531FF517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44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DCADA8CE-7577-4CBA-BFE8-D91D0D52F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54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5E4BB260-1F2B-4763-B87A-2D5C810DC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44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1F39C6A7-D854-4801-8DCC-7220723F2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944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2C671665-4995-458E-A23C-818BA1AE4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144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E338C8D1-FE3B-42C1-94D6-E338C5BFD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344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0837A67D-BB17-47B9-B738-100E80040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44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4C15507E-4108-4A42-8F58-AD2F12779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744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23029EA8-7BF5-42B9-899C-25481CAF1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944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C6FD7C81-12DA-4920-995C-EB602FE2F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144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5AA24A29-B3BA-4108-929D-46FAE0F2F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344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C161840D-FC6F-468D-9EEA-9DDE4FA13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544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65536EBD-E16A-4991-9A8A-CDFF9682E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744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31029966-7B3C-4213-AADA-C1897693E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944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E594797E-8C27-422C-ABC7-B65E494FA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144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707721F3-4B56-4A5B-9A38-EA15D00BF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4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DC16332E-14DE-46B6-A698-860B90C39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544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68E3D5CE-221D-48B4-B110-988DE302F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744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3E8D0EF-1A0E-4614-8843-99D7909E4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44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485841C9-A0E9-40FB-8B1C-048505674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4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2E56C735-49EA-49F6-B654-888E7FB8A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45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285963FA-060F-4025-A8B8-14A6C9D92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54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D5CF806F-7CCC-44D4-973A-AF2166D8C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45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8790C559-7ED4-44AA-AE51-1370D22BD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945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F7760EE5-218F-43A8-B5C6-AEDADC878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145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64965833-5F16-4412-B926-23844E51F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45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1684A497-52B4-41F9-9CB4-467A04231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545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2A6B86C6-939C-4DE8-9A00-D86DC7EAD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745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0453AADF-117F-43CC-9BC5-C36550B5C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945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8AE3587C-0FF8-4E7F-A815-034BB0355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45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CA573FB9-4BB5-48D2-A40D-E5F75592C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345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CA28145B-6900-4813-96FF-1B5EE51AB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545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AC2756F6-8ADF-4D53-9B19-183A2830D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745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72730708-E4B1-4381-A11E-A3A391665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945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029D61E2-AA50-4977-975F-E7F876C6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145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7CB6B3FD-E9BA-42DA-9FDF-2A66CEF93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34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C92CAB6E-D8DC-48FF-B772-FFC1892CD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45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1C8E2A4A-4D47-4E95-A480-844491540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745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C0FB691-DF0A-4079-87DC-20355F5A8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45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86EE9053-252A-4689-A0B7-A40CDCC57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14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A9FDFA32-B9ED-4B51-AC8B-7B0E9A617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45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24AEEF70-6E66-45F4-AA12-F91F04035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545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8C9B0C04-8DA7-4F34-BA32-EFB6F012B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745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B530458-6545-4A68-9E03-7C0C0AC33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45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7E5946D7-905B-42F0-9B01-12564F6CF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145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C218B865-A78C-4628-B2B0-776BF6DEE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345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803B906A-ACFC-438B-92A8-4A7DA623E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545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195F8070-FFC4-4093-A64D-E510A9515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745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3DF9914E-9AE8-4A3C-9D40-28021D3A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945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FE1AFF0F-F134-42EA-8382-93C1A04A0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145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D619451D-372F-403D-8A1A-B6C2ADD10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345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F8468DE-324C-4120-B7AB-66C872E7A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545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E1D1CE1-2DEC-4E3C-8373-6376904B6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745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BD01E8FD-838D-45CA-914F-6E0B6DDE5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945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7DAB7FBE-D0CF-4F60-9BF1-202A17621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45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93B26C22-A4E8-4A95-9B89-BAC3C9637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34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B081A41F-56F8-4BB0-BBAE-D0D2150F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545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D3E2DF9B-631F-4F5B-9888-E22D1EEC0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45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FCB3453-2EE4-4A02-8DF5-20535BA05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45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353FEA55-54CD-4A38-BECB-49192541B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14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9FEB8FEF-4AB8-40F0-B9BE-D10B91A32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346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F1543C56-939F-417C-B3A5-F5A8C8F7D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546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D0978426-5409-4C1F-B0C3-CB5E928AA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746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F85A2538-4E40-4963-8F11-C7182CC85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946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94E20AE1-B724-44DA-B567-07C2F0351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146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40217F8E-6E85-4901-A108-A260E9F42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346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1208A8E1-596C-4058-96C8-6D077EC7C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546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F91CF7B9-4310-47A4-B88E-F40C72C1A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746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90ABAE7A-467E-4BCB-83E4-B83D807B0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46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DF51AEFE-74B5-496F-A678-15BC924D1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146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47DF3206-4A06-435D-B596-448B271D7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346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76E28944-69AF-4749-90FD-5EF75FA98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546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45D7A553-D8C6-45F0-AC77-355007F1B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746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1AE6AD5F-02F7-433D-AB27-D4A1673F7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946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C85913D1-34BC-4F1B-BD67-B0E45958D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146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27D9500E-4D70-4259-B3C1-FF8C54B40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4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0327EDD9-63C3-4301-8AB6-8ABB4559B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46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852BB965-D0F7-4F43-A96B-9AC987E9D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746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68DDA045-8627-4626-9D75-E520E0EA0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946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4513F194-8CB2-42A9-ADB7-ECB8524F0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14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67F32F9F-0A32-4B95-B8A0-A8880EDCD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346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75FCFC71-880B-40A2-996E-E1E118652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546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6589885F-8729-4CE4-911D-BC9FF4FB7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746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48716618-84C6-464C-AA9C-DB3003CDE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946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C66EEDE2-40E9-43E4-97FE-C7A7B6E67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146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50806BCA-CD2F-45FA-A5FF-B95ECE90E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346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833C7538-1966-4A59-A1AE-C3DCAC579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546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E8DC952D-04EE-4F47-B56C-56649637D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746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FCD41D10-7CF5-49E8-9B17-6DBB7E3B3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946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98F8E303-E8F7-4596-9D7C-F132D87F9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146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E32BB5A0-B0CD-4195-9D65-85518196B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346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EE310BE7-7273-407B-BA5A-AB874F714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546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2898B3B6-6AC1-472B-9471-4EE842997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746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BEBEC9BC-7125-4BDC-887A-0A473C123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946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3C4834C0-6641-4B5A-B843-6C5250F70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146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D871BEAE-61D1-4F4F-A87E-3F10B95C2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4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44F85C7F-8931-47C9-A483-67518DD84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546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63B61666-F454-48BD-8F39-7740A6BC7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746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C289082-2914-46DA-A2E9-6C4FC654D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946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4396AE7-9A05-4C30-A06B-BAC2AD3BB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14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3330B147-79F6-48B8-9C08-51ED97D6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347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294" name="Picture 293" descr="Cameron Champ">
          <a:extLst>
            <a:ext uri="{FF2B5EF4-FFF2-40B4-BE49-F238E27FC236}">
              <a16:creationId xmlns:a16="http://schemas.microsoft.com/office/drawing/2014/main" id="{76C63425-DFD3-446B-9EC6-C6ED7CB30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0CA9DF19-0537-47AB-9F49-30A11E9DE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296" name="Picture 295" descr="Jim Herman">
          <a:extLst>
            <a:ext uri="{FF2B5EF4-FFF2-40B4-BE49-F238E27FC236}">
              <a16:creationId xmlns:a16="http://schemas.microsoft.com/office/drawing/2014/main" id="{BFCAE65D-3CB9-473A-87D0-A63CBB9A1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F9A3962-C786-4D6C-ADB6-7A396AE49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86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298" name="Picture 297" descr="Haotong Li">
          <a:extLst>
            <a:ext uri="{FF2B5EF4-FFF2-40B4-BE49-F238E27FC236}">
              <a16:creationId xmlns:a16="http://schemas.microsoft.com/office/drawing/2014/main" id="{2F881911-E092-43B3-B508-EFEF1AD6A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958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EAA23CE5-F651-4100-A2A7-838F0C6BF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2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300" name="Picture 299" descr="Kevin Na">
          <a:extLst>
            <a:ext uri="{FF2B5EF4-FFF2-40B4-BE49-F238E27FC236}">
              <a16:creationId xmlns:a16="http://schemas.microsoft.com/office/drawing/2014/main" id="{E6042F56-38F1-4C71-903E-C66B3B348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6017046A-9348-4968-B76E-21CA31162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7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206BF020-5AF3-480B-AE76-D5C014074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79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E3C83F4F-D214-48F8-A1E2-274224D2E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99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7531A87-91CF-4DC5-A936-549C69228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9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5E893C-422C-45DD-8D08-9A894B32D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9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8F7BE93B-701B-4F95-9FDB-A1AE4979C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9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838C6CD-A778-4133-8C33-6031F2F15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79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A737365E-E654-440A-B4BF-C09BB138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99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51BE2ACA-9F4B-4E2A-AF31-32BAF5EE7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19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DBF568B5-2284-49D3-853F-FC00BD308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9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D70B63B4-9FC3-4CBB-92A8-BACAEB26D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9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13F6131F-E6A5-4DA2-BD55-42B1D9CE3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79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CB7C623-CECF-4B6D-9ED5-D71F7DC15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99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A38EF66-3E2F-4BD8-BF30-970E278FE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19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AB249892-4898-4F87-A2DD-91193DB14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39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07E30784-8AB8-4853-A6B5-1020B4D2A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59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CF5FCAE3-8408-4D31-B7A5-6859F723E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79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51748591-9017-49F6-B3B5-654D0D622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9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DCC40BDB-F91B-4BE8-8C3F-C93AA88B4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19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20A423BD-F675-4974-B44F-C03C778A4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39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02A65338-533B-40C8-9319-0FE62754C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9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CC7087BC-D627-47AE-A9AC-4104EAA62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791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6755023E-BC6C-4FD4-960F-F5E42B41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991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1D450C58-39B2-47D5-BB10-89F0A9CDA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19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07F7FCB7-072F-4738-9746-7F162A888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92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85B072CF-E770-44F2-8795-690ED6B47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9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D64FF7BC-B7D5-4199-8447-43BFAC1A2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92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11D9A7CD-D767-4A36-A041-2B4043D1C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92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769296CE-D0A3-4986-AC2D-29C2BFF86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92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D5CCE4B-11D8-4B1A-B2BC-6343F518C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9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D7DCBE07-9B9E-431F-98CC-722C91619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592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552AB87C-19FC-4D60-B5FE-0265F0A9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92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F3A3B612-C4F2-4358-BBB1-2346BF63B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992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6455201C-C505-496B-9729-2AD5ABE0F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192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74296090-A38F-4D3A-A264-B1580C844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392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41C05B66-2783-4106-9AD1-2AEB2E1B5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9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A5C1715F-3FFD-49EB-BBFE-455B4D00C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792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97A9815C-2178-4CF2-BCCC-B735D684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99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B585D749-042F-4CB4-B305-9F4862ADB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192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0C4E8DC3-6BBE-49FE-9343-0380D3117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39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0DE8D90B-21B9-4D44-9B62-38907004C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592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44AD2262-491B-469C-93A7-F3E626C82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792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24360086-A1AB-43CE-8FF0-5A15D1AAE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992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B109A41E-72DA-4389-9825-B692A5C38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19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31877457-57C3-4E8B-840B-8B486F6F9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92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D4D445AE-55F7-45CD-B9A3-B4B5DDD93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59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CBAA387B-45E1-4C2A-9795-CA0C23BCC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792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F4660DD9-24C7-4AFC-A6E8-E1A3A6C06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92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B80AB9C9-8056-4F1B-804A-DE8716B0E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92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FC76F729-8527-44DE-8207-883E767AF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9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D91D951-D0A6-4249-9A0B-88040B8BF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592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D05E2F2B-9764-4BF4-B3A7-4FB9EE2DD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92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DA8925B6-60D5-4B0A-B3E0-24ED14196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992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182A4541-956E-4FC0-A163-5B955623C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192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5B22452B-93DF-4675-92EE-27ED33825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92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B394AD40-69BA-44A9-8183-4570D6B76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59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7B3C5D95-7CD9-4E79-BEB8-E4035FF91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792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5E155A61-79AF-4780-888B-CE0639D77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99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187B0AA9-EE23-4BBC-A3BB-D20D74526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92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4C551F73-C1CD-466E-A736-C6A02AA54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39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F2CE6DF3-30C5-46B2-A461-3B3FC7BC6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592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C9226F2-A024-4058-ABF0-3613B6A27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792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658EAA5C-1EBE-466B-A9A1-8571D5724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992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B1AB7086-CB90-4E73-813E-E03D69DFE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19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BE010B9B-96FF-46DA-A2B2-B0A828739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393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DB221BEE-28A5-4C09-BE0B-2368B41B8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9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E7C7A697-17E9-40EC-BDC8-F07C0B4F8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793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A135431D-3690-4980-B9EF-B00C224DE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93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DC89D8DD-AF15-4180-88FE-5BB10CAA4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193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61E49939-2384-433F-85F6-C955EDB24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93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D61B7956-C0BE-452C-B0D9-CB12305E3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593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FD3B3D9D-6E74-4CA8-A665-25AEDD52C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793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4DCA696E-76F1-44C5-BB77-AB50D6159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93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500F01CF-CB21-415D-B77E-931E70228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193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C73FFB0-12D9-4CEF-B3FE-FE604D17C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393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30E5B3D5-6CF0-4F74-8388-8EBA60250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593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5EE6F46A-A7E7-45A4-A682-84A19E1A5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793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40AA7AFF-ACAF-4614-B265-0969313CC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993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4B9DA1E7-0400-4830-8B20-BBA853A27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193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546B63EC-2226-4BD3-BB48-431726956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39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E92619C5-A4B8-472F-9F2E-DC41F4C8A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593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8130F818-6AAD-48D9-8D56-8B27D993F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793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B0C573E0-2678-4341-9107-73CE29491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993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B377FAAB-1006-42DF-82B4-2085BC1EF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9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8B8258A4-B6A4-4517-882A-D95292B9C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393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C24B3D4-3971-4409-BAF4-86A296F4C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59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D8C5C77F-D0D1-4DC3-A44B-58D5196BA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93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0538AD57-9BCD-4AB2-9E9A-DC25EAB96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93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E6A7A538-6A91-4FC7-8A78-3A3A2475D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193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5C3C08B7-EB5B-429C-AD99-7035C9303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39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61C6EE8E-4A15-4B47-81AF-03DD67D6A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593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285327B2-E0FB-4EDB-BB24-F0F29C0F4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793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C9F1E12B-EB4D-4008-BB52-9A1884BB3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993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CD13E6AF-3691-4891-A5A1-159723CFF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193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D5F05490-230D-4202-BBED-D289D83E6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393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39AC0EF1-86FF-4AEF-AB74-D78C67BD6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59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8FA965F2-4BFA-444A-BF19-961EC39A3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793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BA239B52-2CF0-497A-8F0C-020230E0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9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91F91CEF-366C-4183-9F36-F3CE61BB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193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8D7FF099-B568-4449-B3C6-35225631A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39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2548D9D2-ACEA-4B25-AEEF-F73CFC22D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593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D9E9EBE3-3120-46A1-952B-4B87A1E8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793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9AC83826-BD4F-4D17-91BD-295A9DCE2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993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9C9B5EF0-A809-47B6-A3CB-F3A4B689F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19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F765C81C-A698-47C5-AABC-3D0D864CF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94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F06766C3-ADAF-4BF3-BC6D-31F5BBD0F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9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5E3E33C1-7B03-47B8-9293-FC11F0997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794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34F6F297-0086-4E75-8D46-F9A84170A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994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61546DD2-5ED4-41A4-86B0-F9D752E61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194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7CC02A3D-D46A-441E-8BA2-85C321190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394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B477A95-DEFC-4FB7-92A3-EEBE2CB74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594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85F9F409-F4DB-4ECF-A8C8-CD65C0D26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794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D11A6B32-FEA0-4B28-8BB5-29A808A42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994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A5941EBD-7DAC-4E0B-838B-4BB888ACB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194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60E5EAE1-A078-43FA-91CA-B5BE550CB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394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4CAC14EC-6256-4013-A096-C0D68E705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594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C42EC46-F148-410A-AD1D-5A63CD345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794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17DE3FED-5149-4BEC-B875-144865E34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994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351B0F11-5589-410E-A9DA-58AFCDC2C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194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D732EDA0-8165-44EC-9F09-9A50D80AF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39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47D294D0-2D31-4460-9C46-B880EF652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594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07AAF3D3-1969-4C53-AB1B-FB14D31E9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794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14E571D2-9A0E-4631-93CD-FBE336F44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994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F14C6359-C442-4CFA-9E59-FE65EDB55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19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F937B562-85D5-4441-96C7-BB818096E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94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E67D44F7-2A9F-4F4E-9DB3-3ED4B8CC0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59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102EA1A-632F-444F-9399-64BC4E1FB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794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659655C1-218C-4343-866D-58EEA5B49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994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8F2CFE6F-50FB-440C-A49D-E117D1CAC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194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4504A0BE-A900-4FE8-8729-51460D1BF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394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4452EF50-9864-4FFC-BBC4-AE7FD114F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594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4CB3C6B6-E785-4C4F-A6B8-A0CF403D8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794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98FF7353-A986-4BBF-AD26-84F3D1298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994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7E93E4C6-CB10-44AE-8173-6F8B6F717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194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1C964696-B207-4A59-B268-DC6A7D53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394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A7CBD9A3-E676-421D-9A68-5963643B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594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C2FE4810-DAE2-4735-B616-2C754596A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794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E892C7E3-EC28-46BB-94EC-C9277A49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994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A2868DC1-02C3-45D7-A217-524A7CF47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194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BA847F5A-4F11-48C5-85B1-D5D00A5F9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39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BD6D686E-40C6-48A1-9F92-12A3F5C76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594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1A09C8E8-32C3-458B-9658-288FDFC76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794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C73BC832-EC7A-4AC5-9F44-35AE0CDE6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994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16B1A397-5553-4A22-B15A-7D17B601E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19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745A8164-4D26-4231-BC61-BCEFCC24C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395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0DA289FD-142F-46F0-8C4B-BCB783493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59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8F5B5708-45BC-47E2-8338-CAF1EB39A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795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96307934-F3F3-463C-B895-69BF66D02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995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91D45999-BB93-4234-9FC5-FA3397557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195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4F5F1987-E3EA-4934-B5A8-F7D0062E3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395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366F1469-4026-4E8C-A40C-9F87FBC89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595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F9D8200E-8A39-4013-B66E-E7E274DFF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795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34011511-C4AA-4398-9C1B-C2D1CB869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995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936B9075-508A-432D-9AD1-8F8524444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95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CDB39233-2718-4533-A4FA-6373C185A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395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9C37477E-ABFF-4094-844C-0CDCEBE70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595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457" name="Picture 456" descr="Dustin Johnson">
          <a:extLst>
            <a:ext uri="{FF2B5EF4-FFF2-40B4-BE49-F238E27FC236}">
              <a16:creationId xmlns:a16="http://schemas.microsoft.com/office/drawing/2014/main" id="{56BC66B6-97B8-4275-830E-943D8B354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744A4DA4-C404-43F0-8491-AD867B712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459" name="Picture 458" descr="Matt Kuchar">
          <a:extLst>
            <a:ext uri="{FF2B5EF4-FFF2-40B4-BE49-F238E27FC236}">
              <a16:creationId xmlns:a16="http://schemas.microsoft.com/office/drawing/2014/main" id="{DF8E5B57-2A90-4053-B9E6-41A74C8BD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592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FA3AAD25-AA94-43BF-89E5-DB02BC3BD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6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461" name="Picture 460" descr="Dustin Johnson">
          <a:extLst>
            <a:ext uri="{FF2B5EF4-FFF2-40B4-BE49-F238E27FC236}">
              <a16:creationId xmlns:a16="http://schemas.microsoft.com/office/drawing/2014/main" id="{5DB66020-C1E3-4860-8A2C-8734E6850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08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A9719D83-C47D-44AD-95A7-921EB0078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180975</xdr:colOff>
      <xdr:row>0</xdr:row>
      <xdr:rowOff>0</xdr:rowOff>
    </xdr:from>
    <xdr:to>
      <xdr:col>12</xdr:col>
      <xdr:colOff>485775</xdr:colOff>
      <xdr:row>4</xdr:row>
      <xdr:rowOff>114300</xdr:rowOff>
    </xdr:to>
    <xdr:pic>
      <xdr:nvPicPr>
        <xdr:cNvPr id="463" name="Picture 462" descr="Wyndham Clark">
          <a:extLst>
            <a:ext uri="{FF2B5EF4-FFF2-40B4-BE49-F238E27FC236}">
              <a16:creationId xmlns:a16="http://schemas.microsoft.com/office/drawing/2014/main" id="{BF71B2A0-B511-4C9F-ABF2-9D0E96868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CB0D367D-990C-4055-9A99-A96851EBF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8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9F838D10-5A89-4F38-AF19-BA8FF658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19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39E9801B-4434-40C3-B68C-2202E5198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819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222657FB-5D3A-404C-9F44-C657AB34E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1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7E41A9CB-F1C4-4467-A92D-0FC32BBB8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19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EF41F47A-F14A-4F41-83F6-CA68DDC09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1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D176F43C-783F-4552-95AA-3E1F70947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19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7BE2F170-64EA-435E-AC67-763F3690B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1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623F4498-2AC6-4E43-90AA-BE226995C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19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A4D0DA62-B68E-480F-8878-7602B22B0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219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B6FE0CF6-194D-4AAE-BE7F-A27AB25C6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19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82079294-CEA8-4AC3-8778-BE7EFA1D0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FDD26C36-3464-48AB-941C-411B6B2AC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20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DA1166BC-D881-4F61-9BD9-FD7254FE3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02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8CDA1808-D438-422E-AD55-401749163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20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DFCD9526-3193-4A82-8EBB-DFB2EC222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420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30C2071-8284-483C-BFCB-4BB5B6F6E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620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19129DE2-78BB-492C-8AE5-46B4310F7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82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36DCDB8C-98EA-4BA1-8A61-C603187A7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20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C2C18B56-B8E5-44E3-800F-D6D0AB683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2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3ABEBD8A-387B-44A9-907E-3C7B890BB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42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3A492923-67DE-4DD8-A2E5-4DDDAEE1D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62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D069D0B-C176-4922-8BFE-69C1173DB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82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F2F3FAE2-35FA-49CA-86DA-E27133960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2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0BF76883-ABFF-485A-82DF-4279844A8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22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F540FE16-ABBE-44AB-8B4A-D61AA49B5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42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5A70C220-D7FA-4210-B042-DF35F80FA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2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185DC861-23F8-4444-8780-49A16ABF6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82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3D2968AB-07FA-43E1-BA54-33D835E28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2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3126B785-5EE4-4BF6-B768-FE207D4C0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2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FCD4D1F0-632F-4A34-84E5-94D5BC793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2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29A29956-0AA0-4576-8608-A638118D0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62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9B7197B7-A4C8-4C51-92DE-550CB6CC7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2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F2EAACC0-98DA-4542-B17F-C385C3717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2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2D98A000-4845-4370-B961-0C108F823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22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6EFEFB27-7DCD-4191-9C44-FBF6C896C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42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4BF6B85E-0936-48FD-8128-DFCCE56C1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2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2EF1A62D-7508-44AE-B59C-FBAE2A2F5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82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9C24B4AD-EFA8-4766-B5B5-FB21B5C78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02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C3F41EE4-7774-45D2-B2C1-EF42700EA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22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D77B6E85-F284-4E5C-BE3E-CE5CE5595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2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99EC5494-3880-4620-B9C5-D05EAD2EB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62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AFD7AD1F-E9B5-4E6D-8DB9-DA2BE26C2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82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90E181FA-FE0E-45B1-8B61-5DE40B776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2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1EF2E128-D914-4864-8A41-6DBD77054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2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68A7272F-084B-40D0-9B14-CEF32C12E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2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E6788B60-D204-4810-BED1-00D6B03F3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2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6095F020-6C4C-4F02-ACCF-CC305DFFD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2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95BB7AFF-1377-4A63-9ADC-F7A831C8C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02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28B8A82-CC43-45ED-AC61-88DBD19D7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2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A18436AD-E8AF-4DF9-9D92-FC85C8A7C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42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22E48B77-2F6F-4794-B43B-4CE933095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2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C3893645-7916-467E-A3D9-77B9C6035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82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D273D7D2-6BFB-467F-853C-B6358A43B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2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2EEAF3F3-A386-458F-9DBD-363A0D63A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22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1E35908E-DC2E-4C84-A4DE-AD46164C5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42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34B400B1-D8A7-42F3-AC09-D547FE60A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2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D19AFE78-111C-4977-8ACF-E8AA36372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82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0A03DBC7-A866-4892-B63A-110867680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02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B524F7D1-D63A-4FDA-B0C3-310E95767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22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DBE27B93-6DFF-47E3-AAC5-E7D4EDCED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2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FD0BEB4D-999E-447C-AD1E-6EDF3FE85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62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2E368FF9-1186-43C1-AD81-68A6948D8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82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7CC93361-93E4-4AE2-8985-5F67953D1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2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AB1B124-BE65-4353-A26B-DED03F3B7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2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EA7286D6-9D1C-43EA-9A93-082A281E0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42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86B0A092-649F-4CA4-B422-9C93A7E03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2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593FE7AF-1969-44D5-8921-FE5D18CBC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2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AC8A366-D673-4CA6-9BF1-9B03894D2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2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DBC67DBF-049F-4C33-BBCB-C5B6BB8B3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22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898420F5-24F2-4514-AC70-B2E77193D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2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535" name="Picture 534" descr="Justin Thomas">
          <a:extLst>
            <a:ext uri="{FF2B5EF4-FFF2-40B4-BE49-F238E27FC236}">
              <a16:creationId xmlns:a16="http://schemas.microsoft.com/office/drawing/2014/main" id="{B643262F-94FE-44F8-B1A7-0B4581E8E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E8A988FA-AA05-437C-8F76-90551144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537" name="Picture 536" descr="Tyler Duncan">
          <a:extLst>
            <a:ext uri="{FF2B5EF4-FFF2-40B4-BE49-F238E27FC236}">
              <a16:creationId xmlns:a16="http://schemas.microsoft.com/office/drawing/2014/main" id="{F4454357-419B-4AE7-B3F0-95B12DD82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5D382556-590D-48A1-A8B4-77412236C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86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539" name="Picture 538" descr="Matthew Fitzpatrick">
          <a:extLst>
            <a:ext uri="{FF2B5EF4-FFF2-40B4-BE49-F238E27FC236}">
              <a16:creationId xmlns:a16="http://schemas.microsoft.com/office/drawing/2014/main" id="{25C82642-0303-43D0-A50D-94F23752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958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2899492E-CD0C-4DEA-AE3E-68DC6491E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2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541" name="Picture 540" descr="Brian Harman">
          <a:extLst>
            <a:ext uri="{FF2B5EF4-FFF2-40B4-BE49-F238E27FC236}">
              <a16:creationId xmlns:a16="http://schemas.microsoft.com/office/drawing/2014/main" id="{D53BB67F-C8AB-4309-8D88-F674E6715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E00AF56A-45BC-4305-A48B-C086E3D40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7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2594D983-B071-4D90-B11D-BCD3F7E66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905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EEF5337-6BB7-4429-BB51-AFD7AF7B6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05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A4EE42AB-3E02-4C71-B97F-B7650BA67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05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64F6A09A-E5D0-48BB-9B72-C7962C0C6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05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78AAD67E-8F53-4944-BFB0-339208648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705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9C35BC0C-C5C1-4E68-B79E-474FF300C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905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ABB663FB-136B-46A4-8C8F-44267BBF4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10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40B3D2C-F852-4244-928A-6F85AEC6D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05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3518CF04-F510-44B9-9C9E-43CE51EF5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05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3CA3C702-E1B4-4DEF-B383-A6CC41BC3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705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BF2370AE-BF2F-436A-AE27-AEBBEC738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90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74BE35AE-2316-46B1-A5CB-B7F30828F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106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71EF1BE5-1A0D-409D-A31F-3B62CE3DC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306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7747D719-5B47-4573-ABE5-6504CB90E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506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ADB4D6C5-80A2-46D8-8136-8E2C74C73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706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884080CF-4007-4CBE-92C9-A9BDC41B4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06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12E926BF-F755-463C-AF1E-D197144F3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106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FF36B61B-7BE3-4DC8-8034-0932CAC0B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306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54D41C2F-865E-4106-9049-447762621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06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B38F213B-291D-4FA7-930F-134709CF3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706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6AFAC659-C00B-44B9-BDE6-73FAC9C05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906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03243CAD-2935-426F-9692-A8503B49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106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9E32291F-6655-4B3B-9DED-0E94BD468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06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A492CC28-E986-46E7-956C-11B8FD54D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06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B46351F9-55AA-4BFA-B8B3-0D6AF23B2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06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AB3CFBF2-0960-4456-B6DF-23D9369DF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06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458DF3B8-B918-4BE7-BF60-BF1749CEF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0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02E20B46-B332-4FAC-A907-F1AFD9568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06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D723895C-D64C-4B7D-81D9-58436F4F0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506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FF8A44AE-7EB4-4263-A0CF-1ACCD24A1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06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C9BA4A2A-6AFA-47DE-BB61-FFD88E86D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90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2E4EF0CD-CC3A-4BA0-9D50-1DE4BE0B8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106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D55EE5CE-ECC4-49F5-B0F2-AE196E632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306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4EF4F59-77F2-451F-B528-06DE9DBC1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06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5B09703C-7F63-4129-9B8F-E0D923EB1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706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49AE793E-8597-47BA-928D-EB4E741B7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906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3D4F60C8-9285-4C65-A1D6-2F12B53A9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106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A7934BE4-8DBF-4CA7-BFE2-0441E8931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306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4A793AF8-E331-435E-8E0C-73424503F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506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86B34891-C53D-423B-B767-B0B83B055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706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ACE2A67A-3C0B-4F55-8D1A-B78BBE1BF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906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AA61DC3C-FD76-4916-AA24-51A7D8C7D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106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D0128995-A691-4512-821D-1240F97C4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06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E2585010-C6FD-4AEA-A7B1-833998BC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506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53ADC4D0-C70F-4F0F-9BAD-786E850CB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706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C0533BF0-731B-42EE-B81B-B013CEEB4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06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B0385971-560A-4C45-AEF3-E833633E0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0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2DCFBBD0-5B47-49B5-B50F-53A6FA7A1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06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3D2D4618-EDA7-4E4F-958B-A200C3660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506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09BE4EAA-F200-4EF5-9F62-982CE6C72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06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09FA76FD-9E4D-47A5-8544-58FBB7184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90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381000</xdr:colOff>
      <xdr:row>2</xdr:row>
      <xdr:rowOff>180975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D0BFB3ED-F9F3-4288-9E70-F32F68D6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107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381000</xdr:colOff>
      <xdr:row>3</xdr:row>
      <xdr:rowOff>180975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F4F5BC2D-55B1-4F9C-AA2B-39D5CFEB4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07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381000</xdr:colOff>
      <xdr:row>4</xdr:row>
      <xdr:rowOff>180975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80E7B2B1-58B9-4C98-924B-AAD3021AB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507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381000</xdr:colOff>
      <xdr:row>5</xdr:row>
      <xdr:rowOff>180975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2723646-1A30-4A6D-BF78-F1DC67160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707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381000</xdr:colOff>
      <xdr:row>6</xdr:row>
      <xdr:rowOff>180975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6C422D92-D959-4FE1-B012-13F11BA0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907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381000</xdr:colOff>
      <xdr:row>7</xdr:row>
      <xdr:rowOff>180975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DAAE98F0-1CB9-4FD3-9902-45B0B7AB4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07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381000</xdr:colOff>
      <xdr:row>8</xdr:row>
      <xdr:rowOff>180975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E4BB5FB9-EE29-4FD4-A115-BADDEC406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307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381000</xdr:colOff>
      <xdr:row>9</xdr:row>
      <xdr:rowOff>180975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CECB6879-32D3-4A8D-A6E6-50F673623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507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381000</xdr:colOff>
      <xdr:row>10</xdr:row>
      <xdr:rowOff>180975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ADFB4B3F-51F3-49A7-A584-DEB79DAB7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707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381000</xdr:colOff>
      <xdr:row>11</xdr:row>
      <xdr:rowOff>180975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C4FA7C7D-25AB-4A04-9AD9-05CA24057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907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381000</xdr:colOff>
      <xdr:row>12</xdr:row>
      <xdr:rowOff>180975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28B768F6-8C47-4E26-B94D-4305D011D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107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381000</xdr:colOff>
      <xdr:row>13</xdr:row>
      <xdr:rowOff>180975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9CBB97F1-B581-4CF4-A6BA-31C520667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307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381000</xdr:colOff>
      <xdr:row>14</xdr:row>
      <xdr:rowOff>180975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D824CDC1-986D-42B3-A926-9A85CB3F1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07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381000</xdr:colOff>
      <xdr:row>15</xdr:row>
      <xdr:rowOff>180975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A4CC7E9A-42BC-477E-A039-9B0B18450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707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381000</xdr:colOff>
      <xdr:row>16</xdr:row>
      <xdr:rowOff>180975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D0284CF-5CC0-4A12-9F37-78C139882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07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381000</xdr:colOff>
      <xdr:row>17</xdr:row>
      <xdr:rowOff>180975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3279B43C-A5EE-45F9-BD72-05380EEE4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10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381000</xdr:colOff>
      <xdr:row>18</xdr:row>
      <xdr:rowOff>180975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9926C30B-7E64-4324-91B0-F9D5C84DA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07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381000</xdr:colOff>
      <xdr:row>19</xdr:row>
      <xdr:rowOff>180975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E1522E8D-7E52-4D74-81D8-1E3818697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507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612" name="Picture 611" descr="Bryson DeChambeau">
          <a:extLst>
            <a:ext uri="{FF2B5EF4-FFF2-40B4-BE49-F238E27FC236}">
              <a16:creationId xmlns:a16="http://schemas.microsoft.com/office/drawing/2014/main" id="{4F305BEB-3734-4F5F-A3A5-0A2167492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7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1DBC6925-02D4-4553-9563-2F35A22D1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614" name="Picture 613" descr="Bubba Watson">
          <a:extLst>
            <a:ext uri="{FF2B5EF4-FFF2-40B4-BE49-F238E27FC236}">
              <a16:creationId xmlns:a16="http://schemas.microsoft.com/office/drawing/2014/main" id="{9772A0F1-8BBE-45A3-B45F-4225F359C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527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E1A4C34C-2422-4E07-A5D1-F45C54A04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616" name="Picture 615" descr="Bubba Watson">
          <a:extLst>
            <a:ext uri="{FF2B5EF4-FFF2-40B4-BE49-F238E27FC236}">
              <a16:creationId xmlns:a16="http://schemas.microsoft.com/office/drawing/2014/main" id="{6BAC7BDC-7D49-4D72-93E8-E8BA29EE0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E2CB667B-7C7B-4E00-BFA0-F7D165C72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9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618" name="Picture 617" descr="Patrick Cantlay">
          <a:extLst>
            <a:ext uri="{FF2B5EF4-FFF2-40B4-BE49-F238E27FC236}">
              <a16:creationId xmlns:a16="http://schemas.microsoft.com/office/drawing/2014/main" id="{3DE5D0DB-CE88-41E8-A437-1FFB57F6F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4362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AE32A2ED-877D-4E17-B1D8-D3DCC2551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72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5FBAA8A1-285B-4C0A-AE0C-6C479AD0D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0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733A9105-C83F-400E-93AD-D976F118D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0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F68F350E-DAFD-436A-A9E4-45CDF936B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00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BBD21A94-0F6D-4B35-8FDC-51DB44BD5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0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6612E75C-BF6B-40BB-BA3A-0BD41562F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40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0BA4FF15-E584-4E9E-B746-E304E3508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60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CB9FF106-02CF-406B-80E1-463963F9E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80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3C2FA8F3-5D5A-4EEF-8426-1A18AA476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0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57C555C8-69C0-4BDB-9559-2B0A37400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0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BDB53E73-30C3-4F1D-95A5-5CEF1B619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40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113338D3-4B3C-4450-953D-CC17DCA33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60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7E67BB35-00C0-4C09-942F-541E5BC0E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80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9760DCDB-D3D7-49D6-B2FE-AAC81D790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0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A6D3A05E-4F9A-4A05-AC27-768B59F0B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20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308A7738-6A0C-4ADF-A876-D91984024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40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9E2D0AA2-5168-4ED9-9873-C81A4B2C2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0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A3DE637A-9AD1-4D2C-8780-12B007BC9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80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8DC5477D-14E7-4CED-9A02-406EE4C07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0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1DE2016E-25E3-44F0-AD73-A7AA664BC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0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CDC048DC-3EFC-4411-9A26-F69906B3C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0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1ADA5BC0-F84D-44C4-9C37-CAA5D9047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60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34AEDD57-F938-404B-901A-5CD1429FD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A1BEF4E5-278F-4081-9F10-7BD443EE8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0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72EE51D5-9E62-47B7-96A3-B93B48641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20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A86E554E-75CF-4EEA-B16E-90C64B607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40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1</xdr:row>
      <xdr:rowOff>180975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7D938964-7C89-4289-8A83-08DD7FB6C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0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381000</xdr:colOff>
      <xdr:row>2</xdr:row>
      <xdr:rowOff>180975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47EA70FB-AA95-4FED-BAE7-9B6E910E9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80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381000</xdr:colOff>
      <xdr:row>3</xdr:row>
      <xdr:rowOff>180975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AA2C66BE-4199-4DF5-9092-8B166DF92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00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381000</xdr:colOff>
      <xdr:row>4</xdr:row>
      <xdr:rowOff>180975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53E29305-AC8F-467E-9522-B72BFCF3F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20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381000</xdr:colOff>
      <xdr:row>5</xdr:row>
      <xdr:rowOff>180975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C38D1494-5DE6-41D8-BE45-FDC083F8A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0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381000</xdr:colOff>
      <xdr:row>6</xdr:row>
      <xdr:rowOff>180975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26C5B428-BDE8-49E1-8D19-82489DC1C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60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381000</xdr:colOff>
      <xdr:row>7</xdr:row>
      <xdr:rowOff>180975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B6F40F87-35D7-4F19-91C0-F36B18541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80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381000</xdr:colOff>
      <xdr:row>8</xdr:row>
      <xdr:rowOff>180975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E5BDB80F-CAE6-41D4-9FA7-62B8C5CAC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0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381000</xdr:colOff>
      <xdr:row>9</xdr:row>
      <xdr:rowOff>180975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7A06F444-CCF7-4644-B197-FC1CCA1E3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0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381000</xdr:colOff>
      <xdr:row>10</xdr:row>
      <xdr:rowOff>180975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EDA18FA7-BF6B-4433-AC2F-BBE84A2EA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0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381000</xdr:colOff>
      <xdr:row>11</xdr:row>
      <xdr:rowOff>180975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5E94CB54-D08B-430B-A987-8209D1878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0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381000</xdr:colOff>
      <xdr:row>12</xdr:row>
      <xdr:rowOff>180975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F226115D-3DC2-4E90-A3FF-A27F309A9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0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381000</xdr:colOff>
      <xdr:row>13</xdr:row>
      <xdr:rowOff>180975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D45A234F-27E2-4B89-B62D-57604BEBB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00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381000</xdr:colOff>
      <xdr:row>14</xdr:row>
      <xdr:rowOff>180975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A2E95E53-6C35-4095-A12F-429202405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0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381000</xdr:colOff>
      <xdr:row>15</xdr:row>
      <xdr:rowOff>180975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2B1AB840-50BF-4B9D-99DD-D568A5A53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40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381000</xdr:colOff>
      <xdr:row>16</xdr:row>
      <xdr:rowOff>180975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CEEA17BA-FB52-480B-9A2E-A68A0F38A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01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381000</xdr:colOff>
      <xdr:row>17</xdr:row>
      <xdr:rowOff>180975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65B89F33-C68C-4A4A-A238-356F789A0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801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381000</xdr:colOff>
      <xdr:row>18</xdr:row>
      <xdr:rowOff>180975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7DA8B143-76BF-4086-A2B5-80FADC915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0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381000</xdr:colOff>
      <xdr:row>19</xdr:row>
      <xdr:rowOff>180975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BD4B5925-2592-4494-89D8-18BA7B023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202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381000</xdr:colOff>
      <xdr:row>20</xdr:row>
      <xdr:rowOff>180975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42230EFB-154D-4B04-836C-BAEAB9E30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40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381000</xdr:colOff>
      <xdr:row>21</xdr:row>
      <xdr:rowOff>180975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6D462B2E-DB50-49C3-807C-0D10B5A13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02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381000</xdr:colOff>
      <xdr:row>22</xdr:row>
      <xdr:rowOff>180975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CACA5385-ED7C-4BE9-A9A4-CAC151C4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802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381000</xdr:colOff>
      <xdr:row>23</xdr:row>
      <xdr:rowOff>180975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9C58D6C0-DE0C-47A7-98E8-A4173E613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002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381000</xdr:colOff>
      <xdr:row>24</xdr:row>
      <xdr:rowOff>180975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B0A2084F-6BB2-40EB-A7C8-041E7B580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20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381000</xdr:colOff>
      <xdr:row>25</xdr:row>
      <xdr:rowOff>180975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32775492-9340-4F33-A95E-6635EA20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02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381000</xdr:colOff>
      <xdr:row>26</xdr:row>
      <xdr:rowOff>180975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077E3016-70E9-43C8-ABBA-40A691D4F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602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381000</xdr:colOff>
      <xdr:row>27</xdr:row>
      <xdr:rowOff>180975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B8FF8A2D-4F88-4759-A294-A6CC69379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802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381000</xdr:colOff>
      <xdr:row>28</xdr:row>
      <xdr:rowOff>180975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ACB8C62E-1EC8-4426-A0BB-380716FA3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02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381000</xdr:colOff>
      <xdr:row>29</xdr:row>
      <xdr:rowOff>180975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A0106F77-BD40-4FB4-81C7-CD76A067E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02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381000</xdr:colOff>
      <xdr:row>30</xdr:row>
      <xdr:rowOff>180975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41E2BEFB-52B2-4F10-BE5F-81FB1DB69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40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381000</xdr:colOff>
      <xdr:row>31</xdr:row>
      <xdr:rowOff>180975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844CA8A5-3E7A-4AD5-A93E-B6916E6E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02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381000</xdr:colOff>
      <xdr:row>32</xdr:row>
      <xdr:rowOff>180975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4619ED87-B900-483E-B799-932BAC23E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0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381000</xdr:colOff>
      <xdr:row>33</xdr:row>
      <xdr:rowOff>180975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EC334714-EF5A-4C7E-8D5C-46192F61C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02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381000</xdr:colOff>
      <xdr:row>34</xdr:row>
      <xdr:rowOff>180975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A904FB42-65A6-49AD-B50D-F98D0EAC2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20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381000</xdr:colOff>
      <xdr:row>35</xdr:row>
      <xdr:rowOff>180975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038127CF-03A3-40A5-B75F-6AB0C3D2B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02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381000</xdr:colOff>
      <xdr:row>36</xdr:row>
      <xdr:rowOff>180975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67EA00FB-E4EB-4D3B-B56B-671AA860E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02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381000</xdr:colOff>
      <xdr:row>37</xdr:row>
      <xdr:rowOff>180975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CA5D43B4-EA6C-41F7-834C-7F2782F8B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802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381000</xdr:colOff>
      <xdr:row>38</xdr:row>
      <xdr:rowOff>180975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9C668A70-3DD8-4B03-B199-D9B99B449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0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381000</xdr:colOff>
      <xdr:row>39</xdr:row>
      <xdr:rowOff>180975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692BD289-BFE2-4A80-A9D9-F0941FAC7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202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381000</xdr:colOff>
      <xdr:row>40</xdr:row>
      <xdr:rowOff>180975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FD7BE1EF-1E9A-481A-BD15-B25637510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40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381000</xdr:colOff>
      <xdr:row>41</xdr:row>
      <xdr:rowOff>180975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8C4E2E53-A982-40E3-BC2C-AA53696DD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602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381000</xdr:colOff>
      <xdr:row>42</xdr:row>
      <xdr:rowOff>180975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4189B2F-03D0-4FFE-9178-844C9C008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802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381000</xdr:colOff>
      <xdr:row>43</xdr:row>
      <xdr:rowOff>180975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27F48E48-AA6B-4169-93A2-8ADE0DC94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002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381000</xdr:colOff>
      <xdr:row>44</xdr:row>
      <xdr:rowOff>180975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51DA307D-213D-4A16-B974-586F9F6DF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20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689" name="Picture 688" descr="Cameron Champ">
          <a:extLst>
            <a:ext uri="{FF2B5EF4-FFF2-40B4-BE49-F238E27FC236}">
              <a16:creationId xmlns:a16="http://schemas.microsoft.com/office/drawing/2014/main" id="{F9428E64-F3AB-4E7F-861E-B7139910C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A21E5FA9-131F-4E80-940E-BB22DF5BB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691" name="Picture 690" descr="Tyler Duncan">
          <a:extLst>
            <a:ext uri="{FF2B5EF4-FFF2-40B4-BE49-F238E27FC236}">
              <a16:creationId xmlns:a16="http://schemas.microsoft.com/office/drawing/2014/main" id="{A7545174-FD3F-46A7-9F2D-3FB29C612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8ADC7CEF-4E6D-443F-B5A4-339157EE0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86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693" name="Picture 692" descr="Matthew Fitzpatrick">
          <a:extLst>
            <a:ext uri="{FF2B5EF4-FFF2-40B4-BE49-F238E27FC236}">
              <a16:creationId xmlns:a16="http://schemas.microsoft.com/office/drawing/2014/main" id="{F5675744-E8DC-44F1-A272-72EFB8B39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958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3439EC97-3F44-4C30-84A5-B9E748FAF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2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304800</xdr:colOff>
      <xdr:row>4</xdr:row>
      <xdr:rowOff>114300</xdr:rowOff>
    </xdr:to>
    <xdr:pic>
      <xdr:nvPicPr>
        <xdr:cNvPr id="695" name="Picture 694" descr="Brendon Todd">
          <a:extLst>
            <a:ext uri="{FF2B5EF4-FFF2-40B4-BE49-F238E27FC236}">
              <a16:creationId xmlns:a16="http://schemas.microsoft.com/office/drawing/2014/main" id="{FAC7BA1F-0CCA-4F4E-98FC-0A984EE6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104775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D33B2684-5907-4BC1-87D0-E344BBA53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7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381000</xdr:colOff>
      <xdr:row>2</xdr:row>
      <xdr:rowOff>180975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B5C0458F-A515-49B8-B71F-1A9719268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905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381000</xdr:colOff>
      <xdr:row>3</xdr:row>
      <xdr:rowOff>180975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FDE098B5-166A-484D-A7A8-2C166DEDF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05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381000</xdr:colOff>
      <xdr:row>4</xdr:row>
      <xdr:rowOff>180975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F67958CC-B9A2-4700-8B82-4D810FC97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05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381000</xdr:colOff>
      <xdr:row>5</xdr:row>
      <xdr:rowOff>180975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4A2A9CDD-9D78-4BA0-B431-2D5CC3B39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05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381000</xdr:colOff>
      <xdr:row>6</xdr:row>
      <xdr:rowOff>180975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AB90D582-1227-45B9-B2D7-E1A66EECB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705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381000</xdr:colOff>
      <xdr:row>7</xdr:row>
      <xdr:rowOff>180975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FDAC9A64-BB3E-4C27-9E59-1CF58C846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905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381000</xdr:colOff>
      <xdr:row>8</xdr:row>
      <xdr:rowOff>180975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29F9EF9A-0E26-47C6-9D5E-B8F9A1D16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10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381000</xdr:colOff>
      <xdr:row>9</xdr:row>
      <xdr:rowOff>180975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8D8F9402-F4C5-46E4-8CD6-B4BD4C3D1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05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381000</xdr:colOff>
      <xdr:row>10</xdr:row>
      <xdr:rowOff>180975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85154E8F-C791-4068-A68B-F42FC9FFB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05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381000</xdr:colOff>
      <xdr:row>11</xdr:row>
      <xdr:rowOff>180975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899C9616-BA15-4FD1-8E81-E9C970DCF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705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381000</xdr:colOff>
      <xdr:row>12</xdr:row>
      <xdr:rowOff>180975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81840030-7B69-4578-BB65-886DE2149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90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381000</xdr:colOff>
      <xdr:row>13</xdr:row>
      <xdr:rowOff>180975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5BFE343F-6F37-4A25-8980-69BE17D5F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106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381000</xdr:colOff>
      <xdr:row>14</xdr:row>
      <xdr:rowOff>180975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820EA77A-7F3D-43E4-BB74-3CF1E883C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306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381000</xdr:colOff>
      <xdr:row>15</xdr:row>
      <xdr:rowOff>180975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8C2158FC-0DD9-4DA0-B21C-D6E14927B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506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381000</xdr:colOff>
      <xdr:row>16</xdr:row>
      <xdr:rowOff>180975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EEF548CB-85DF-46C7-B263-2B56098FF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706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381000</xdr:colOff>
      <xdr:row>17</xdr:row>
      <xdr:rowOff>180975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6CD76440-669D-4F21-A100-96BF776E2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06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381000</xdr:colOff>
      <xdr:row>18</xdr:row>
      <xdr:rowOff>180975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5793BC66-1707-4403-A34D-593251940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106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381000</xdr:colOff>
      <xdr:row>19</xdr:row>
      <xdr:rowOff>180975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2A7344D5-6769-4503-AD62-7C2B16C5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306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381000</xdr:colOff>
      <xdr:row>20</xdr:row>
      <xdr:rowOff>180975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049CBB0-B2F2-4D5B-A298-E439AC2C2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06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381000</xdr:colOff>
      <xdr:row>21</xdr:row>
      <xdr:rowOff>180975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376E58B-02CC-4E19-BDF0-B045ED95D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706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381000</xdr:colOff>
      <xdr:row>22</xdr:row>
      <xdr:rowOff>180975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503A6879-075F-4F8E-930E-2FC2DFABD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906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381000</xdr:colOff>
      <xdr:row>23</xdr:row>
      <xdr:rowOff>180975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B3805568-DA43-481E-A8DC-3DE86B715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106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381000</xdr:colOff>
      <xdr:row>24</xdr:row>
      <xdr:rowOff>180975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046A1575-1DD5-45BC-8CB2-D42724F1C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06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381000</xdr:colOff>
      <xdr:row>25</xdr:row>
      <xdr:rowOff>180975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214FB41-51C4-4765-A197-EFE3E13F6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06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381000</xdr:colOff>
      <xdr:row>26</xdr:row>
      <xdr:rowOff>180975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CC53EB66-949F-457F-A33A-5FA2C45F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06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381000</xdr:colOff>
      <xdr:row>27</xdr:row>
      <xdr:rowOff>180975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E45E1BF7-9C14-4BD6-80E6-8F809587D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06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381000</xdr:colOff>
      <xdr:row>28</xdr:row>
      <xdr:rowOff>180975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C012F97B-E924-4E4B-A573-D159E2866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0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381000</xdr:colOff>
      <xdr:row>29</xdr:row>
      <xdr:rowOff>180975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9340E702-AEF1-43A1-AF51-2E83BB7B8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06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381000</xdr:colOff>
      <xdr:row>30</xdr:row>
      <xdr:rowOff>180975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93B012F3-AE44-4A27-A0BE-A6537E300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506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381000</xdr:colOff>
      <xdr:row>31</xdr:row>
      <xdr:rowOff>180975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2EAD751C-80B3-4999-8D59-F915CDCED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06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381000</xdr:colOff>
      <xdr:row>32</xdr:row>
      <xdr:rowOff>180975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254B256A-B1DA-4164-B962-9F63FAED6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90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381000</xdr:colOff>
      <xdr:row>33</xdr:row>
      <xdr:rowOff>180975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C3979171-570E-41D2-A412-39D1D7DCD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106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381000</xdr:colOff>
      <xdr:row>34</xdr:row>
      <xdr:rowOff>180975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7A594E2C-25E5-4A0C-9641-CDE4511A7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306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381000</xdr:colOff>
      <xdr:row>35</xdr:row>
      <xdr:rowOff>180975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7A283883-A9EC-4205-B274-1EFB4374A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06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381000</xdr:colOff>
      <xdr:row>36</xdr:row>
      <xdr:rowOff>180975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5FA661C6-3C0B-49BD-BE54-AE67071DE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706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381000</xdr:colOff>
      <xdr:row>37</xdr:row>
      <xdr:rowOff>180975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C2E7B49D-CB1C-40AD-917D-A979AB84C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906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381000</xdr:colOff>
      <xdr:row>38</xdr:row>
      <xdr:rowOff>180975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E311461D-4416-4BCB-A0FD-D0868089F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106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381000</xdr:colOff>
      <xdr:row>39</xdr:row>
      <xdr:rowOff>180975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6CB37122-8BE9-4406-8BE4-453583279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306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381000</xdr:colOff>
      <xdr:row>40</xdr:row>
      <xdr:rowOff>180975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E7106F4A-8B43-4F2D-BF98-B28A4762D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506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381000</xdr:colOff>
      <xdr:row>41</xdr:row>
      <xdr:rowOff>180975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0BA1F38-FCC1-4317-8C24-F226C75B9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706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381000</xdr:colOff>
      <xdr:row>42</xdr:row>
      <xdr:rowOff>180975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5C301A6E-0930-4BF7-BCAB-FC170C00D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906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381000</xdr:colOff>
      <xdr:row>43</xdr:row>
      <xdr:rowOff>180975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BE191793-1C24-4E64-AB00-A0A3302D6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106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381000</xdr:colOff>
      <xdr:row>44</xdr:row>
      <xdr:rowOff>180975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0B6A270B-31EF-42BA-83A9-75E649928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06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381000</xdr:colOff>
      <xdr:row>45</xdr:row>
      <xdr:rowOff>180975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8E6135A7-E43A-4999-B5DA-5B6871AB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506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381000</xdr:colOff>
      <xdr:row>46</xdr:row>
      <xdr:rowOff>180975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50E77FCD-E5FE-40F6-AAB8-59C76349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706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381000</xdr:colOff>
      <xdr:row>47</xdr:row>
      <xdr:rowOff>180975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671817B4-D965-4E1A-B9F5-0C650EC71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06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381000</xdr:colOff>
      <xdr:row>48</xdr:row>
      <xdr:rowOff>180975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C400888E-494B-4CFA-8294-D7E5C8391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0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381000</xdr:colOff>
      <xdr:row>49</xdr:row>
      <xdr:rowOff>180975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B6E42C11-7CDD-4383-9B66-B601A1A9A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06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381000</xdr:colOff>
      <xdr:row>50</xdr:row>
      <xdr:rowOff>180975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BC1FDA9F-A820-476F-B330-A9F2D5AB1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506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381000</xdr:colOff>
      <xdr:row>51</xdr:row>
      <xdr:rowOff>180975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2F2D266-A3D1-4CC9-AFAA-F848AE4E0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06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381000</xdr:colOff>
      <xdr:row>52</xdr:row>
      <xdr:rowOff>180975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DB1A555-CC81-4E81-A158-FB5F8FDB8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90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381000</xdr:colOff>
      <xdr:row>53</xdr:row>
      <xdr:rowOff>180975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2999845C-DC87-42EA-9BF9-0DFEAF39C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107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381000</xdr:colOff>
      <xdr:row>54</xdr:row>
      <xdr:rowOff>180975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04818FE7-5446-4316-8CF2-FA43183B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07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381000</xdr:colOff>
      <xdr:row>55</xdr:row>
      <xdr:rowOff>180975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B1100480-2C4F-4581-8F0E-711349ECA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507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381000</xdr:colOff>
      <xdr:row>56</xdr:row>
      <xdr:rowOff>180975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1D5B0F88-1AFA-43DE-B7B2-98BC7CFA2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707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381000</xdr:colOff>
      <xdr:row>57</xdr:row>
      <xdr:rowOff>180975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0A94FE13-8C75-4018-A81F-4690AE960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907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381000</xdr:colOff>
      <xdr:row>58</xdr:row>
      <xdr:rowOff>180975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AA9DD198-8A56-4570-AB00-86FD0076B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07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381000</xdr:colOff>
      <xdr:row>59</xdr:row>
      <xdr:rowOff>180975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7F402B6A-9C4E-4E5E-88AE-B823761C8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307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381000</xdr:colOff>
      <xdr:row>60</xdr:row>
      <xdr:rowOff>180975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C4C29242-E067-440F-BCA3-E3A9042C2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507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381000</xdr:colOff>
      <xdr:row>61</xdr:row>
      <xdr:rowOff>180975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173ECA3D-CF18-4EFF-9DAC-5A9A8C6F9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707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381000</xdr:colOff>
      <xdr:row>62</xdr:row>
      <xdr:rowOff>180975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3A4A4081-7B09-4E03-A778-D478D7280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907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381000</xdr:colOff>
      <xdr:row>63</xdr:row>
      <xdr:rowOff>180975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75631ADB-9910-46ED-8B7D-405F1DE41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107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381000</xdr:colOff>
      <xdr:row>64</xdr:row>
      <xdr:rowOff>180975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B57C20ED-6520-494E-96B9-F8CBA5E20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307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381000</xdr:colOff>
      <xdr:row>65</xdr:row>
      <xdr:rowOff>180975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97D46C32-CEA4-478E-8251-1A1C2CAAF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07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381000</xdr:colOff>
      <xdr:row>66</xdr:row>
      <xdr:rowOff>180975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0CF02C9E-C87E-4650-902C-91A6B6F1F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707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381000</xdr:colOff>
      <xdr:row>67</xdr:row>
      <xdr:rowOff>180975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86A07467-6D03-4C62-B32A-C61191BE9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07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381000</xdr:colOff>
      <xdr:row>68</xdr:row>
      <xdr:rowOff>180975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D32C0B25-85C2-4C3E-BD0A-AF217235A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10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381000</xdr:colOff>
      <xdr:row>69</xdr:row>
      <xdr:rowOff>180975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97F52C76-7AE7-4C91-982C-7C05218EE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07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381000</xdr:colOff>
      <xdr:row>70</xdr:row>
      <xdr:rowOff>180975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CE9F7C37-DA9B-4F8C-B8DA-C04821F91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507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2</xdr:col>
      <xdr:colOff>381000</xdr:colOff>
      <xdr:row>6</xdr:row>
      <xdr:rowOff>0</xdr:rowOff>
    </xdr:to>
    <xdr:pic>
      <xdr:nvPicPr>
        <xdr:cNvPr id="2" name="Picture 1" descr="United States">
          <a:extLst>
            <a:ext uri="{FF2B5EF4-FFF2-40B4-BE49-F238E27FC236}">
              <a16:creationId xmlns:a16="http://schemas.microsoft.com/office/drawing/2014/main" id="{A7804105-8DED-4F56-B9B6-46F5AF062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49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381000</xdr:colOff>
      <xdr:row>7</xdr:row>
      <xdr:rowOff>0</xdr:rowOff>
    </xdr:to>
    <xdr:pic>
      <xdr:nvPicPr>
        <xdr:cNvPr id="3" name="Picture 2" descr="United States">
          <a:extLst>
            <a:ext uri="{FF2B5EF4-FFF2-40B4-BE49-F238E27FC236}">
              <a16:creationId xmlns:a16="http://schemas.microsoft.com/office/drawing/2014/main" id="{9658A1E2-47D2-43D1-BE2B-D9FA27A91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3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381000</xdr:colOff>
      <xdr:row>8</xdr:row>
      <xdr:rowOff>0</xdr:rowOff>
    </xdr:to>
    <xdr:pic>
      <xdr:nvPicPr>
        <xdr:cNvPr id="4" name="Picture 3" descr="Australia">
          <a:extLst>
            <a:ext uri="{FF2B5EF4-FFF2-40B4-BE49-F238E27FC236}">
              <a16:creationId xmlns:a16="http://schemas.microsoft.com/office/drawing/2014/main" id="{CEF687FE-F2B6-4648-BBED-B00A60E14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3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381000</xdr:colOff>
      <xdr:row>9</xdr:row>
      <xdr:rowOff>0</xdr:rowOff>
    </xdr:to>
    <xdr:pic>
      <xdr:nvPicPr>
        <xdr:cNvPr id="5" name="Picture 4" descr="England">
          <a:extLst>
            <a:ext uri="{FF2B5EF4-FFF2-40B4-BE49-F238E27FC236}">
              <a16:creationId xmlns:a16="http://schemas.microsoft.com/office/drawing/2014/main" id="{B4CD36BC-0C85-48E2-9E4D-4F21CE099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2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381000</xdr:colOff>
      <xdr:row>10</xdr:row>
      <xdr:rowOff>0</xdr:rowOff>
    </xdr:to>
    <xdr:pic>
      <xdr:nvPicPr>
        <xdr:cNvPr id="6" name="Picture 5" descr="South Africa">
          <a:extLst>
            <a:ext uri="{FF2B5EF4-FFF2-40B4-BE49-F238E27FC236}">
              <a16:creationId xmlns:a16="http://schemas.microsoft.com/office/drawing/2014/main" id="{A9BF6A84-688B-4400-B1CB-C4CE3ACE1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1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381000</xdr:colOff>
      <xdr:row>11</xdr:row>
      <xdr:rowOff>0</xdr:rowOff>
    </xdr:to>
    <xdr:pic>
      <xdr:nvPicPr>
        <xdr:cNvPr id="7" name="Picture 6" descr="United States">
          <a:extLst>
            <a:ext uri="{FF2B5EF4-FFF2-40B4-BE49-F238E27FC236}">
              <a16:creationId xmlns:a16="http://schemas.microsoft.com/office/drawing/2014/main" id="{E3EC6BAF-DB30-470E-B3F6-E6111CB6A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0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381000</xdr:colOff>
      <xdr:row>12</xdr:row>
      <xdr:rowOff>0</xdr:rowOff>
    </xdr:to>
    <xdr:pic>
      <xdr:nvPicPr>
        <xdr:cNvPr id="8" name="Picture 7" descr="United States">
          <a:extLst>
            <a:ext uri="{FF2B5EF4-FFF2-40B4-BE49-F238E27FC236}">
              <a16:creationId xmlns:a16="http://schemas.microsoft.com/office/drawing/2014/main" id="{65276E5F-EC38-4279-A029-266EA22C4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9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381000</xdr:colOff>
      <xdr:row>13</xdr:row>
      <xdr:rowOff>0</xdr:rowOff>
    </xdr:to>
    <xdr:pic>
      <xdr:nvPicPr>
        <xdr:cNvPr id="9" name="Picture 8" descr="United States">
          <a:extLst>
            <a:ext uri="{FF2B5EF4-FFF2-40B4-BE49-F238E27FC236}">
              <a16:creationId xmlns:a16="http://schemas.microsoft.com/office/drawing/2014/main" id="{504D0D49-B72D-4FE4-AA5D-928A40397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8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381000</xdr:colOff>
      <xdr:row>14</xdr:row>
      <xdr:rowOff>0</xdr:rowOff>
    </xdr:to>
    <xdr:pic>
      <xdr:nvPicPr>
        <xdr:cNvPr id="10" name="Picture 9" descr="United States">
          <a:extLst>
            <a:ext uri="{FF2B5EF4-FFF2-40B4-BE49-F238E27FC236}">
              <a16:creationId xmlns:a16="http://schemas.microsoft.com/office/drawing/2014/main" id="{D03DF4F9-2360-4422-9C9F-C1FE00665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673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381000</xdr:colOff>
      <xdr:row>15</xdr:row>
      <xdr:rowOff>0</xdr:rowOff>
    </xdr:to>
    <xdr:pic>
      <xdr:nvPicPr>
        <xdr:cNvPr id="11" name="Picture 10" descr="United States">
          <a:extLst>
            <a:ext uri="{FF2B5EF4-FFF2-40B4-BE49-F238E27FC236}">
              <a16:creationId xmlns:a16="http://schemas.microsoft.com/office/drawing/2014/main" id="{53A588E1-EE62-4D4A-8EBA-37BD12478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6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381000</xdr:colOff>
      <xdr:row>16</xdr:row>
      <xdr:rowOff>0</xdr:rowOff>
    </xdr:to>
    <xdr:pic>
      <xdr:nvPicPr>
        <xdr:cNvPr id="12" name="Picture 11" descr="Argentina">
          <a:extLst>
            <a:ext uri="{FF2B5EF4-FFF2-40B4-BE49-F238E27FC236}">
              <a16:creationId xmlns:a16="http://schemas.microsoft.com/office/drawing/2014/main" id="{FFC1C5DB-4378-4E82-9757-4BF8BE1E7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054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381000</xdr:colOff>
      <xdr:row>17</xdr:row>
      <xdr:rowOff>0</xdr:rowOff>
    </xdr:to>
    <xdr:pic>
      <xdr:nvPicPr>
        <xdr:cNvPr id="13" name="Picture 12" descr="United States">
          <a:extLst>
            <a:ext uri="{FF2B5EF4-FFF2-40B4-BE49-F238E27FC236}">
              <a16:creationId xmlns:a16="http://schemas.microsoft.com/office/drawing/2014/main" id="{1D3CFC68-E877-497D-9824-80E71EFEA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244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381000</xdr:colOff>
      <xdr:row>18</xdr:row>
      <xdr:rowOff>0</xdr:rowOff>
    </xdr:to>
    <xdr:pic>
      <xdr:nvPicPr>
        <xdr:cNvPr id="14" name="Picture 13" descr="Australia">
          <a:extLst>
            <a:ext uri="{FF2B5EF4-FFF2-40B4-BE49-F238E27FC236}">
              <a16:creationId xmlns:a16="http://schemas.microsoft.com/office/drawing/2014/main" id="{3E0F8EC2-5D5F-4912-B76A-7F332B149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435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381000</xdr:colOff>
      <xdr:row>19</xdr:row>
      <xdr:rowOff>0</xdr:rowOff>
    </xdr:to>
    <xdr:pic>
      <xdr:nvPicPr>
        <xdr:cNvPr id="15" name="Picture 14" descr="United States">
          <a:extLst>
            <a:ext uri="{FF2B5EF4-FFF2-40B4-BE49-F238E27FC236}">
              <a16:creationId xmlns:a16="http://schemas.microsoft.com/office/drawing/2014/main" id="{282CB36F-C1AD-4D79-812D-FB405C0B2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625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20</xdr:row>
      <xdr:rowOff>0</xdr:rowOff>
    </xdr:to>
    <xdr:pic>
      <xdr:nvPicPr>
        <xdr:cNvPr id="16" name="Picture 15" descr="United States">
          <a:extLst>
            <a:ext uri="{FF2B5EF4-FFF2-40B4-BE49-F238E27FC236}">
              <a16:creationId xmlns:a16="http://schemas.microsoft.com/office/drawing/2014/main" id="{342E9F3A-6994-49E7-B768-1DBCD97F5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816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381000</xdr:colOff>
      <xdr:row>21</xdr:row>
      <xdr:rowOff>0</xdr:rowOff>
    </xdr:to>
    <xdr:pic>
      <xdr:nvPicPr>
        <xdr:cNvPr id="17" name="Picture 16" descr="United States">
          <a:extLst>
            <a:ext uri="{FF2B5EF4-FFF2-40B4-BE49-F238E27FC236}">
              <a16:creationId xmlns:a16="http://schemas.microsoft.com/office/drawing/2014/main" id="{FD800AD0-924F-4B57-8E92-09267CF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006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381000</xdr:colOff>
      <xdr:row>22</xdr:row>
      <xdr:rowOff>0</xdr:rowOff>
    </xdr:to>
    <xdr:pic>
      <xdr:nvPicPr>
        <xdr:cNvPr id="18" name="Picture 17" descr="United States">
          <a:extLst>
            <a:ext uri="{FF2B5EF4-FFF2-40B4-BE49-F238E27FC236}">
              <a16:creationId xmlns:a16="http://schemas.microsoft.com/office/drawing/2014/main" id="{40FF6BAE-3076-492B-8F62-3436E5771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197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381000</xdr:colOff>
      <xdr:row>23</xdr:row>
      <xdr:rowOff>0</xdr:rowOff>
    </xdr:to>
    <xdr:pic>
      <xdr:nvPicPr>
        <xdr:cNvPr id="19" name="Picture 18" descr="Germany">
          <a:extLst>
            <a:ext uri="{FF2B5EF4-FFF2-40B4-BE49-F238E27FC236}">
              <a16:creationId xmlns:a16="http://schemas.microsoft.com/office/drawing/2014/main" id="{DF285773-B73B-419E-9AD3-CA081446A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387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381000</xdr:colOff>
      <xdr:row>24</xdr:row>
      <xdr:rowOff>0</xdr:rowOff>
    </xdr:to>
    <xdr:pic>
      <xdr:nvPicPr>
        <xdr:cNvPr id="20" name="Picture 19" descr="England">
          <a:extLst>
            <a:ext uri="{FF2B5EF4-FFF2-40B4-BE49-F238E27FC236}">
              <a16:creationId xmlns:a16="http://schemas.microsoft.com/office/drawing/2014/main" id="{EE182F65-DC96-440F-8B85-DD592DF92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578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381000</xdr:colOff>
      <xdr:row>25</xdr:row>
      <xdr:rowOff>0</xdr:rowOff>
    </xdr:to>
    <xdr:pic>
      <xdr:nvPicPr>
        <xdr:cNvPr id="21" name="Picture 20" descr="China">
          <a:extLst>
            <a:ext uri="{FF2B5EF4-FFF2-40B4-BE49-F238E27FC236}">
              <a16:creationId xmlns:a16="http://schemas.microsoft.com/office/drawing/2014/main" id="{DEAAE32E-80A1-48C7-90BA-1193D8425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768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26</xdr:row>
      <xdr:rowOff>0</xdr:rowOff>
    </xdr:to>
    <xdr:pic>
      <xdr:nvPicPr>
        <xdr:cNvPr id="22" name="Picture 21" descr="Germany">
          <a:extLst>
            <a:ext uri="{FF2B5EF4-FFF2-40B4-BE49-F238E27FC236}">
              <a16:creationId xmlns:a16="http://schemas.microsoft.com/office/drawing/2014/main" id="{35813822-8F81-44CA-A6E1-35C436217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959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381000</xdr:colOff>
      <xdr:row>27</xdr:row>
      <xdr:rowOff>0</xdr:rowOff>
    </xdr:to>
    <xdr:pic>
      <xdr:nvPicPr>
        <xdr:cNvPr id="23" name="Picture 22" descr="United States">
          <a:extLst>
            <a:ext uri="{FF2B5EF4-FFF2-40B4-BE49-F238E27FC236}">
              <a16:creationId xmlns:a16="http://schemas.microsoft.com/office/drawing/2014/main" id="{C4A35149-28F8-4468-83E9-AD0F776C9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14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381000</xdr:colOff>
      <xdr:row>28</xdr:row>
      <xdr:rowOff>0</xdr:rowOff>
    </xdr:to>
    <xdr:pic>
      <xdr:nvPicPr>
        <xdr:cNvPr id="24" name="Picture 23" descr="United States">
          <a:extLst>
            <a:ext uri="{FF2B5EF4-FFF2-40B4-BE49-F238E27FC236}">
              <a16:creationId xmlns:a16="http://schemas.microsoft.com/office/drawing/2014/main" id="{C810D2D4-C846-42A5-ABD6-973A8A96C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34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381000</xdr:colOff>
      <xdr:row>29</xdr:row>
      <xdr:rowOff>0</xdr:rowOff>
    </xdr:to>
    <xdr:pic>
      <xdr:nvPicPr>
        <xdr:cNvPr id="25" name="Picture 24" descr="United States">
          <a:extLst>
            <a:ext uri="{FF2B5EF4-FFF2-40B4-BE49-F238E27FC236}">
              <a16:creationId xmlns:a16="http://schemas.microsoft.com/office/drawing/2014/main" id="{6AF4A5D4-E2BA-42A4-95DA-6C58E321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53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381000</xdr:colOff>
      <xdr:row>30</xdr:row>
      <xdr:rowOff>0</xdr:rowOff>
    </xdr:to>
    <xdr:pic>
      <xdr:nvPicPr>
        <xdr:cNvPr id="26" name="Picture 25" descr="United States">
          <a:extLst>
            <a:ext uri="{FF2B5EF4-FFF2-40B4-BE49-F238E27FC236}">
              <a16:creationId xmlns:a16="http://schemas.microsoft.com/office/drawing/2014/main" id="{CD211450-7148-41CD-9575-AFBA3016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72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381000</xdr:colOff>
      <xdr:row>31</xdr:row>
      <xdr:rowOff>0</xdr:rowOff>
    </xdr:to>
    <xdr:pic>
      <xdr:nvPicPr>
        <xdr:cNvPr id="27" name="Picture 26" descr="United States">
          <a:extLst>
            <a:ext uri="{FF2B5EF4-FFF2-40B4-BE49-F238E27FC236}">
              <a16:creationId xmlns:a16="http://schemas.microsoft.com/office/drawing/2014/main" id="{BAB44F88-1A14-4301-9163-37BB29F47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1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381000</xdr:colOff>
      <xdr:row>32</xdr:row>
      <xdr:rowOff>0</xdr:rowOff>
    </xdr:to>
    <xdr:pic>
      <xdr:nvPicPr>
        <xdr:cNvPr id="28" name="Picture 27" descr="United States">
          <a:extLst>
            <a:ext uri="{FF2B5EF4-FFF2-40B4-BE49-F238E27FC236}">
              <a16:creationId xmlns:a16="http://schemas.microsoft.com/office/drawing/2014/main" id="{34E3B7C6-DF71-482A-9A50-A08351972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10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381000</xdr:colOff>
      <xdr:row>33</xdr:row>
      <xdr:rowOff>0</xdr:rowOff>
    </xdr:to>
    <xdr:pic>
      <xdr:nvPicPr>
        <xdr:cNvPr id="29" name="Picture 28" descr="United States">
          <a:extLst>
            <a:ext uri="{FF2B5EF4-FFF2-40B4-BE49-F238E27FC236}">
              <a16:creationId xmlns:a16="http://schemas.microsoft.com/office/drawing/2014/main" id="{9CBB3DC5-9233-4C89-A4E2-B15A4324B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29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34</xdr:row>
      <xdr:rowOff>0</xdr:rowOff>
    </xdr:to>
    <xdr:pic>
      <xdr:nvPicPr>
        <xdr:cNvPr id="30" name="Picture 29" descr="United States">
          <a:extLst>
            <a:ext uri="{FF2B5EF4-FFF2-40B4-BE49-F238E27FC236}">
              <a16:creationId xmlns:a16="http://schemas.microsoft.com/office/drawing/2014/main" id="{84056077-A2F9-48A0-97EA-516903A13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483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381000</xdr:colOff>
      <xdr:row>35</xdr:row>
      <xdr:rowOff>0</xdr:rowOff>
    </xdr:to>
    <xdr:pic>
      <xdr:nvPicPr>
        <xdr:cNvPr id="31" name="Picture 30" descr="United States">
          <a:extLst>
            <a:ext uri="{FF2B5EF4-FFF2-40B4-BE49-F238E27FC236}">
              <a16:creationId xmlns:a16="http://schemas.microsoft.com/office/drawing/2014/main" id="{C41763A9-AC93-4310-BAAA-C33B4F358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67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381000</xdr:colOff>
      <xdr:row>36</xdr:row>
      <xdr:rowOff>0</xdr:rowOff>
    </xdr:to>
    <xdr:pic>
      <xdr:nvPicPr>
        <xdr:cNvPr id="32" name="Picture 31" descr="Sweden">
          <a:extLst>
            <a:ext uri="{FF2B5EF4-FFF2-40B4-BE49-F238E27FC236}">
              <a16:creationId xmlns:a16="http://schemas.microsoft.com/office/drawing/2014/main" id="{D06E65EC-99C0-453D-A1BC-46B35BCDD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864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37</xdr:row>
      <xdr:rowOff>0</xdr:rowOff>
    </xdr:to>
    <xdr:pic>
      <xdr:nvPicPr>
        <xdr:cNvPr id="33" name="Picture 32" descr="United States">
          <a:extLst>
            <a:ext uri="{FF2B5EF4-FFF2-40B4-BE49-F238E27FC236}">
              <a16:creationId xmlns:a16="http://schemas.microsoft.com/office/drawing/2014/main" id="{44552882-24A9-49A8-B2A8-0A2729122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054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381000</xdr:colOff>
      <xdr:row>38</xdr:row>
      <xdr:rowOff>0</xdr:rowOff>
    </xdr:to>
    <xdr:pic>
      <xdr:nvPicPr>
        <xdr:cNvPr id="34" name="Picture 33" descr="South Africa">
          <a:extLst>
            <a:ext uri="{FF2B5EF4-FFF2-40B4-BE49-F238E27FC236}">
              <a16:creationId xmlns:a16="http://schemas.microsoft.com/office/drawing/2014/main" id="{71DA6679-5BD9-4F75-9578-0ABF0AF23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245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381000</xdr:colOff>
      <xdr:row>39</xdr:row>
      <xdr:rowOff>0</xdr:rowOff>
    </xdr:to>
    <xdr:pic>
      <xdr:nvPicPr>
        <xdr:cNvPr id="35" name="Picture 34" descr="United States">
          <a:extLst>
            <a:ext uri="{FF2B5EF4-FFF2-40B4-BE49-F238E27FC236}">
              <a16:creationId xmlns:a16="http://schemas.microsoft.com/office/drawing/2014/main" id="{0F9A49FA-B117-43FF-AFBD-898437B58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435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381000</xdr:colOff>
      <xdr:row>40</xdr:row>
      <xdr:rowOff>0</xdr:rowOff>
    </xdr:to>
    <xdr:pic>
      <xdr:nvPicPr>
        <xdr:cNvPr id="36" name="Picture 35" descr="United States">
          <a:extLst>
            <a:ext uri="{FF2B5EF4-FFF2-40B4-BE49-F238E27FC236}">
              <a16:creationId xmlns:a16="http://schemas.microsoft.com/office/drawing/2014/main" id="{E77847ED-7060-45FF-A14B-A5F3FD14C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626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381000</xdr:colOff>
      <xdr:row>41</xdr:row>
      <xdr:rowOff>0</xdr:rowOff>
    </xdr:to>
    <xdr:pic>
      <xdr:nvPicPr>
        <xdr:cNvPr id="37" name="Picture 36" descr="United States">
          <a:extLst>
            <a:ext uri="{FF2B5EF4-FFF2-40B4-BE49-F238E27FC236}">
              <a16:creationId xmlns:a16="http://schemas.microsoft.com/office/drawing/2014/main" id="{BB50AC67-C7CB-43C9-9ED8-F7B79399B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816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381000</xdr:colOff>
      <xdr:row>42</xdr:row>
      <xdr:rowOff>0</xdr:rowOff>
    </xdr:to>
    <xdr:pic>
      <xdr:nvPicPr>
        <xdr:cNvPr id="38" name="Picture 37" descr="United States">
          <a:extLst>
            <a:ext uri="{FF2B5EF4-FFF2-40B4-BE49-F238E27FC236}">
              <a16:creationId xmlns:a16="http://schemas.microsoft.com/office/drawing/2014/main" id="{ADB48407-C35F-4720-9F12-0B122B98B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007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381000</xdr:colOff>
      <xdr:row>43</xdr:row>
      <xdr:rowOff>0</xdr:rowOff>
    </xdr:to>
    <xdr:pic>
      <xdr:nvPicPr>
        <xdr:cNvPr id="39" name="Picture 38" descr="England">
          <a:extLst>
            <a:ext uri="{FF2B5EF4-FFF2-40B4-BE49-F238E27FC236}">
              <a16:creationId xmlns:a16="http://schemas.microsoft.com/office/drawing/2014/main" id="{F7813FEF-5C53-4F90-83ED-DCD1AD76D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197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381000</xdr:colOff>
      <xdr:row>44</xdr:row>
      <xdr:rowOff>0</xdr:rowOff>
    </xdr:to>
    <xdr:pic>
      <xdr:nvPicPr>
        <xdr:cNvPr id="40" name="Picture 39" descr="United States">
          <a:extLst>
            <a:ext uri="{FF2B5EF4-FFF2-40B4-BE49-F238E27FC236}">
              <a16:creationId xmlns:a16="http://schemas.microsoft.com/office/drawing/2014/main" id="{28B08B09-54DD-4BE6-84A9-DFDEA0364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388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381000</xdr:colOff>
      <xdr:row>45</xdr:row>
      <xdr:rowOff>0</xdr:rowOff>
    </xdr:to>
    <xdr:pic>
      <xdr:nvPicPr>
        <xdr:cNvPr id="41" name="Picture 40" descr="United States">
          <a:extLst>
            <a:ext uri="{FF2B5EF4-FFF2-40B4-BE49-F238E27FC236}">
              <a16:creationId xmlns:a16="http://schemas.microsoft.com/office/drawing/2014/main" id="{E2C9E37D-94F7-42C5-9F8C-D091B59D1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578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381000</xdr:colOff>
      <xdr:row>46</xdr:row>
      <xdr:rowOff>0</xdr:rowOff>
    </xdr:to>
    <xdr:pic>
      <xdr:nvPicPr>
        <xdr:cNvPr id="42" name="Picture 41" descr="United States">
          <a:extLst>
            <a:ext uri="{FF2B5EF4-FFF2-40B4-BE49-F238E27FC236}">
              <a16:creationId xmlns:a16="http://schemas.microsoft.com/office/drawing/2014/main" id="{68CED218-EF8E-4445-B326-46F4761E6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769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381000</xdr:colOff>
      <xdr:row>47</xdr:row>
      <xdr:rowOff>0</xdr:rowOff>
    </xdr:to>
    <xdr:pic>
      <xdr:nvPicPr>
        <xdr:cNvPr id="43" name="Picture 42" descr="Chinese Taipei">
          <a:extLst>
            <a:ext uri="{FF2B5EF4-FFF2-40B4-BE49-F238E27FC236}">
              <a16:creationId xmlns:a16="http://schemas.microsoft.com/office/drawing/2014/main" id="{E71C1A58-9A8B-468D-A165-896F19F9B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95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381000</xdr:colOff>
      <xdr:row>48</xdr:row>
      <xdr:rowOff>0</xdr:rowOff>
    </xdr:to>
    <xdr:pic>
      <xdr:nvPicPr>
        <xdr:cNvPr id="44" name="Picture 43" descr="United States">
          <a:extLst>
            <a:ext uri="{FF2B5EF4-FFF2-40B4-BE49-F238E27FC236}">
              <a16:creationId xmlns:a16="http://schemas.microsoft.com/office/drawing/2014/main" id="{B6FD5DC9-32C3-49E5-A734-F087833F9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15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381000</xdr:colOff>
      <xdr:row>49</xdr:row>
      <xdr:rowOff>0</xdr:rowOff>
    </xdr:to>
    <xdr:pic>
      <xdr:nvPicPr>
        <xdr:cNvPr id="45" name="Picture 44" descr="United States">
          <a:extLst>
            <a:ext uri="{FF2B5EF4-FFF2-40B4-BE49-F238E27FC236}">
              <a16:creationId xmlns:a16="http://schemas.microsoft.com/office/drawing/2014/main" id="{82D11EAA-BD3D-4DE4-A2FA-6A1EFC241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34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381000</xdr:colOff>
      <xdr:row>50</xdr:row>
      <xdr:rowOff>0</xdr:rowOff>
    </xdr:to>
    <xdr:pic>
      <xdr:nvPicPr>
        <xdr:cNvPr id="46" name="Picture 45" descr="United States">
          <a:extLst>
            <a:ext uri="{FF2B5EF4-FFF2-40B4-BE49-F238E27FC236}">
              <a16:creationId xmlns:a16="http://schemas.microsoft.com/office/drawing/2014/main" id="{B22CC6F0-277E-40CB-9AF8-EB22174E5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53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381000</xdr:colOff>
      <xdr:row>51</xdr:row>
      <xdr:rowOff>0</xdr:rowOff>
    </xdr:to>
    <xdr:pic>
      <xdr:nvPicPr>
        <xdr:cNvPr id="47" name="Picture 46" descr="United States">
          <a:extLst>
            <a:ext uri="{FF2B5EF4-FFF2-40B4-BE49-F238E27FC236}">
              <a16:creationId xmlns:a16="http://schemas.microsoft.com/office/drawing/2014/main" id="{44A8610C-CB97-449D-9F29-EB4E3E478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72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381000</xdr:colOff>
      <xdr:row>52</xdr:row>
      <xdr:rowOff>0</xdr:rowOff>
    </xdr:to>
    <xdr:pic>
      <xdr:nvPicPr>
        <xdr:cNvPr id="48" name="Picture 47" descr="United States">
          <a:extLst>
            <a:ext uri="{FF2B5EF4-FFF2-40B4-BE49-F238E27FC236}">
              <a16:creationId xmlns:a16="http://schemas.microsoft.com/office/drawing/2014/main" id="{E273379A-752C-403A-BAE8-87C62967D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91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381000</xdr:colOff>
      <xdr:row>53</xdr:row>
      <xdr:rowOff>0</xdr:rowOff>
    </xdr:to>
    <xdr:pic>
      <xdr:nvPicPr>
        <xdr:cNvPr id="49" name="Picture 48" descr="United States">
          <a:extLst>
            <a:ext uri="{FF2B5EF4-FFF2-40B4-BE49-F238E27FC236}">
              <a16:creationId xmlns:a16="http://schemas.microsoft.com/office/drawing/2014/main" id="{A170837A-ABC1-47F2-AEF1-E4B9A0B93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10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381000</xdr:colOff>
      <xdr:row>54</xdr:row>
      <xdr:rowOff>0</xdr:rowOff>
    </xdr:to>
    <xdr:pic>
      <xdr:nvPicPr>
        <xdr:cNvPr id="50" name="Picture 49" descr="Venezuela">
          <a:extLst>
            <a:ext uri="{FF2B5EF4-FFF2-40B4-BE49-F238E27FC236}">
              <a16:creationId xmlns:a16="http://schemas.microsoft.com/office/drawing/2014/main" id="{CB8BFFF4-26FB-473D-A443-C421F51A7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293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381000</xdr:colOff>
      <xdr:row>55</xdr:row>
      <xdr:rowOff>0</xdr:rowOff>
    </xdr:to>
    <xdr:pic>
      <xdr:nvPicPr>
        <xdr:cNvPr id="51" name="Picture 50" descr="United States">
          <a:extLst>
            <a:ext uri="{FF2B5EF4-FFF2-40B4-BE49-F238E27FC236}">
              <a16:creationId xmlns:a16="http://schemas.microsoft.com/office/drawing/2014/main" id="{51605859-DB08-410B-920A-2C09A9F08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48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381000</xdr:colOff>
      <xdr:row>56</xdr:row>
      <xdr:rowOff>0</xdr:rowOff>
    </xdr:to>
    <xdr:pic>
      <xdr:nvPicPr>
        <xdr:cNvPr id="52" name="Picture 51" descr="United States">
          <a:extLst>
            <a:ext uri="{FF2B5EF4-FFF2-40B4-BE49-F238E27FC236}">
              <a16:creationId xmlns:a16="http://schemas.microsoft.com/office/drawing/2014/main" id="{3A32D30A-882D-4D08-A433-14FB31724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674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381000</xdr:colOff>
      <xdr:row>57</xdr:row>
      <xdr:rowOff>0</xdr:rowOff>
    </xdr:to>
    <xdr:pic>
      <xdr:nvPicPr>
        <xdr:cNvPr id="53" name="Picture 52" descr="Northern Ireland">
          <a:extLst>
            <a:ext uri="{FF2B5EF4-FFF2-40B4-BE49-F238E27FC236}">
              <a16:creationId xmlns:a16="http://schemas.microsoft.com/office/drawing/2014/main" id="{4F1B463A-046F-42BC-BF69-B32A2FD43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864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381000</xdr:colOff>
      <xdr:row>58</xdr:row>
      <xdr:rowOff>0</xdr:rowOff>
    </xdr:to>
    <xdr:pic>
      <xdr:nvPicPr>
        <xdr:cNvPr id="54" name="Picture 53" descr="United States">
          <a:extLst>
            <a:ext uri="{FF2B5EF4-FFF2-40B4-BE49-F238E27FC236}">
              <a16:creationId xmlns:a16="http://schemas.microsoft.com/office/drawing/2014/main" id="{FAF1BC8D-FCB1-4285-89FA-19A2BABC4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055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381000</xdr:colOff>
      <xdr:row>59</xdr:row>
      <xdr:rowOff>0</xdr:rowOff>
    </xdr:to>
    <xdr:pic>
      <xdr:nvPicPr>
        <xdr:cNvPr id="55" name="Picture 54" descr="United States">
          <a:extLst>
            <a:ext uri="{FF2B5EF4-FFF2-40B4-BE49-F238E27FC236}">
              <a16:creationId xmlns:a16="http://schemas.microsoft.com/office/drawing/2014/main" id="{2DF3A9DB-7C47-488E-A4C8-FC19555CE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245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381000</xdr:colOff>
      <xdr:row>60</xdr:row>
      <xdr:rowOff>0</xdr:rowOff>
    </xdr:to>
    <xdr:pic>
      <xdr:nvPicPr>
        <xdr:cNvPr id="56" name="Picture 55" descr="United States">
          <a:extLst>
            <a:ext uri="{FF2B5EF4-FFF2-40B4-BE49-F238E27FC236}">
              <a16:creationId xmlns:a16="http://schemas.microsoft.com/office/drawing/2014/main" id="{57163B4A-BF32-461B-A797-4989CC0BD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436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2</xdr:col>
      <xdr:colOff>381000</xdr:colOff>
      <xdr:row>61</xdr:row>
      <xdr:rowOff>0</xdr:rowOff>
    </xdr:to>
    <xdr:pic>
      <xdr:nvPicPr>
        <xdr:cNvPr id="57" name="Picture 56" descr="United States">
          <a:extLst>
            <a:ext uri="{FF2B5EF4-FFF2-40B4-BE49-F238E27FC236}">
              <a16:creationId xmlns:a16="http://schemas.microsoft.com/office/drawing/2014/main" id="{1B301415-C693-4D72-8387-4A7B746E2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626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2</xdr:col>
      <xdr:colOff>381000</xdr:colOff>
      <xdr:row>62</xdr:row>
      <xdr:rowOff>0</xdr:rowOff>
    </xdr:to>
    <xdr:pic>
      <xdr:nvPicPr>
        <xdr:cNvPr id="58" name="Picture 57" descr="Northern Ireland">
          <a:extLst>
            <a:ext uri="{FF2B5EF4-FFF2-40B4-BE49-F238E27FC236}">
              <a16:creationId xmlns:a16="http://schemas.microsoft.com/office/drawing/2014/main" id="{CC7F4EB3-4580-4C1F-92D2-1B30C3129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817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2</xdr:col>
      <xdr:colOff>381000</xdr:colOff>
      <xdr:row>63</xdr:row>
      <xdr:rowOff>0</xdr:rowOff>
    </xdr:to>
    <xdr:pic>
      <xdr:nvPicPr>
        <xdr:cNvPr id="59" name="Picture 58" descr="United States">
          <a:extLst>
            <a:ext uri="{FF2B5EF4-FFF2-40B4-BE49-F238E27FC236}">
              <a16:creationId xmlns:a16="http://schemas.microsoft.com/office/drawing/2014/main" id="{D8DF0324-BD6A-48E1-90EF-7D4066CDD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007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2</xdr:col>
      <xdr:colOff>381000</xdr:colOff>
      <xdr:row>64</xdr:row>
      <xdr:rowOff>0</xdr:rowOff>
    </xdr:to>
    <xdr:pic>
      <xdr:nvPicPr>
        <xdr:cNvPr id="60" name="Picture 59" descr="Ireland">
          <a:extLst>
            <a:ext uri="{FF2B5EF4-FFF2-40B4-BE49-F238E27FC236}">
              <a16:creationId xmlns:a16="http://schemas.microsoft.com/office/drawing/2014/main" id="{2A2E70E1-2970-4C26-9CF1-4A48CAFD9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198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2</xdr:col>
      <xdr:colOff>381000</xdr:colOff>
      <xdr:row>65</xdr:row>
      <xdr:rowOff>0</xdr:rowOff>
    </xdr:to>
    <xdr:pic>
      <xdr:nvPicPr>
        <xdr:cNvPr id="61" name="Picture 60" descr="Canada">
          <a:extLst>
            <a:ext uri="{FF2B5EF4-FFF2-40B4-BE49-F238E27FC236}">
              <a16:creationId xmlns:a16="http://schemas.microsoft.com/office/drawing/2014/main" id="{7D6F0B63-5858-456F-8B68-886FABE91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388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2</xdr:col>
      <xdr:colOff>381000</xdr:colOff>
      <xdr:row>66</xdr:row>
      <xdr:rowOff>0</xdr:rowOff>
    </xdr:to>
    <xdr:pic>
      <xdr:nvPicPr>
        <xdr:cNvPr id="62" name="Picture 61" descr="United States">
          <a:extLst>
            <a:ext uri="{FF2B5EF4-FFF2-40B4-BE49-F238E27FC236}">
              <a16:creationId xmlns:a16="http://schemas.microsoft.com/office/drawing/2014/main" id="{51930A19-2FF2-453F-9EAB-55F79DE35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579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2</xdr:col>
      <xdr:colOff>381000</xdr:colOff>
      <xdr:row>67</xdr:row>
      <xdr:rowOff>0</xdr:rowOff>
    </xdr:to>
    <xdr:pic>
      <xdr:nvPicPr>
        <xdr:cNvPr id="63" name="Picture 62" descr="South Africa">
          <a:extLst>
            <a:ext uri="{FF2B5EF4-FFF2-40B4-BE49-F238E27FC236}">
              <a16:creationId xmlns:a16="http://schemas.microsoft.com/office/drawing/2014/main" id="{3160D1FA-7BBA-4A98-ACA8-5DF41FF69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76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2</xdr:col>
      <xdr:colOff>381000</xdr:colOff>
      <xdr:row>68</xdr:row>
      <xdr:rowOff>0</xdr:rowOff>
    </xdr:to>
    <xdr:pic>
      <xdr:nvPicPr>
        <xdr:cNvPr id="64" name="Picture 63" descr="United States">
          <a:extLst>
            <a:ext uri="{FF2B5EF4-FFF2-40B4-BE49-F238E27FC236}">
              <a16:creationId xmlns:a16="http://schemas.microsoft.com/office/drawing/2014/main" id="{C7636F9F-B6C2-46CA-BA11-BDD03E173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96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2</xdr:col>
      <xdr:colOff>381000</xdr:colOff>
      <xdr:row>69</xdr:row>
      <xdr:rowOff>0</xdr:rowOff>
    </xdr:to>
    <xdr:pic>
      <xdr:nvPicPr>
        <xdr:cNvPr id="65" name="Picture 64" descr="Canada">
          <a:extLst>
            <a:ext uri="{FF2B5EF4-FFF2-40B4-BE49-F238E27FC236}">
              <a16:creationId xmlns:a16="http://schemas.microsoft.com/office/drawing/2014/main" id="{6FBAB0D7-41B9-491F-8619-F991FD80C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15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381000</xdr:colOff>
      <xdr:row>70</xdr:row>
      <xdr:rowOff>0</xdr:rowOff>
    </xdr:to>
    <xdr:pic>
      <xdr:nvPicPr>
        <xdr:cNvPr id="66" name="Picture 65" descr="United States">
          <a:extLst>
            <a:ext uri="{FF2B5EF4-FFF2-40B4-BE49-F238E27FC236}">
              <a16:creationId xmlns:a16="http://schemas.microsoft.com/office/drawing/2014/main" id="{978FB0B9-43DC-4188-A361-070EADCAF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34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381000</xdr:colOff>
      <xdr:row>71</xdr:row>
      <xdr:rowOff>0</xdr:rowOff>
    </xdr:to>
    <xdr:pic>
      <xdr:nvPicPr>
        <xdr:cNvPr id="67" name="Picture 66" descr="Italy">
          <a:extLst>
            <a:ext uri="{FF2B5EF4-FFF2-40B4-BE49-F238E27FC236}">
              <a16:creationId xmlns:a16="http://schemas.microsoft.com/office/drawing/2014/main" id="{A971AC01-B0B1-4E90-A7E5-F949F5C5E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53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2</xdr:col>
      <xdr:colOff>381000</xdr:colOff>
      <xdr:row>72</xdr:row>
      <xdr:rowOff>0</xdr:rowOff>
    </xdr:to>
    <xdr:pic>
      <xdr:nvPicPr>
        <xdr:cNvPr id="68" name="Picture 67" descr="Korea">
          <a:extLst>
            <a:ext uri="{FF2B5EF4-FFF2-40B4-BE49-F238E27FC236}">
              <a16:creationId xmlns:a16="http://schemas.microsoft.com/office/drawing/2014/main" id="{F19BE0AB-E3FA-4CB4-ABB7-09568B0E4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72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2</xdr:col>
      <xdr:colOff>381000</xdr:colOff>
      <xdr:row>73</xdr:row>
      <xdr:rowOff>0</xdr:rowOff>
    </xdr:to>
    <xdr:pic>
      <xdr:nvPicPr>
        <xdr:cNvPr id="69" name="Picture 68" descr="United States">
          <a:extLst>
            <a:ext uri="{FF2B5EF4-FFF2-40B4-BE49-F238E27FC236}">
              <a16:creationId xmlns:a16="http://schemas.microsoft.com/office/drawing/2014/main" id="{FCA33656-279E-459C-AC1C-1FDD709AC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91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2</xdr:col>
      <xdr:colOff>381000</xdr:colOff>
      <xdr:row>74</xdr:row>
      <xdr:rowOff>0</xdr:rowOff>
    </xdr:to>
    <xdr:pic>
      <xdr:nvPicPr>
        <xdr:cNvPr id="70" name="Picture 69" descr="United States">
          <a:extLst>
            <a:ext uri="{FF2B5EF4-FFF2-40B4-BE49-F238E27FC236}">
              <a16:creationId xmlns:a16="http://schemas.microsoft.com/office/drawing/2014/main" id="{CCBF3269-0338-4880-BCE0-6A0B1D23F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103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2</xdr:col>
      <xdr:colOff>381000</xdr:colOff>
      <xdr:row>75</xdr:row>
      <xdr:rowOff>0</xdr:rowOff>
    </xdr:to>
    <xdr:pic>
      <xdr:nvPicPr>
        <xdr:cNvPr id="71" name="Picture 70" descr="United States">
          <a:extLst>
            <a:ext uri="{FF2B5EF4-FFF2-40B4-BE49-F238E27FC236}">
              <a16:creationId xmlns:a16="http://schemas.microsoft.com/office/drawing/2014/main" id="{A7D76197-9650-4B73-8916-640B835AB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29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2</xdr:col>
      <xdr:colOff>381000</xdr:colOff>
      <xdr:row>77</xdr:row>
      <xdr:rowOff>0</xdr:rowOff>
    </xdr:to>
    <xdr:pic>
      <xdr:nvPicPr>
        <xdr:cNvPr id="72" name="Picture 71" descr="United States">
          <a:extLst>
            <a:ext uri="{FF2B5EF4-FFF2-40B4-BE49-F238E27FC236}">
              <a16:creationId xmlns:a16="http://schemas.microsoft.com/office/drawing/2014/main" id="{10FFE7C5-C4FD-4EF6-AC9A-44BFE55E5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674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381000</xdr:colOff>
      <xdr:row>78</xdr:row>
      <xdr:rowOff>0</xdr:rowOff>
    </xdr:to>
    <xdr:pic>
      <xdr:nvPicPr>
        <xdr:cNvPr id="73" name="Picture 72" descr="United States">
          <a:extLst>
            <a:ext uri="{FF2B5EF4-FFF2-40B4-BE49-F238E27FC236}">
              <a16:creationId xmlns:a16="http://schemas.microsoft.com/office/drawing/2014/main" id="{3E65926A-C74A-4ECE-94FD-9A156FAD2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865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2</xdr:col>
      <xdr:colOff>381000</xdr:colOff>
      <xdr:row>79</xdr:row>
      <xdr:rowOff>0</xdr:rowOff>
    </xdr:to>
    <xdr:pic>
      <xdr:nvPicPr>
        <xdr:cNvPr id="74" name="Picture 73" descr="Argentina">
          <a:extLst>
            <a:ext uri="{FF2B5EF4-FFF2-40B4-BE49-F238E27FC236}">
              <a16:creationId xmlns:a16="http://schemas.microsoft.com/office/drawing/2014/main" id="{7200E42F-9239-415F-AF32-C534B0362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055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2</xdr:col>
      <xdr:colOff>381000</xdr:colOff>
      <xdr:row>80</xdr:row>
      <xdr:rowOff>0</xdr:rowOff>
    </xdr:to>
    <xdr:pic>
      <xdr:nvPicPr>
        <xdr:cNvPr id="75" name="Picture 74" descr="United States">
          <a:extLst>
            <a:ext uri="{FF2B5EF4-FFF2-40B4-BE49-F238E27FC236}">
              <a16:creationId xmlns:a16="http://schemas.microsoft.com/office/drawing/2014/main" id="{9671E82E-6B86-47F0-BBE3-400886E7B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6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2</xdr:col>
      <xdr:colOff>381000</xdr:colOff>
      <xdr:row>81</xdr:row>
      <xdr:rowOff>0</xdr:rowOff>
    </xdr:to>
    <xdr:pic>
      <xdr:nvPicPr>
        <xdr:cNvPr id="76" name="Picture 75" descr="Japan">
          <a:extLst>
            <a:ext uri="{FF2B5EF4-FFF2-40B4-BE49-F238E27FC236}">
              <a16:creationId xmlns:a16="http://schemas.microsoft.com/office/drawing/2014/main" id="{8E96E184-5780-410D-88C2-4415C84FA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436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2</xdr:col>
      <xdr:colOff>381000</xdr:colOff>
      <xdr:row>82</xdr:row>
      <xdr:rowOff>0</xdr:rowOff>
    </xdr:to>
    <xdr:pic>
      <xdr:nvPicPr>
        <xdr:cNvPr id="77" name="Picture 76" descr="United States">
          <a:extLst>
            <a:ext uri="{FF2B5EF4-FFF2-40B4-BE49-F238E27FC236}">
              <a16:creationId xmlns:a16="http://schemas.microsoft.com/office/drawing/2014/main" id="{A35F4937-D867-47C5-A102-4A2D59199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627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2</xdr:col>
      <xdr:colOff>381000</xdr:colOff>
      <xdr:row>83</xdr:row>
      <xdr:rowOff>0</xdr:rowOff>
    </xdr:to>
    <xdr:pic>
      <xdr:nvPicPr>
        <xdr:cNvPr id="78" name="Picture 77" descr="United States">
          <a:extLst>
            <a:ext uri="{FF2B5EF4-FFF2-40B4-BE49-F238E27FC236}">
              <a16:creationId xmlns:a16="http://schemas.microsoft.com/office/drawing/2014/main" id="{99E8D780-330D-491E-85B5-33314503B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817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2</xdr:col>
      <xdr:colOff>381000</xdr:colOff>
      <xdr:row>84</xdr:row>
      <xdr:rowOff>0</xdr:rowOff>
    </xdr:to>
    <xdr:pic>
      <xdr:nvPicPr>
        <xdr:cNvPr id="79" name="Picture 78" descr="United States">
          <a:extLst>
            <a:ext uri="{FF2B5EF4-FFF2-40B4-BE49-F238E27FC236}">
              <a16:creationId xmlns:a16="http://schemas.microsoft.com/office/drawing/2014/main" id="{2016E2D7-299B-467F-AA79-9B26B20CA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008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2</xdr:col>
      <xdr:colOff>381000</xdr:colOff>
      <xdr:row>85</xdr:row>
      <xdr:rowOff>0</xdr:rowOff>
    </xdr:to>
    <xdr:pic>
      <xdr:nvPicPr>
        <xdr:cNvPr id="80" name="Picture 79" descr="United States">
          <a:extLst>
            <a:ext uri="{FF2B5EF4-FFF2-40B4-BE49-F238E27FC236}">
              <a16:creationId xmlns:a16="http://schemas.microsoft.com/office/drawing/2014/main" id="{0AF2EE05-3DE6-4A52-8B73-13EC404A5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198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2</xdr:col>
      <xdr:colOff>381000</xdr:colOff>
      <xdr:row>86</xdr:row>
      <xdr:rowOff>0</xdr:rowOff>
    </xdr:to>
    <xdr:pic>
      <xdr:nvPicPr>
        <xdr:cNvPr id="81" name="Picture 80" descr="Ireland">
          <a:extLst>
            <a:ext uri="{FF2B5EF4-FFF2-40B4-BE49-F238E27FC236}">
              <a16:creationId xmlns:a16="http://schemas.microsoft.com/office/drawing/2014/main" id="{22225DB5-E83F-472A-BF5F-9EDF080BA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389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2</xdr:col>
      <xdr:colOff>381000</xdr:colOff>
      <xdr:row>87</xdr:row>
      <xdr:rowOff>0</xdr:rowOff>
    </xdr:to>
    <xdr:pic>
      <xdr:nvPicPr>
        <xdr:cNvPr id="82" name="Picture 81" descr="South Africa">
          <a:extLst>
            <a:ext uri="{FF2B5EF4-FFF2-40B4-BE49-F238E27FC236}">
              <a16:creationId xmlns:a16="http://schemas.microsoft.com/office/drawing/2014/main" id="{29AA5DB0-C3EE-48F9-B21A-E275D3447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57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2</xdr:col>
      <xdr:colOff>381000</xdr:colOff>
      <xdr:row>88</xdr:row>
      <xdr:rowOff>0</xdr:rowOff>
    </xdr:to>
    <xdr:pic>
      <xdr:nvPicPr>
        <xdr:cNvPr id="83" name="Picture 82" descr="United States">
          <a:extLst>
            <a:ext uri="{FF2B5EF4-FFF2-40B4-BE49-F238E27FC236}">
              <a16:creationId xmlns:a16="http://schemas.microsoft.com/office/drawing/2014/main" id="{A900C602-20A6-4469-B5FF-73EE15129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77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2</xdr:col>
      <xdr:colOff>381000</xdr:colOff>
      <xdr:row>89</xdr:row>
      <xdr:rowOff>0</xdr:rowOff>
    </xdr:to>
    <xdr:pic>
      <xdr:nvPicPr>
        <xdr:cNvPr id="84" name="Picture 83" descr="United States">
          <a:extLst>
            <a:ext uri="{FF2B5EF4-FFF2-40B4-BE49-F238E27FC236}">
              <a16:creationId xmlns:a16="http://schemas.microsoft.com/office/drawing/2014/main" id="{00CDF67C-B26A-4717-87B7-30A4FBEC8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96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2</xdr:col>
      <xdr:colOff>381000</xdr:colOff>
      <xdr:row>90</xdr:row>
      <xdr:rowOff>0</xdr:rowOff>
    </xdr:to>
    <xdr:pic>
      <xdr:nvPicPr>
        <xdr:cNvPr id="85" name="Picture 84" descr="United States">
          <a:extLst>
            <a:ext uri="{FF2B5EF4-FFF2-40B4-BE49-F238E27FC236}">
              <a16:creationId xmlns:a16="http://schemas.microsoft.com/office/drawing/2014/main" id="{4FED2742-2FD6-44E0-8125-B086F5F20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15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381000</xdr:colOff>
      <xdr:row>91</xdr:row>
      <xdr:rowOff>0</xdr:rowOff>
    </xdr:to>
    <xdr:pic>
      <xdr:nvPicPr>
        <xdr:cNvPr id="86" name="Picture 85" descr="Australia">
          <a:extLst>
            <a:ext uri="{FF2B5EF4-FFF2-40B4-BE49-F238E27FC236}">
              <a16:creationId xmlns:a16="http://schemas.microsoft.com/office/drawing/2014/main" id="{B7FBB387-437A-4083-8F0D-6F2A9A6C4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34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2</xdr:col>
      <xdr:colOff>381000</xdr:colOff>
      <xdr:row>92</xdr:row>
      <xdr:rowOff>0</xdr:rowOff>
    </xdr:to>
    <xdr:pic>
      <xdr:nvPicPr>
        <xdr:cNvPr id="87" name="Picture 86" descr="United States">
          <a:extLst>
            <a:ext uri="{FF2B5EF4-FFF2-40B4-BE49-F238E27FC236}">
              <a16:creationId xmlns:a16="http://schemas.microsoft.com/office/drawing/2014/main" id="{87A2F946-E2D1-49ED-AA8C-97A2B98A4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53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2</xdr:col>
      <xdr:colOff>381000</xdr:colOff>
      <xdr:row>93</xdr:row>
      <xdr:rowOff>0</xdr:rowOff>
    </xdr:to>
    <xdr:pic>
      <xdr:nvPicPr>
        <xdr:cNvPr id="88" name="Picture 87" descr="United States">
          <a:extLst>
            <a:ext uri="{FF2B5EF4-FFF2-40B4-BE49-F238E27FC236}">
              <a16:creationId xmlns:a16="http://schemas.microsoft.com/office/drawing/2014/main" id="{F41B73E7-BD74-476F-9886-0C763B284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72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2</xdr:col>
      <xdr:colOff>381000</xdr:colOff>
      <xdr:row>94</xdr:row>
      <xdr:rowOff>0</xdr:rowOff>
    </xdr:to>
    <xdr:pic>
      <xdr:nvPicPr>
        <xdr:cNvPr id="89" name="Picture 88" descr="Canada">
          <a:extLst>
            <a:ext uri="{FF2B5EF4-FFF2-40B4-BE49-F238E27FC236}">
              <a16:creationId xmlns:a16="http://schemas.microsoft.com/office/drawing/2014/main" id="{916C8346-3F2C-42B7-A202-5A934732E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913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2</xdr:col>
      <xdr:colOff>381000</xdr:colOff>
      <xdr:row>95</xdr:row>
      <xdr:rowOff>0</xdr:rowOff>
    </xdr:to>
    <xdr:pic>
      <xdr:nvPicPr>
        <xdr:cNvPr id="90" name="Picture 89" descr="United States">
          <a:extLst>
            <a:ext uri="{FF2B5EF4-FFF2-40B4-BE49-F238E27FC236}">
              <a16:creationId xmlns:a16="http://schemas.microsoft.com/office/drawing/2014/main" id="{03796408-5F09-44D3-983B-BF68C2887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10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2</xdr:col>
      <xdr:colOff>381000</xdr:colOff>
      <xdr:row>96</xdr:row>
      <xdr:rowOff>0</xdr:rowOff>
    </xdr:to>
    <xdr:pic>
      <xdr:nvPicPr>
        <xdr:cNvPr id="91" name="Picture 90" descr="United States">
          <a:extLst>
            <a:ext uri="{FF2B5EF4-FFF2-40B4-BE49-F238E27FC236}">
              <a16:creationId xmlns:a16="http://schemas.microsoft.com/office/drawing/2014/main" id="{601EA530-F612-494B-AE21-1ADF8AE7D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294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2</xdr:col>
      <xdr:colOff>381000</xdr:colOff>
      <xdr:row>97</xdr:row>
      <xdr:rowOff>0</xdr:rowOff>
    </xdr:to>
    <xdr:pic>
      <xdr:nvPicPr>
        <xdr:cNvPr id="92" name="Picture 91" descr="United States">
          <a:extLst>
            <a:ext uri="{FF2B5EF4-FFF2-40B4-BE49-F238E27FC236}">
              <a16:creationId xmlns:a16="http://schemas.microsoft.com/office/drawing/2014/main" id="{D9B1BAB3-9DA7-42FB-A9D6-5ED51A472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484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2</xdr:col>
      <xdr:colOff>381000</xdr:colOff>
      <xdr:row>98</xdr:row>
      <xdr:rowOff>0</xdr:rowOff>
    </xdr:to>
    <xdr:pic>
      <xdr:nvPicPr>
        <xdr:cNvPr id="93" name="Picture 92" descr="Chile">
          <a:extLst>
            <a:ext uri="{FF2B5EF4-FFF2-40B4-BE49-F238E27FC236}">
              <a16:creationId xmlns:a16="http://schemas.microsoft.com/office/drawing/2014/main" id="{85A13C68-F120-44D2-96DA-17B0B452E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675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97</xdr:row>
      <xdr:rowOff>0</xdr:rowOff>
    </xdr:from>
    <xdr:to>
      <xdr:col>2</xdr:col>
      <xdr:colOff>381000</xdr:colOff>
      <xdr:row>99</xdr:row>
      <xdr:rowOff>0</xdr:rowOff>
    </xdr:to>
    <xdr:pic>
      <xdr:nvPicPr>
        <xdr:cNvPr id="94" name="Picture 93" descr="United States">
          <a:extLst>
            <a:ext uri="{FF2B5EF4-FFF2-40B4-BE49-F238E27FC236}">
              <a16:creationId xmlns:a16="http://schemas.microsoft.com/office/drawing/2014/main" id="{9A9E9F6E-779F-4336-B73D-6C0C2F84D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865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98</xdr:row>
      <xdr:rowOff>0</xdr:rowOff>
    </xdr:from>
    <xdr:to>
      <xdr:col>2</xdr:col>
      <xdr:colOff>381000</xdr:colOff>
      <xdr:row>100</xdr:row>
      <xdr:rowOff>0</xdr:rowOff>
    </xdr:to>
    <xdr:pic>
      <xdr:nvPicPr>
        <xdr:cNvPr id="95" name="Picture 94" descr="South Africa">
          <a:extLst>
            <a:ext uri="{FF2B5EF4-FFF2-40B4-BE49-F238E27FC236}">
              <a16:creationId xmlns:a16="http://schemas.microsoft.com/office/drawing/2014/main" id="{F19B4DDB-CE18-4519-82C9-04D9E2ABA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056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381000</xdr:colOff>
      <xdr:row>101</xdr:row>
      <xdr:rowOff>0</xdr:rowOff>
    </xdr:to>
    <xdr:pic>
      <xdr:nvPicPr>
        <xdr:cNvPr id="96" name="Picture 95" descr="United States">
          <a:extLst>
            <a:ext uri="{FF2B5EF4-FFF2-40B4-BE49-F238E27FC236}">
              <a16:creationId xmlns:a16="http://schemas.microsoft.com/office/drawing/2014/main" id="{11EB2039-57E8-4D66-AB5A-CAF33B94D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246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100</xdr:row>
      <xdr:rowOff>0</xdr:rowOff>
    </xdr:from>
    <xdr:to>
      <xdr:col>2</xdr:col>
      <xdr:colOff>381000</xdr:colOff>
      <xdr:row>102</xdr:row>
      <xdr:rowOff>0</xdr:rowOff>
    </xdr:to>
    <xdr:pic>
      <xdr:nvPicPr>
        <xdr:cNvPr id="97" name="Picture 96" descr="United States">
          <a:extLst>
            <a:ext uri="{FF2B5EF4-FFF2-40B4-BE49-F238E27FC236}">
              <a16:creationId xmlns:a16="http://schemas.microsoft.com/office/drawing/2014/main" id="{324DDBAF-B243-421D-8AFC-24F3A8CC5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437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101</xdr:row>
      <xdr:rowOff>0</xdr:rowOff>
    </xdr:from>
    <xdr:to>
      <xdr:col>2</xdr:col>
      <xdr:colOff>381000</xdr:colOff>
      <xdr:row>103</xdr:row>
      <xdr:rowOff>0</xdr:rowOff>
    </xdr:to>
    <xdr:pic>
      <xdr:nvPicPr>
        <xdr:cNvPr id="98" name="Picture 97" descr="Australia">
          <a:extLst>
            <a:ext uri="{FF2B5EF4-FFF2-40B4-BE49-F238E27FC236}">
              <a16:creationId xmlns:a16="http://schemas.microsoft.com/office/drawing/2014/main" id="{CA97D724-5EB2-4D9A-AFE8-754ECDE26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627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102</xdr:row>
      <xdr:rowOff>0</xdr:rowOff>
    </xdr:from>
    <xdr:to>
      <xdr:col>2</xdr:col>
      <xdr:colOff>381000</xdr:colOff>
      <xdr:row>104</xdr:row>
      <xdr:rowOff>0</xdr:rowOff>
    </xdr:to>
    <xdr:pic>
      <xdr:nvPicPr>
        <xdr:cNvPr id="99" name="Picture 98" descr="South Africa">
          <a:extLst>
            <a:ext uri="{FF2B5EF4-FFF2-40B4-BE49-F238E27FC236}">
              <a16:creationId xmlns:a16="http://schemas.microsoft.com/office/drawing/2014/main" id="{35793DFA-A3D6-4ED3-9775-22C39B62E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818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103</xdr:row>
      <xdr:rowOff>0</xdr:rowOff>
    </xdr:from>
    <xdr:to>
      <xdr:col>2</xdr:col>
      <xdr:colOff>381000</xdr:colOff>
      <xdr:row>105</xdr:row>
      <xdr:rowOff>0</xdr:rowOff>
    </xdr:to>
    <xdr:pic>
      <xdr:nvPicPr>
        <xdr:cNvPr id="100" name="Picture 99" descr="United States">
          <a:extLst>
            <a:ext uri="{FF2B5EF4-FFF2-40B4-BE49-F238E27FC236}">
              <a16:creationId xmlns:a16="http://schemas.microsoft.com/office/drawing/2014/main" id="{DF201A40-BA47-4A67-BBFA-AF0E854A2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008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381000</xdr:colOff>
      <xdr:row>106</xdr:row>
      <xdr:rowOff>0</xdr:rowOff>
    </xdr:to>
    <xdr:pic>
      <xdr:nvPicPr>
        <xdr:cNvPr id="101" name="Picture 100" descr="Australia">
          <a:extLst>
            <a:ext uri="{FF2B5EF4-FFF2-40B4-BE49-F238E27FC236}">
              <a16:creationId xmlns:a16="http://schemas.microsoft.com/office/drawing/2014/main" id="{DF4BDBAB-483A-4A58-A90C-6D6E6F507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199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105</xdr:row>
      <xdr:rowOff>0</xdr:rowOff>
    </xdr:from>
    <xdr:to>
      <xdr:col>2</xdr:col>
      <xdr:colOff>381000</xdr:colOff>
      <xdr:row>107</xdr:row>
      <xdr:rowOff>0</xdr:rowOff>
    </xdr:to>
    <xdr:pic>
      <xdr:nvPicPr>
        <xdr:cNvPr id="102" name="Picture 101" descr="United States">
          <a:extLst>
            <a:ext uri="{FF2B5EF4-FFF2-40B4-BE49-F238E27FC236}">
              <a16:creationId xmlns:a16="http://schemas.microsoft.com/office/drawing/2014/main" id="{7610A21A-6F4B-4FA0-A26D-89D0EDC6A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38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106</xdr:row>
      <xdr:rowOff>0</xdr:rowOff>
    </xdr:from>
    <xdr:to>
      <xdr:col>2</xdr:col>
      <xdr:colOff>381000</xdr:colOff>
      <xdr:row>108</xdr:row>
      <xdr:rowOff>0</xdr:rowOff>
    </xdr:to>
    <xdr:pic>
      <xdr:nvPicPr>
        <xdr:cNvPr id="103" name="Picture 102" descr="United States">
          <a:extLst>
            <a:ext uri="{FF2B5EF4-FFF2-40B4-BE49-F238E27FC236}">
              <a16:creationId xmlns:a16="http://schemas.microsoft.com/office/drawing/2014/main" id="{9A9D5897-7C69-4852-A340-0A1ECADC4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58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107</xdr:row>
      <xdr:rowOff>0</xdr:rowOff>
    </xdr:from>
    <xdr:to>
      <xdr:col>2</xdr:col>
      <xdr:colOff>381000</xdr:colOff>
      <xdr:row>109</xdr:row>
      <xdr:rowOff>0</xdr:rowOff>
    </xdr:to>
    <xdr:pic>
      <xdr:nvPicPr>
        <xdr:cNvPr id="104" name="Picture 103" descr="South Africa">
          <a:extLst>
            <a:ext uri="{FF2B5EF4-FFF2-40B4-BE49-F238E27FC236}">
              <a16:creationId xmlns:a16="http://schemas.microsoft.com/office/drawing/2014/main" id="{B0719576-EA8C-490A-A68B-9664C1C9A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77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381000</xdr:colOff>
      <xdr:row>110</xdr:row>
      <xdr:rowOff>0</xdr:rowOff>
    </xdr:to>
    <xdr:pic>
      <xdr:nvPicPr>
        <xdr:cNvPr id="105" name="Picture 104" descr="United States">
          <a:extLst>
            <a:ext uri="{FF2B5EF4-FFF2-40B4-BE49-F238E27FC236}">
              <a16:creationId xmlns:a16="http://schemas.microsoft.com/office/drawing/2014/main" id="{569469BF-553D-43A2-896D-F3E9727CE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96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109</xdr:row>
      <xdr:rowOff>0</xdr:rowOff>
    </xdr:from>
    <xdr:to>
      <xdr:col>2</xdr:col>
      <xdr:colOff>381000</xdr:colOff>
      <xdr:row>111</xdr:row>
      <xdr:rowOff>0</xdr:rowOff>
    </xdr:to>
    <xdr:pic>
      <xdr:nvPicPr>
        <xdr:cNvPr id="106" name="Picture 105" descr="United States">
          <a:extLst>
            <a:ext uri="{FF2B5EF4-FFF2-40B4-BE49-F238E27FC236}">
              <a16:creationId xmlns:a16="http://schemas.microsoft.com/office/drawing/2014/main" id="{B316F621-D0D6-48BD-981D-FA8B2EBCF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15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110</xdr:row>
      <xdr:rowOff>0</xdr:rowOff>
    </xdr:from>
    <xdr:to>
      <xdr:col>2</xdr:col>
      <xdr:colOff>381000</xdr:colOff>
      <xdr:row>112</xdr:row>
      <xdr:rowOff>0</xdr:rowOff>
    </xdr:to>
    <xdr:pic>
      <xdr:nvPicPr>
        <xdr:cNvPr id="107" name="Picture 106" descr="United States">
          <a:extLst>
            <a:ext uri="{FF2B5EF4-FFF2-40B4-BE49-F238E27FC236}">
              <a16:creationId xmlns:a16="http://schemas.microsoft.com/office/drawing/2014/main" id="{16CECDB1-4A27-4507-A829-03642E47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34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2</xdr:col>
      <xdr:colOff>381000</xdr:colOff>
      <xdr:row>113</xdr:row>
      <xdr:rowOff>0</xdr:rowOff>
    </xdr:to>
    <xdr:pic>
      <xdr:nvPicPr>
        <xdr:cNvPr id="108" name="Picture 107" descr="United States">
          <a:extLst>
            <a:ext uri="{FF2B5EF4-FFF2-40B4-BE49-F238E27FC236}">
              <a16:creationId xmlns:a16="http://schemas.microsoft.com/office/drawing/2014/main" id="{C6FD6A5F-4E09-4673-A4AA-34AB6B3B8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53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112</xdr:row>
      <xdr:rowOff>0</xdr:rowOff>
    </xdr:from>
    <xdr:to>
      <xdr:col>2</xdr:col>
      <xdr:colOff>381000</xdr:colOff>
      <xdr:row>114</xdr:row>
      <xdr:rowOff>0</xdr:rowOff>
    </xdr:to>
    <xdr:pic>
      <xdr:nvPicPr>
        <xdr:cNvPr id="109" name="Picture 108" descr="United States">
          <a:extLst>
            <a:ext uri="{FF2B5EF4-FFF2-40B4-BE49-F238E27FC236}">
              <a16:creationId xmlns:a16="http://schemas.microsoft.com/office/drawing/2014/main" id="{87969D6C-AD89-433E-81D1-84C1074E9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723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113</xdr:row>
      <xdr:rowOff>0</xdr:rowOff>
    </xdr:from>
    <xdr:to>
      <xdr:col>2</xdr:col>
      <xdr:colOff>381000</xdr:colOff>
      <xdr:row>115</xdr:row>
      <xdr:rowOff>0</xdr:rowOff>
    </xdr:to>
    <xdr:pic>
      <xdr:nvPicPr>
        <xdr:cNvPr id="110" name="Picture 109" descr="United States">
          <a:extLst>
            <a:ext uri="{FF2B5EF4-FFF2-40B4-BE49-F238E27FC236}">
              <a16:creationId xmlns:a16="http://schemas.microsoft.com/office/drawing/2014/main" id="{F10F39BB-9DE5-4060-83F4-62E6528E2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91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2</xdr:col>
      <xdr:colOff>381000</xdr:colOff>
      <xdr:row>116</xdr:row>
      <xdr:rowOff>0</xdr:rowOff>
    </xdr:to>
    <xdr:pic>
      <xdr:nvPicPr>
        <xdr:cNvPr id="111" name="Picture 110" descr="Canada">
          <a:extLst>
            <a:ext uri="{FF2B5EF4-FFF2-40B4-BE49-F238E27FC236}">
              <a16:creationId xmlns:a16="http://schemas.microsoft.com/office/drawing/2014/main" id="{455FE458-611A-4C8B-A790-B3FDF7C03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104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115</xdr:row>
      <xdr:rowOff>0</xdr:rowOff>
    </xdr:from>
    <xdr:to>
      <xdr:col>2</xdr:col>
      <xdr:colOff>381000</xdr:colOff>
      <xdr:row>117</xdr:row>
      <xdr:rowOff>0</xdr:rowOff>
    </xdr:to>
    <xdr:pic>
      <xdr:nvPicPr>
        <xdr:cNvPr id="112" name="Picture 111" descr="United States">
          <a:extLst>
            <a:ext uri="{FF2B5EF4-FFF2-40B4-BE49-F238E27FC236}">
              <a16:creationId xmlns:a16="http://schemas.microsoft.com/office/drawing/2014/main" id="{25183C87-B398-45DB-96B7-6EEEC9113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294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116</xdr:row>
      <xdr:rowOff>0</xdr:rowOff>
    </xdr:from>
    <xdr:to>
      <xdr:col>2</xdr:col>
      <xdr:colOff>381000</xdr:colOff>
      <xdr:row>118</xdr:row>
      <xdr:rowOff>0</xdr:rowOff>
    </xdr:to>
    <xdr:pic>
      <xdr:nvPicPr>
        <xdr:cNvPr id="113" name="Picture 112" descr="United States">
          <a:extLst>
            <a:ext uri="{FF2B5EF4-FFF2-40B4-BE49-F238E27FC236}">
              <a16:creationId xmlns:a16="http://schemas.microsoft.com/office/drawing/2014/main" id="{7CBF870B-EB85-4D7B-B328-5B6EE818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485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381000</xdr:colOff>
      <xdr:row>119</xdr:row>
      <xdr:rowOff>0</xdr:rowOff>
    </xdr:to>
    <xdr:pic>
      <xdr:nvPicPr>
        <xdr:cNvPr id="114" name="Picture 113" descr="United States">
          <a:extLst>
            <a:ext uri="{FF2B5EF4-FFF2-40B4-BE49-F238E27FC236}">
              <a16:creationId xmlns:a16="http://schemas.microsoft.com/office/drawing/2014/main" id="{D055044E-8EE3-46C5-A48C-52640A508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675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118</xdr:row>
      <xdr:rowOff>0</xdr:rowOff>
    </xdr:from>
    <xdr:to>
      <xdr:col>2</xdr:col>
      <xdr:colOff>381000</xdr:colOff>
      <xdr:row>120</xdr:row>
      <xdr:rowOff>0</xdr:rowOff>
    </xdr:to>
    <xdr:pic>
      <xdr:nvPicPr>
        <xdr:cNvPr id="115" name="Picture 114" descr="United States">
          <a:extLst>
            <a:ext uri="{FF2B5EF4-FFF2-40B4-BE49-F238E27FC236}">
              <a16:creationId xmlns:a16="http://schemas.microsoft.com/office/drawing/2014/main" id="{54F92F9D-AA32-4802-9BCD-01301F757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866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119</xdr:row>
      <xdr:rowOff>0</xdr:rowOff>
    </xdr:from>
    <xdr:to>
      <xdr:col>2</xdr:col>
      <xdr:colOff>381000</xdr:colOff>
      <xdr:row>121</xdr:row>
      <xdr:rowOff>0</xdr:rowOff>
    </xdr:to>
    <xdr:pic>
      <xdr:nvPicPr>
        <xdr:cNvPr id="116" name="Picture 115" descr="New Zealand">
          <a:extLst>
            <a:ext uri="{FF2B5EF4-FFF2-40B4-BE49-F238E27FC236}">
              <a16:creationId xmlns:a16="http://schemas.microsoft.com/office/drawing/2014/main" id="{AD76B6BA-E1F3-412E-99BF-982EC302F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056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120</xdr:row>
      <xdr:rowOff>0</xdr:rowOff>
    </xdr:from>
    <xdr:to>
      <xdr:col>2</xdr:col>
      <xdr:colOff>381000</xdr:colOff>
      <xdr:row>122</xdr:row>
      <xdr:rowOff>0</xdr:rowOff>
    </xdr:to>
    <xdr:pic>
      <xdr:nvPicPr>
        <xdr:cNvPr id="117" name="Picture 116" descr="South Korea">
          <a:extLst>
            <a:ext uri="{FF2B5EF4-FFF2-40B4-BE49-F238E27FC236}">
              <a16:creationId xmlns:a16="http://schemas.microsoft.com/office/drawing/2014/main" id="{27A0BA23-4F92-4A9F-A0E6-6303EC306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247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121</xdr:row>
      <xdr:rowOff>0</xdr:rowOff>
    </xdr:from>
    <xdr:to>
      <xdr:col>2</xdr:col>
      <xdr:colOff>381000</xdr:colOff>
      <xdr:row>123</xdr:row>
      <xdr:rowOff>0</xdr:rowOff>
    </xdr:to>
    <xdr:pic>
      <xdr:nvPicPr>
        <xdr:cNvPr id="118" name="Picture 117" descr="United States">
          <a:extLst>
            <a:ext uri="{FF2B5EF4-FFF2-40B4-BE49-F238E27FC236}">
              <a16:creationId xmlns:a16="http://schemas.microsoft.com/office/drawing/2014/main" id="{541F9C87-C1C8-4786-9167-6313C2BDB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437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381000</xdr:colOff>
      <xdr:row>124</xdr:row>
      <xdr:rowOff>0</xdr:rowOff>
    </xdr:to>
    <xdr:pic>
      <xdr:nvPicPr>
        <xdr:cNvPr id="119" name="Picture 118" descr="England">
          <a:extLst>
            <a:ext uri="{FF2B5EF4-FFF2-40B4-BE49-F238E27FC236}">
              <a16:creationId xmlns:a16="http://schemas.microsoft.com/office/drawing/2014/main" id="{E6A04B18-B46E-4692-86B9-3BF32B848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628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381000</xdr:colOff>
      <xdr:row>125</xdr:row>
      <xdr:rowOff>0</xdr:rowOff>
    </xdr:to>
    <xdr:pic>
      <xdr:nvPicPr>
        <xdr:cNvPr id="120" name="Picture 119" descr="United States">
          <a:extLst>
            <a:ext uri="{FF2B5EF4-FFF2-40B4-BE49-F238E27FC236}">
              <a16:creationId xmlns:a16="http://schemas.microsoft.com/office/drawing/2014/main" id="{80B909BF-744A-4F83-8FFD-D9035417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818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381000</xdr:colOff>
      <xdr:row>126</xdr:row>
      <xdr:rowOff>0</xdr:rowOff>
    </xdr:to>
    <xdr:pic>
      <xdr:nvPicPr>
        <xdr:cNvPr id="121" name="Picture 120" descr="United States">
          <a:extLst>
            <a:ext uri="{FF2B5EF4-FFF2-40B4-BE49-F238E27FC236}">
              <a16:creationId xmlns:a16="http://schemas.microsoft.com/office/drawing/2014/main" id="{25D5D2ED-15EB-41C6-8850-D6DD99CC5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009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381000</xdr:colOff>
      <xdr:row>127</xdr:row>
      <xdr:rowOff>0</xdr:rowOff>
    </xdr:to>
    <xdr:pic>
      <xdr:nvPicPr>
        <xdr:cNvPr id="122" name="Picture 121" descr="England">
          <a:extLst>
            <a:ext uri="{FF2B5EF4-FFF2-40B4-BE49-F238E27FC236}">
              <a16:creationId xmlns:a16="http://schemas.microsoft.com/office/drawing/2014/main" id="{69DFB613-233F-48D7-93D6-AAD469021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19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381000</xdr:colOff>
      <xdr:row>128</xdr:row>
      <xdr:rowOff>0</xdr:rowOff>
    </xdr:to>
    <xdr:pic>
      <xdr:nvPicPr>
        <xdr:cNvPr id="123" name="Picture 122" descr="Germany">
          <a:extLst>
            <a:ext uri="{FF2B5EF4-FFF2-40B4-BE49-F238E27FC236}">
              <a16:creationId xmlns:a16="http://schemas.microsoft.com/office/drawing/2014/main" id="{B8FD31C1-8487-4F3A-ABC5-BD57E03D7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39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381000</xdr:colOff>
      <xdr:row>129</xdr:row>
      <xdr:rowOff>0</xdr:rowOff>
    </xdr:to>
    <xdr:pic>
      <xdr:nvPicPr>
        <xdr:cNvPr id="124" name="Picture 123" descr="United States">
          <a:extLst>
            <a:ext uri="{FF2B5EF4-FFF2-40B4-BE49-F238E27FC236}">
              <a16:creationId xmlns:a16="http://schemas.microsoft.com/office/drawing/2014/main" id="{FB6246F6-E687-4884-A66F-53384ACA3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58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381000</xdr:colOff>
      <xdr:row>130</xdr:row>
      <xdr:rowOff>0</xdr:rowOff>
    </xdr:to>
    <xdr:pic>
      <xdr:nvPicPr>
        <xdr:cNvPr id="125" name="Picture 124" descr="Fiji">
          <a:extLst>
            <a:ext uri="{FF2B5EF4-FFF2-40B4-BE49-F238E27FC236}">
              <a16:creationId xmlns:a16="http://schemas.microsoft.com/office/drawing/2014/main" id="{589EECDC-AE71-4EB1-93AA-ED9229363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77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129</xdr:row>
      <xdr:rowOff>0</xdr:rowOff>
    </xdr:from>
    <xdr:to>
      <xdr:col>2</xdr:col>
      <xdr:colOff>381000</xdr:colOff>
      <xdr:row>131</xdr:row>
      <xdr:rowOff>0</xdr:rowOff>
    </xdr:to>
    <xdr:pic>
      <xdr:nvPicPr>
        <xdr:cNvPr id="126" name="Picture 125" descr="Canada">
          <a:extLst>
            <a:ext uri="{FF2B5EF4-FFF2-40B4-BE49-F238E27FC236}">
              <a16:creationId xmlns:a16="http://schemas.microsoft.com/office/drawing/2014/main" id="{0305C9EA-84BC-4FA5-B104-23B8F3776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96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</xdr:row>
      <xdr:rowOff>0</xdr:rowOff>
    </xdr:from>
    <xdr:to>
      <xdr:col>2</xdr:col>
      <xdr:colOff>381000</xdr:colOff>
      <xdr:row>132</xdr:row>
      <xdr:rowOff>0</xdr:rowOff>
    </xdr:to>
    <xdr:pic>
      <xdr:nvPicPr>
        <xdr:cNvPr id="127" name="Picture 126" descr="Australia">
          <a:extLst>
            <a:ext uri="{FF2B5EF4-FFF2-40B4-BE49-F238E27FC236}">
              <a16:creationId xmlns:a16="http://schemas.microsoft.com/office/drawing/2014/main" id="{461A8E5D-89EE-43D6-9720-4F3D9DFA4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515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131</xdr:row>
      <xdr:rowOff>0</xdr:rowOff>
    </xdr:from>
    <xdr:to>
      <xdr:col>2</xdr:col>
      <xdr:colOff>381000</xdr:colOff>
      <xdr:row>133</xdr:row>
      <xdr:rowOff>0</xdr:rowOff>
    </xdr:to>
    <xdr:pic>
      <xdr:nvPicPr>
        <xdr:cNvPr id="128" name="Picture 127" descr="Sweden">
          <a:extLst>
            <a:ext uri="{FF2B5EF4-FFF2-40B4-BE49-F238E27FC236}">
              <a16:creationId xmlns:a16="http://schemas.microsoft.com/office/drawing/2014/main" id="{07249330-6D47-4288-835B-1608B0616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534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132</xdr:row>
      <xdr:rowOff>0</xdr:rowOff>
    </xdr:from>
    <xdr:to>
      <xdr:col>2</xdr:col>
      <xdr:colOff>381000</xdr:colOff>
      <xdr:row>134</xdr:row>
      <xdr:rowOff>0</xdr:rowOff>
    </xdr:to>
    <xdr:pic>
      <xdr:nvPicPr>
        <xdr:cNvPr id="129" name="Picture 128" descr="South Korea">
          <a:extLst>
            <a:ext uri="{FF2B5EF4-FFF2-40B4-BE49-F238E27FC236}">
              <a16:creationId xmlns:a16="http://schemas.microsoft.com/office/drawing/2014/main" id="{EA1A8FD1-FDBD-4C1A-8E62-2C09C750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5533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133</xdr:row>
      <xdr:rowOff>0</xdr:rowOff>
    </xdr:from>
    <xdr:to>
      <xdr:col>2</xdr:col>
      <xdr:colOff>381000</xdr:colOff>
      <xdr:row>135</xdr:row>
      <xdr:rowOff>0</xdr:rowOff>
    </xdr:to>
    <xdr:pic>
      <xdr:nvPicPr>
        <xdr:cNvPr id="130" name="Picture 129" descr="United States">
          <a:extLst>
            <a:ext uri="{FF2B5EF4-FFF2-40B4-BE49-F238E27FC236}">
              <a16:creationId xmlns:a16="http://schemas.microsoft.com/office/drawing/2014/main" id="{07B246F8-F061-40EB-B1DA-FA7E710C4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572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134</xdr:row>
      <xdr:rowOff>0</xdr:rowOff>
    </xdr:from>
    <xdr:to>
      <xdr:col>2</xdr:col>
      <xdr:colOff>381000</xdr:colOff>
      <xdr:row>136</xdr:row>
      <xdr:rowOff>0</xdr:rowOff>
    </xdr:to>
    <xdr:pic>
      <xdr:nvPicPr>
        <xdr:cNvPr id="131" name="Picture 130" descr="United States">
          <a:extLst>
            <a:ext uri="{FF2B5EF4-FFF2-40B4-BE49-F238E27FC236}">
              <a16:creationId xmlns:a16="http://schemas.microsoft.com/office/drawing/2014/main" id="{0594F9E9-1D07-4098-8980-E7D8EA2EA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5914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135</xdr:row>
      <xdr:rowOff>0</xdr:rowOff>
    </xdr:from>
    <xdr:to>
      <xdr:col>2</xdr:col>
      <xdr:colOff>381000</xdr:colOff>
      <xdr:row>137</xdr:row>
      <xdr:rowOff>0</xdr:rowOff>
    </xdr:to>
    <xdr:pic>
      <xdr:nvPicPr>
        <xdr:cNvPr id="132" name="Picture 131" descr="United States">
          <a:extLst>
            <a:ext uri="{FF2B5EF4-FFF2-40B4-BE49-F238E27FC236}">
              <a16:creationId xmlns:a16="http://schemas.microsoft.com/office/drawing/2014/main" id="{B9C4F21D-57C3-4B34-BFC9-E97E74655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6104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136</xdr:row>
      <xdr:rowOff>0</xdr:rowOff>
    </xdr:from>
    <xdr:to>
      <xdr:col>2</xdr:col>
      <xdr:colOff>381000</xdr:colOff>
      <xdr:row>138</xdr:row>
      <xdr:rowOff>0</xdr:rowOff>
    </xdr:to>
    <xdr:pic>
      <xdr:nvPicPr>
        <xdr:cNvPr id="133" name="Picture 132" descr="United States">
          <a:extLst>
            <a:ext uri="{FF2B5EF4-FFF2-40B4-BE49-F238E27FC236}">
              <a16:creationId xmlns:a16="http://schemas.microsoft.com/office/drawing/2014/main" id="{EDBE8D59-D993-486F-8030-BCE80AB48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6295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137</xdr:row>
      <xdr:rowOff>0</xdr:rowOff>
    </xdr:from>
    <xdr:to>
      <xdr:col>2</xdr:col>
      <xdr:colOff>381000</xdr:colOff>
      <xdr:row>139</xdr:row>
      <xdr:rowOff>0</xdr:rowOff>
    </xdr:to>
    <xdr:pic>
      <xdr:nvPicPr>
        <xdr:cNvPr id="134" name="Picture 133" descr="Mexico">
          <a:extLst>
            <a:ext uri="{FF2B5EF4-FFF2-40B4-BE49-F238E27FC236}">
              <a16:creationId xmlns:a16="http://schemas.microsoft.com/office/drawing/2014/main" id="{862C8BE3-F63F-4E24-85CA-41EF4924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6485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138</xdr:row>
      <xdr:rowOff>0</xdr:rowOff>
    </xdr:from>
    <xdr:to>
      <xdr:col>2</xdr:col>
      <xdr:colOff>381000</xdr:colOff>
      <xdr:row>140</xdr:row>
      <xdr:rowOff>0</xdr:rowOff>
    </xdr:to>
    <xdr:pic>
      <xdr:nvPicPr>
        <xdr:cNvPr id="135" name="Picture 134" descr="United States">
          <a:extLst>
            <a:ext uri="{FF2B5EF4-FFF2-40B4-BE49-F238E27FC236}">
              <a16:creationId xmlns:a16="http://schemas.microsoft.com/office/drawing/2014/main" id="{016DCCC0-D5FB-4698-8C23-10254A788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6676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139</xdr:row>
      <xdr:rowOff>0</xdr:rowOff>
    </xdr:from>
    <xdr:to>
      <xdr:col>2</xdr:col>
      <xdr:colOff>381000</xdr:colOff>
      <xdr:row>141</xdr:row>
      <xdr:rowOff>0</xdr:rowOff>
    </xdr:to>
    <xdr:pic>
      <xdr:nvPicPr>
        <xdr:cNvPr id="136" name="Picture 135" descr="United States">
          <a:extLst>
            <a:ext uri="{FF2B5EF4-FFF2-40B4-BE49-F238E27FC236}">
              <a16:creationId xmlns:a16="http://schemas.microsoft.com/office/drawing/2014/main" id="{5F45DE9B-986E-4D1E-B766-F69763A5B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6866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140</xdr:row>
      <xdr:rowOff>0</xdr:rowOff>
    </xdr:from>
    <xdr:to>
      <xdr:col>2</xdr:col>
      <xdr:colOff>381000</xdr:colOff>
      <xdr:row>142</xdr:row>
      <xdr:rowOff>0</xdr:rowOff>
    </xdr:to>
    <xdr:pic>
      <xdr:nvPicPr>
        <xdr:cNvPr id="137" name="Picture 136" descr="India">
          <a:extLst>
            <a:ext uri="{FF2B5EF4-FFF2-40B4-BE49-F238E27FC236}">
              <a16:creationId xmlns:a16="http://schemas.microsoft.com/office/drawing/2014/main" id="{08F10CF6-9502-4F5B-88A0-6AB6F8AC5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7057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141</xdr:row>
      <xdr:rowOff>0</xdr:rowOff>
    </xdr:from>
    <xdr:to>
      <xdr:col>2</xdr:col>
      <xdr:colOff>381000</xdr:colOff>
      <xdr:row>143</xdr:row>
      <xdr:rowOff>0</xdr:rowOff>
    </xdr:to>
    <xdr:pic>
      <xdr:nvPicPr>
        <xdr:cNvPr id="138" name="Picture 137" descr="United States">
          <a:extLst>
            <a:ext uri="{FF2B5EF4-FFF2-40B4-BE49-F238E27FC236}">
              <a16:creationId xmlns:a16="http://schemas.microsoft.com/office/drawing/2014/main" id="{E183F43B-74DF-40CE-9047-163376386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7247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142</xdr:row>
      <xdr:rowOff>0</xdr:rowOff>
    </xdr:from>
    <xdr:to>
      <xdr:col>2</xdr:col>
      <xdr:colOff>381000</xdr:colOff>
      <xdr:row>144</xdr:row>
      <xdr:rowOff>0</xdr:rowOff>
    </xdr:to>
    <xdr:pic>
      <xdr:nvPicPr>
        <xdr:cNvPr id="139" name="Picture 138" descr="United States">
          <a:extLst>
            <a:ext uri="{FF2B5EF4-FFF2-40B4-BE49-F238E27FC236}">
              <a16:creationId xmlns:a16="http://schemas.microsoft.com/office/drawing/2014/main" id="{F170FBA9-0C43-4349-8286-7CF1DCD7F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7438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143</xdr:row>
      <xdr:rowOff>0</xdr:rowOff>
    </xdr:from>
    <xdr:to>
      <xdr:col>2</xdr:col>
      <xdr:colOff>381000</xdr:colOff>
      <xdr:row>145</xdr:row>
      <xdr:rowOff>0</xdr:rowOff>
    </xdr:to>
    <xdr:pic>
      <xdr:nvPicPr>
        <xdr:cNvPr id="140" name="Picture 139" descr="United States">
          <a:extLst>
            <a:ext uri="{FF2B5EF4-FFF2-40B4-BE49-F238E27FC236}">
              <a16:creationId xmlns:a16="http://schemas.microsoft.com/office/drawing/2014/main" id="{9574332F-F561-445E-A332-0D6324A8B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7628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144</xdr:row>
      <xdr:rowOff>0</xdr:rowOff>
    </xdr:from>
    <xdr:to>
      <xdr:col>2</xdr:col>
      <xdr:colOff>381000</xdr:colOff>
      <xdr:row>146</xdr:row>
      <xdr:rowOff>0</xdr:rowOff>
    </xdr:to>
    <xdr:pic>
      <xdr:nvPicPr>
        <xdr:cNvPr id="141" name="Picture 140" descr="United States">
          <a:extLst>
            <a:ext uri="{FF2B5EF4-FFF2-40B4-BE49-F238E27FC236}">
              <a16:creationId xmlns:a16="http://schemas.microsoft.com/office/drawing/2014/main" id="{C0696593-840F-4121-BFC8-837701CA4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7819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145</xdr:row>
      <xdr:rowOff>0</xdr:rowOff>
    </xdr:from>
    <xdr:to>
      <xdr:col>2</xdr:col>
      <xdr:colOff>381000</xdr:colOff>
      <xdr:row>147</xdr:row>
      <xdr:rowOff>0</xdr:rowOff>
    </xdr:to>
    <xdr:pic>
      <xdr:nvPicPr>
        <xdr:cNvPr id="142" name="Picture 141" descr="United States">
          <a:extLst>
            <a:ext uri="{FF2B5EF4-FFF2-40B4-BE49-F238E27FC236}">
              <a16:creationId xmlns:a16="http://schemas.microsoft.com/office/drawing/2014/main" id="{16EE8C8C-DDCA-41F5-BC01-69A3B89AB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00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146</xdr:row>
      <xdr:rowOff>0</xdr:rowOff>
    </xdr:from>
    <xdr:to>
      <xdr:col>2</xdr:col>
      <xdr:colOff>381000</xdr:colOff>
      <xdr:row>148</xdr:row>
      <xdr:rowOff>0</xdr:rowOff>
    </xdr:to>
    <xdr:pic>
      <xdr:nvPicPr>
        <xdr:cNvPr id="143" name="Picture 142" descr="Australia">
          <a:extLst>
            <a:ext uri="{FF2B5EF4-FFF2-40B4-BE49-F238E27FC236}">
              <a16:creationId xmlns:a16="http://schemas.microsoft.com/office/drawing/2014/main" id="{7AAE7C81-0460-454A-9811-5E59AF06C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20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147</xdr:row>
      <xdr:rowOff>0</xdr:rowOff>
    </xdr:from>
    <xdr:to>
      <xdr:col>2</xdr:col>
      <xdr:colOff>381000</xdr:colOff>
      <xdr:row>149</xdr:row>
      <xdr:rowOff>0</xdr:rowOff>
    </xdr:to>
    <xdr:pic>
      <xdr:nvPicPr>
        <xdr:cNvPr id="144" name="Picture 143" descr="United States">
          <a:extLst>
            <a:ext uri="{FF2B5EF4-FFF2-40B4-BE49-F238E27FC236}">
              <a16:creationId xmlns:a16="http://schemas.microsoft.com/office/drawing/2014/main" id="{5ADAB7BE-F726-4331-9B8C-F432A77B2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39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148</xdr:row>
      <xdr:rowOff>0</xdr:rowOff>
    </xdr:from>
    <xdr:to>
      <xdr:col>2</xdr:col>
      <xdr:colOff>381000</xdr:colOff>
      <xdr:row>150</xdr:row>
      <xdr:rowOff>0</xdr:rowOff>
    </xdr:to>
    <xdr:pic>
      <xdr:nvPicPr>
        <xdr:cNvPr id="145" name="Picture 144" descr="United States">
          <a:extLst>
            <a:ext uri="{FF2B5EF4-FFF2-40B4-BE49-F238E27FC236}">
              <a16:creationId xmlns:a16="http://schemas.microsoft.com/office/drawing/2014/main" id="{91989451-E08E-4202-A96E-3BB7A4DDA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58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149</xdr:row>
      <xdr:rowOff>0</xdr:rowOff>
    </xdr:from>
    <xdr:to>
      <xdr:col>2</xdr:col>
      <xdr:colOff>381000</xdr:colOff>
      <xdr:row>151</xdr:row>
      <xdr:rowOff>0</xdr:rowOff>
    </xdr:to>
    <xdr:pic>
      <xdr:nvPicPr>
        <xdr:cNvPr id="146" name="Picture 145" descr="United States">
          <a:extLst>
            <a:ext uri="{FF2B5EF4-FFF2-40B4-BE49-F238E27FC236}">
              <a16:creationId xmlns:a16="http://schemas.microsoft.com/office/drawing/2014/main" id="{54F2AAAA-C4D4-4CC9-ADB6-8824A4E29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77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381000</xdr:colOff>
      <xdr:row>152</xdr:row>
      <xdr:rowOff>0</xdr:rowOff>
    </xdr:to>
    <xdr:pic>
      <xdr:nvPicPr>
        <xdr:cNvPr id="147" name="Picture 146" descr="Mexico">
          <a:extLst>
            <a:ext uri="{FF2B5EF4-FFF2-40B4-BE49-F238E27FC236}">
              <a16:creationId xmlns:a16="http://schemas.microsoft.com/office/drawing/2014/main" id="{AC824FC9-AE5A-4900-9903-190846272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96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151</xdr:row>
      <xdr:rowOff>0</xdr:rowOff>
    </xdr:from>
    <xdr:to>
      <xdr:col>2</xdr:col>
      <xdr:colOff>381000</xdr:colOff>
      <xdr:row>153</xdr:row>
      <xdr:rowOff>0</xdr:rowOff>
    </xdr:to>
    <xdr:pic>
      <xdr:nvPicPr>
        <xdr:cNvPr id="148" name="Picture 147" descr="United States">
          <a:extLst>
            <a:ext uri="{FF2B5EF4-FFF2-40B4-BE49-F238E27FC236}">
              <a16:creationId xmlns:a16="http://schemas.microsoft.com/office/drawing/2014/main" id="{1DDC45B4-1578-4092-87D7-A92A7E709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915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152</xdr:row>
      <xdr:rowOff>0</xdr:rowOff>
    </xdr:from>
    <xdr:to>
      <xdr:col>2</xdr:col>
      <xdr:colOff>381000</xdr:colOff>
      <xdr:row>154</xdr:row>
      <xdr:rowOff>0</xdr:rowOff>
    </xdr:to>
    <xdr:pic>
      <xdr:nvPicPr>
        <xdr:cNvPr id="149" name="Picture 148" descr="Chile">
          <a:extLst>
            <a:ext uri="{FF2B5EF4-FFF2-40B4-BE49-F238E27FC236}">
              <a16:creationId xmlns:a16="http://schemas.microsoft.com/office/drawing/2014/main" id="{9FE18974-1D68-453B-80B4-97BC2800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9343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153</xdr:row>
      <xdr:rowOff>0</xdr:rowOff>
    </xdr:from>
    <xdr:to>
      <xdr:col>2</xdr:col>
      <xdr:colOff>381000</xdr:colOff>
      <xdr:row>155</xdr:row>
      <xdr:rowOff>0</xdr:rowOff>
    </xdr:to>
    <xdr:pic>
      <xdr:nvPicPr>
        <xdr:cNvPr id="150" name="Picture 149" descr="United States">
          <a:extLst>
            <a:ext uri="{FF2B5EF4-FFF2-40B4-BE49-F238E27FC236}">
              <a16:creationId xmlns:a16="http://schemas.microsoft.com/office/drawing/2014/main" id="{1FB2DE49-87AD-47D3-901A-A6419373E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953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154</xdr:row>
      <xdr:rowOff>0</xdr:rowOff>
    </xdr:from>
    <xdr:to>
      <xdr:col>2</xdr:col>
      <xdr:colOff>381000</xdr:colOff>
      <xdr:row>156</xdr:row>
      <xdr:rowOff>0</xdr:rowOff>
    </xdr:to>
    <xdr:pic>
      <xdr:nvPicPr>
        <xdr:cNvPr id="151" name="Picture 150" descr="United States">
          <a:extLst>
            <a:ext uri="{FF2B5EF4-FFF2-40B4-BE49-F238E27FC236}">
              <a16:creationId xmlns:a16="http://schemas.microsoft.com/office/drawing/2014/main" id="{C1A25277-C973-416F-92EA-03AA81D9E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9724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381000</xdr:colOff>
      <xdr:row>157</xdr:row>
      <xdr:rowOff>0</xdr:rowOff>
    </xdr:to>
    <xdr:pic>
      <xdr:nvPicPr>
        <xdr:cNvPr id="152" name="Picture 151" descr="United States">
          <a:extLst>
            <a:ext uri="{FF2B5EF4-FFF2-40B4-BE49-F238E27FC236}">
              <a16:creationId xmlns:a16="http://schemas.microsoft.com/office/drawing/2014/main" id="{EA816BBB-047D-41B1-918D-090E4B381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9914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156</xdr:row>
      <xdr:rowOff>0</xdr:rowOff>
    </xdr:from>
    <xdr:to>
      <xdr:col>2</xdr:col>
      <xdr:colOff>381000</xdr:colOff>
      <xdr:row>158</xdr:row>
      <xdr:rowOff>0</xdr:rowOff>
    </xdr:to>
    <xdr:pic>
      <xdr:nvPicPr>
        <xdr:cNvPr id="153" name="Picture 152" descr="United States">
          <a:extLst>
            <a:ext uri="{FF2B5EF4-FFF2-40B4-BE49-F238E27FC236}">
              <a16:creationId xmlns:a16="http://schemas.microsoft.com/office/drawing/2014/main" id="{0ADDDFA3-E726-4EFA-B2B6-5D5DC877A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0105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381000</xdr:colOff>
      <xdr:row>159</xdr:row>
      <xdr:rowOff>0</xdr:rowOff>
    </xdr:to>
    <xdr:pic>
      <xdr:nvPicPr>
        <xdr:cNvPr id="154" name="Picture 153" descr="United States">
          <a:extLst>
            <a:ext uri="{FF2B5EF4-FFF2-40B4-BE49-F238E27FC236}">
              <a16:creationId xmlns:a16="http://schemas.microsoft.com/office/drawing/2014/main" id="{66373219-B467-47CD-831F-137AFF624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0295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381000</xdr:colOff>
      <xdr:row>160</xdr:row>
      <xdr:rowOff>0</xdr:rowOff>
    </xdr:to>
    <xdr:pic>
      <xdr:nvPicPr>
        <xdr:cNvPr id="155" name="Picture 154" descr="United States">
          <a:extLst>
            <a:ext uri="{FF2B5EF4-FFF2-40B4-BE49-F238E27FC236}">
              <a16:creationId xmlns:a16="http://schemas.microsoft.com/office/drawing/2014/main" id="{EEBACEBE-2EFB-4BDC-A2D9-B8F552B23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0486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159</xdr:row>
      <xdr:rowOff>0</xdr:rowOff>
    </xdr:from>
    <xdr:to>
      <xdr:col>2</xdr:col>
      <xdr:colOff>381000</xdr:colOff>
      <xdr:row>161</xdr:row>
      <xdr:rowOff>6350</xdr:rowOff>
    </xdr:to>
    <xdr:pic>
      <xdr:nvPicPr>
        <xdr:cNvPr id="156" name="Picture 155" descr="United States">
          <a:extLst>
            <a:ext uri="{FF2B5EF4-FFF2-40B4-BE49-F238E27FC236}">
              <a16:creationId xmlns:a16="http://schemas.microsoft.com/office/drawing/2014/main" id="{703DD798-9684-4EB1-BB51-DFB1F3F4D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0676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160</xdr:row>
      <xdr:rowOff>0</xdr:rowOff>
    </xdr:from>
    <xdr:to>
      <xdr:col>2</xdr:col>
      <xdr:colOff>381000</xdr:colOff>
      <xdr:row>162</xdr:row>
      <xdr:rowOff>12700</xdr:rowOff>
    </xdr:to>
    <xdr:pic>
      <xdr:nvPicPr>
        <xdr:cNvPr id="157" name="Picture 156" descr="United States">
          <a:extLst>
            <a:ext uri="{FF2B5EF4-FFF2-40B4-BE49-F238E27FC236}">
              <a16:creationId xmlns:a16="http://schemas.microsoft.com/office/drawing/2014/main" id="{70BC732D-7D96-4BEC-977C-A5F457FF5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0867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285750</xdr:colOff>
      <xdr:row>2</xdr:row>
      <xdr:rowOff>95250</xdr:rowOff>
    </xdr:to>
    <xdr:pic>
      <xdr:nvPicPr>
        <xdr:cNvPr id="2" name="Picture 1" descr="United States">
          <a:extLst>
            <a:ext uri="{FF2B5EF4-FFF2-40B4-BE49-F238E27FC236}">
              <a16:creationId xmlns:a16="http://schemas.microsoft.com/office/drawing/2014/main" id="{93A5890B-E2CA-42C6-84D4-D8B4525D6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285750</xdr:colOff>
      <xdr:row>3</xdr:row>
      <xdr:rowOff>95250</xdr:rowOff>
    </xdr:to>
    <xdr:pic>
      <xdr:nvPicPr>
        <xdr:cNvPr id="3" name="Picture 2" descr="United States">
          <a:extLst>
            <a:ext uri="{FF2B5EF4-FFF2-40B4-BE49-F238E27FC236}">
              <a16:creationId xmlns:a16="http://schemas.microsoft.com/office/drawing/2014/main" id="{D0502591-8462-4590-B4FC-5792F852A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285750</xdr:colOff>
      <xdr:row>4</xdr:row>
      <xdr:rowOff>95250</xdr:rowOff>
    </xdr:to>
    <xdr:pic>
      <xdr:nvPicPr>
        <xdr:cNvPr id="4" name="Picture 3" descr="Australia">
          <a:extLst>
            <a:ext uri="{FF2B5EF4-FFF2-40B4-BE49-F238E27FC236}">
              <a16:creationId xmlns:a16="http://schemas.microsoft.com/office/drawing/2014/main" id="{72EDF91E-3AE9-4206-AC95-56B32D753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285750</xdr:colOff>
      <xdr:row>5</xdr:row>
      <xdr:rowOff>95250</xdr:rowOff>
    </xdr:to>
    <xdr:pic>
      <xdr:nvPicPr>
        <xdr:cNvPr id="5" name="Picture 4" descr="England">
          <a:extLst>
            <a:ext uri="{FF2B5EF4-FFF2-40B4-BE49-F238E27FC236}">
              <a16:creationId xmlns:a16="http://schemas.microsoft.com/office/drawing/2014/main" id="{42895899-A134-498E-BAC1-36B026923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285750</xdr:colOff>
      <xdr:row>6</xdr:row>
      <xdr:rowOff>95250</xdr:rowOff>
    </xdr:to>
    <xdr:pic>
      <xdr:nvPicPr>
        <xdr:cNvPr id="6" name="Picture 5" descr="South Africa">
          <a:extLst>
            <a:ext uri="{FF2B5EF4-FFF2-40B4-BE49-F238E27FC236}">
              <a16:creationId xmlns:a16="http://schemas.microsoft.com/office/drawing/2014/main" id="{B28052D4-2B00-4C51-A407-BD0A26850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285750</xdr:colOff>
      <xdr:row>7</xdr:row>
      <xdr:rowOff>95250</xdr:rowOff>
    </xdr:to>
    <xdr:pic>
      <xdr:nvPicPr>
        <xdr:cNvPr id="7" name="Picture 6" descr="United States">
          <a:extLst>
            <a:ext uri="{FF2B5EF4-FFF2-40B4-BE49-F238E27FC236}">
              <a16:creationId xmlns:a16="http://schemas.microsoft.com/office/drawing/2014/main" id="{2222A330-154F-475F-9C0B-7FF25AB0F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285750</xdr:colOff>
      <xdr:row>8</xdr:row>
      <xdr:rowOff>95250</xdr:rowOff>
    </xdr:to>
    <xdr:pic>
      <xdr:nvPicPr>
        <xdr:cNvPr id="8" name="Picture 7" descr="United States">
          <a:extLst>
            <a:ext uri="{FF2B5EF4-FFF2-40B4-BE49-F238E27FC236}">
              <a16:creationId xmlns:a16="http://schemas.microsoft.com/office/drawing/2014/main" id="{90586CA4-5E68-4994-8651-8EAEBA28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285750</xdr:colOff>
      <xdr:row>9</xdr:row>
      <xdr:rowOff>95250</xdr:rowOff>
    </xdr:to>
    <xdr:pic>
      <xdr:nvPicPr>
        <xdr:cNvPr id="9" name="Picture 8" descr="United States">
          <a:extLst>
            <a:ext uri="{FF2B5EF4-FFF2-40B4-BE49-F238E27FC236}">
              <a16:creationId xmlns:a16="http://schemas.microsoft.com/office/drawing/2014/main" id="{1A3ED129-7508-4A4C-8054-CE57F533B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95250</xdr:rowOff>
    </xdr:to>
    <xdr:pic>
      <xdr:nvPicPr>
        <xdr:cNvPr id="10" name="Picture 9" descr="United States">
          <a:extLst>
            <a:ext uri="{FF2B5EF4-FFF2-40B4-BE49-F238E27FC236}">
              <a16:creationId xmlns:a16="http://schemas.microsoft.com/office/drawing/2014/main" id="{6FB60420-4432-44C6-8B8E-18B10B8EC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285750</xdr:colOff>
      <xdr:row>11</xdr:row>
      <xdr:rowOff>95250</xdr:rowOff>
    </xdr:to>
    <xdr:pic>
      <xdr:nvPicPr>
        <xdr:cNvPr id="11" name="Picture 10" descr="United States">
          <a:extLst>
            <a:ext uri="{FF2B5EF4-FFF2-40B4-BE49-F238E27FC236}">
              <a16:creationId xmlns:a16="http://schemas.microsoft.com/office/drawing/2014/main" id="{7BEE983D-66FE-45B9-8959-060A34B29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285750</xdr:colOff>
      <xdr:row>12</xdr:row>
      <xdr:rowOff>95250</xdr:rowOff>
    </xdr:to>
    <xdr:pic>
      <xdr:nvPicPr>
        <xdr:cNvPr id="12" name="Picture 11" descr="Argentina">
          <a:extLst>
            <a:ext uri="{FF2B5EF4-FFF2-40B4-BE49-F238E27FC236}">
              <a16:creationId xmlns:a16="http://schemas.microsoft.com/office/drawing/2014/main" id="{FCF5BB2F-E9F7-4883-9259-784FEE16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285750</xdr:colOff>
      <xdr:row>13</xdr:row>
      <xdr:rowOff>95250</xdr:rowOff>
    </xdr:to>
    <xdr:pic>
      <xdr:nvPicPr>
        <xdr:cNvPr id="13" name="Picture 12" descr="United States">
          <a:extLst>
            <a:ext uri="{FF2B5EF4-FFF2-40B4-BE49-F238E27FC236}">
              <a16:creationId xmlns:a16="http://schemas.microsoft.com/office/drawing/2014/main" id="{FE71C2A6-6CDC-4510-9200-7AC7923A6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285750</xdr:colOff>
      <xdr:row>14</xdr:row>
      <xdr:rowOff>95250</xdr:rowOff>
    </xdr:to>
    <xdr:pic>
      <xdr:nvPicPr>
        <xdr:cNvPr id="14" name="Picture 13" descr="United States">
          <a:extLst>
            <a:ext uri="{FF2B5EF4-FFF2-40B4-BE49-F238E27FC236}">
              <a16:creationId xmlns:a16="http://schemas.microsoft.com/office/drawing/2014/main" id="{C96AA9B3-40BD-461B-B326-53F0815BA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285750</xdr:colOff>
      <xdr:row>15</xdr:row>
      <xdr:rowOff>95250</xdr:rowOff>
    </xdr:to>
    <xdr:pic>
      <xdr:nvPicPr>
        <xdr:cNvPr id="15" name="Picture 14" descr="United States">
          <a:extLst>
            <a:ext uri="{FF2B5EF4-FFF2-40B4-BE49-F238E27FC236}">
              <a16:creationId xmlns:a16="http://schemas.microsoft.com/office/drawing/2014/main" id="{0C710C6E-AAE9-4A0C-80D6-2A06070AB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285750</xdr:colOff>
      <xdr:row>16</xdr:row>
      <xdr:rowOff>95250</xdr:rowOff>
    </xdr:to>
    <xdr:pic>
      <xdr:nvPicPr>
        <xdr:cNvPr id="16" name="Picture 15" descr="United States">
          <a:extLst>
            <a:ext uri="{FF2B5EF4-FFF2-40B4-BE49-F238E27FC236}">
              <a16:creationId xmlns:a16="http://schemas.microsoft.com/office/drawing/2014/main" id="{6C7B72DF-73D3-42B5-9AEC-23EAF1430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285750</xdr:colOff>
      <xdr:row>17</xdr:row>
      <xdr:rowOff>95250</xdr:rowOff>
    </xdr:to>
    <xdr:pic>
      <xdr:nvPicPr>
        <xdr:cNvPr id="17" name="Picture 16" descr="United States">
          <a:extLst>
            <a:ext uri="{FF2B5EF4-FFF2-40B4-BE49-F238E27FC236}">
              <a16:creationId xmlns:a16="http://schemas.microsoft.com/office/drawing/2014/main" id="{90925752-A0E3-4D49-B8E9-1683E850F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4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285750</xdr:colOff>
      <xdr:row>18</xdr:row>
      <xdr:rowOff>95250</xdr:rowOff>
    </xdr:to>
    <xdr:pic>
      <xdr:nvPicPr>
        <xdr:cNvPr id="18" name="Picture 17" descr="Germany">
          <a:extLst>
            <a:ext uri="{FF2B5EF4-FFF2-40B4-BE49-F238E27FC236}">
              <a16:creationId xmlns:a16="http://schemas.microsoft.com/office/drawing/2014/main" id="{52AF4B56-BB03-437C-BF6E-D1DF4C6F6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285750</xdr:colOff>
      <xdr:row>19</xdr:row>
      <xdr:rowOff>95250</xdr:rowOff>
    </xdr:to>
    <xdr:pic>
      <xdr:nvPicPr>
        <xdr:cNvPr id="19" name="Picture 18" descr="England">
          <a:extLst>
            <a:ext uri="{FF2B5EF4-FFF2-40B4-BE49-F238E27FC236}">
              <a16:creationId xmlns:a16="http://schemas.microsoft.com/office/drawing/2014/main" id="{4AD59B38-7395-486E-8F0C-143E3A579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2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285750</xdr:colOff>
      <xdr:row>20</xdr:row>
      <xdr:rowOff>95250</xdr:rowOff>
    </xdr:to>
    <xdr:pic>
      <xdr:nvPicPr>
        <xdr:cNvPr id="20" name="Picture 19" descr="China">
          <a:extLst>
            <a:ext uri="{FF2B5EF4-FFF2-40B4-BE49-F238E27FC236}">
              <a16:creationId xmlns:a16="http://schemas.microsoft.com/office/drawing/2014/main" id="{196B1D1B-8650-43E3-BFFC-79044381E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1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285750</xdr:colOff>
      <xdr:row>21</xdr:row>
      <xdr:rowOff>95250</xdr:rowOff>
    </xdr:to>
    <xdr:pic>
      <xdr:nvPicPr>
        <xdr:cNvPr id="21" name="Picture 20" descr="Germany">
          <a:extLst>
            <a:ext uri="{FF2B5EF4-FFF2-40B4-BE49-F238E27FC236}">
              <a16:creationId xmlns:a16="http://schemas.microsoft.com/office/drawing/2014/main" id="{F7B4B482-31A2-40C0-BA90-0A6AB5B96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285750</xdr:colOff>
      <xdr:row>22</xdr:row>
      <xdr:rowOff>95250</xdr:rowOff>
    </xdr:to>
    <xdr:pic>
      <xdr:nvPicPr>
        <xdr:cNvPr id="22" name="Picture 21" descr="United States">
          <a:extLst>
            <a:ext uri="{FF2B5EF4-FFF2-40B4-BE49-F238E27FC236}">
              <a16:creationId xmlns:a16="http://schemas.microsoft.com/office/drawing/2014/main" id="{A1C14CE5-4E8B-48F4-BA18-F06C0060F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285750</xdr:colOff>
      <xdr:row>23</xdr:row>
      <xdr:rowOff>95250</xdr:rowOff>
    </xdr:to>
    <xdr:pic>
      <xdr:nvPicPr>
        <xdr:cNvPr id="23" name="Picture 22" descr="United States">
          <a:extLst>
            <a:ext uri="{FF2B5EF4-FFF2-40B4-BE49-F238E27FC236}">
              <a16:creationId xmlns:a16="http://schemas.microsoft.com/office/drawing/2014/main" id="{58FB76D4-28C3-46A7-B2D5-46DD8DF6F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9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285750</xdr:colOff>
      <xdr:row>24</xdr:row>
      <xdr:rowOff>95250</xdr:rowOff>
    </xdr:to>
    <xdr:pic>
      <xdr:nvPicPr>
        <xdr:cNvPr id="24" name="Picture 23" descr="United States">
          <a:extLst>
            <a:ext uri="{FF2B5EF4-FFF2-40B4-BE49-F238E27FC236}">
              <a16:creationId xmlns:a16="http://schemas.microsoft.com/office/drawing/2014/main" id="{D6510536-6589-468F-80C1-07C662E86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8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285750</xdr:colOff>
      <xdr:row>25</xdr:row>
      <xdr:rowOff>95250</xdr:rowOff>
    </xdr:to>
    <xdr:pic>
      <xdr:nvPicPr>
        <xdr:cNvPr id="25" name="Picture 24" descr="United States">
          <a:extLst>
            <a:ext uri="{FF2B5EF4-FFF2-40B4-BE49-F238E27FC236}">
              <a16:creationId xmlns:a16="http://schemas.microsoft.com/office/drawing/2014/main" id="{6EDA40EB-F767-4C24-A80A-80CE6F2E3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7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285750</xdr:colOff>
      <xdr:row>26</xdr:row>
      <xdr:rowOff>95250</xdr:rowOff>
    </xdr:to>
    <xdr:pic>
      <xdr:nvPicPr>
        <xdr:cNvPr id="26" name="Picture 25" descr="Australia">
          <a:extLst>
            <a:ext uri="{FF2B5EF4-FFF2-40B4-BE49-F238E27FC236}">
              <a16:creationId xmlns:a16="http://schemas.microsoft.com/office/drawing/2014/main" id="{535793C1-739A-431F-A723-3B82CE6FF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6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285750</xdr:colOff>
      <xdr:row>27</xdr:row>
      <xdr:rowOff>95250</xdr:rowOff>
    </xdr:to>
    <xdr:pic>
      <xdr:nvPicPr>
        <xdr:cNvPr id="27" name="Picture 26" descr="United States">
          <a:extLst>
            <a:ext uri="{FF2B5EF4-FFF2-40B4-BE49-F238E27FC236}">
              <a16:creationId xmlns:a16="http://schemas.microsoft.com/office/drawing/2014/main" id="{D87AE860-7585-4A5E-A2BD-055EAC097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95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285750</xdr:colOff>
      <xdr:row>28</xdr:row>
      <xdr:rowOff>95250</xdr:rowOff>
    </xdr:to>
    <xdr:pic>
      <xdr:nvPicPr>
        <xdr:cNvPr id="28" name="Picture 27" descr="United States">
          <a:extLst>
            <a:ext uri="{FF2B5EF4-FFF2-40B4-BE49-F238E27FC236}">
              <a16:creationId xmlns:a16="http://schemas.microsoft.com/office/drawing/2014/main" id="{0AF0BACF-8A40-4560-A637-03417F72A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285750</xdr:colOff>
      <xdr:row>29</xdr:row>
      <xdr:rowOff>95250</xdr:rowOff>
    </xdr:to>
    <xdr:pic>
      <xdr:nvPicPr>
        <xdr:cNvPr id="29" name="Picture 28" descr="United States">
          <a:extLst>
            <a:ext uri="{FF2B5EF4-FFF2-40B4-BE49-F238E27FC236}">
              <a16:creationId xmlns:a16="http://schemas.microsoft.com/office/drawing/2014/main" id="{E8F3F61F-4B4C-4C40-A5B4-ED7E4E782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33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285750</xdr:colOff>
      <xdr:row>30</xdr:row>
      <xdr:rowOff>95250</xdr:rowOff>
    </xdr:to>
    <xdr:pic>
      <xdr:nvPicPr>
        <xdr:cNvPr id="30" name="Picture 29" descr="United States">
          <a:extLst>
            <a:ext uri="{FF2B5EF4-FFF2-40B4-BE49-F238E27FC236}">
              <a16:creationId xmlns:a16="http://schemas.microsoft.com/office/drawing/2014/main" id="{AB2679D7-F890-4A3D-8ED9-09B42053D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2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285750</xdr:colOff>
      <xdr:row>31</xdr:row>
      <xdr:rowOff>95250</xdr:rowOff>
    </xdr:to>
    <xdr:pic>
      <xdr:nvPicPr>
        <xdr:cNvPr id="31" name="Picture 30" descr="United States">
          <a:extLst>
            <a:ext uri="{FF2B5EF4-FFF2-40B4-BE49-F238E27FC236}">
              <a16:creationId xmlns:a16="http://schemas.microsoft.com/office/drawing/2014/main" id="{BDEEB820-DA4D-46AF-B2E3-85703DEA1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1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285750</xdr:colOff>
      <xdr:row>32</xdr:row>
      <xdr:rowOff>95250</xdr:rowOff>
    </xdr:to>
    <xdr:pic>
      <xdr:nvPicPr>
        <xdr:cNvPr id="32" name="Picture 31" descr="United States">
          <a:extLst>
            <a:ext uri="{FF2B5EF4-FFF2-40B4-BE49-F238E27FC236}">
              <a16:creationId xmlns:a16="http://schemas.microsoft.com/office/drawing/2014/main" id="{7D84573E-310F-40B7-A4FB-9E46A6F9D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0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285750</xdr:colOff>
      <xdr:row>33</xdr:row>
      <xdr:rowOff>95250</xdr:rowOff>
    </xdr:to>
    <xdr:pic>
      <xdr:nvPicPr>
        <xdr:cNvPr id="33" name="Picture 32" descr="United States">
          <a:extLst>
            <a:ext uri="{FF2B5EF4-FFF2-40B4-BE49-F238E27FC236}">
              <a16:creationId xmlns:a16="http://schemas.microsoft.com/office/drawing/2014/main" id="{12DFC5E8-9CCF-4545-84DF-1AA2426FC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9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285750</xdr:colOff>
      <xdr:row>34</xdr:row>
      <xdr:rowOff>95250</xdr:rowOff>
    </xdr:to>
    <xdr:pic>
      <xdr:nvPicPr>
        <xdr:cNvPr id="34" name="Picture 33" descr="Sweden">
          <a:extLst>
            <a:ext uri="{FF2B5EF4-FFF2-40B4-BE49-F238E27FC236}">
              <a16:creationId xmlns:a16="http://schemas.microsoft.com/office/drawing/2014/main" id="{C3CA516F-E469-4EA6-BCDE-70BFAF8C1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285750</xdr:colOff>
      <xdr:row>35</xdr:row>
      <xdr:rowOff>95250</xdr:rowOff>
    </xdr:to>
    <xdr:pic>
      <xdr:nvPicPr>
        <xdr:cNvPr id="35" name="Picture 34" descr="United States">
          <a:extLst>
            <a:ext uri="{FF2B5EF4-FFF2-40B4-BE49-F238E27FC236}">
              <a16:creationId xmlns:a16="http://schemas.microsoft.com/office/drawing/2014/main" id="{BB7E5F83-4A5C-407A-9996-742B8D295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285750</xdr:colOff>
      <xdr:row>36</xdr:row>
      <xdr:rowOff>95250</xdr:rowOff>
    </xdr:to>
    <xdr:pic>
      <xdr:nvPicPr>
        <xdr:cNvPr id="36" name="Picture 35" descr="South Africa">
          <a:extLst>
            <a:ext uri="{FF2B5EF4-FFF2-40B4-BE49-F238E27FC236}">
              <a16:creationId xmlns:a16="http://schemas.microsoft.com/office/drawing/2014/main" id="{94A1CAC3-8E6C-43F2-B999-B710F0ABC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6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285750</xdr:colOff>
      <xdr:row>37</xdr:row>
      <xdr:rowOff>95250</xdr:rowOff>
    </xdr:to>
    <xdr:pic>
      <xdr:nvPicPr>
        <xdr:cNvPr id="37" name="Picture 36" descr="United States">
          <a:extLst>
            <a:ext uri="{FF2B5EF4-FFF2-40B4-BE49-F238E27FC236}">
              <a16:creationId xmlns:a16="http://schemas.microsoft.com/office/drawing/2014/main" id="{C76298F6-FD53-41D5-B876-CB57D5A62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5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285750</xdr:colOff>
      <xdr:row>38</xdr:row>
      <xdr:rowOff>95250</xdr:rowOff>
    </xdr:to>
    <xdr:pic>
      <xdr:nvPicPr>
        <xdr:cNvPr id="38" name="Picture 37" descr="United States">
          <a:extLst>
            <a:ext uri="{FF2B5EF4-FFF2-40B4-BE49-F238E27FC236}">
              <a16:creationId xmlns:a16="http://schemas.microsoft.com/office/drawing/2014/main" id="{6B249D86-9544-457E-9F59-499104792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4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285750</xdr:colOff>
      <xdr:row>39</xdr:row>
      <xdr:rowOff>95250</xdr:rowOff>
    </xdr:to>
    <xdr:pic>
      <xdr:nvPicPr>
        <xdr:cNvPr id="39" name="Picture 38" descr="Italy">
          <a:extLst>
            <a:ext uri="{FF2B5EF4-FFF2-40B4-BE49-F238E27FC236}">
              <a16:creationId xmlns:a16="http://schemas.microsoft.com/office/drawing/2014/main" id="{2974A7A7-752C-4A65-B1DF-7AD3C586D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23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285750</xdr:colOff>
      <xdr:row>40</xdr:row>
      <xdr:rowOff>95250</xdr:rowOff>
    </xdr:to>
    <xdr:pic>
      <xdr:nvPicPr>
        <xdr:cNvPr id="40" name="Picture 39" descr="England">
          <a:extLst>
            <a:ext uri="{FF2B5EF4-FFF2-40B4-BE49-F238E27FC236}">
              <a16:creationId xmlns:a16="http://schemas.microsoft.com/office/drawing/2014/main" id="{B805D87B-B5AE-40D2-97AC-5A6B9A33D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2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285750</xdr:colOff>
      <xdr:row>41</xdr:row>
      <xdr:rowOff>95250</xdr:rowOff>
    </xdr:to>
    <xdr:pic>
      <xdr:nvPicPr>
        <xdr:cNvPr id="41" name="Picture 40" descr="Chinese Taipei">
          <a:extLst>
            <a:ext uri="{FF2B5EF4-FFF2-40B4-BE49-F238E27FC236}">
              <a16:creationId xmlns:a16="http://schemas.microsoft.com/office/drawing/2014/main" id="{FE9E6AA3-4675-41A0-BF92-BB53B9803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285750</xdr:colOff>
      <xdr:row>42</xdr:row>
      <xdr:rowOff>95250</xdr:rowOff>
    </xdr:to>
    <xdr:pic>
      <xdr:nvPicPr>
        <xdr:cNvPr id="42" name="Picture 41" descr="United States">
          <a:extLst>
            <a:ext uri="{FF2B5EF4-FFF2-40B4-BE49-F238E27FC236}">
              <a16:creationId xmlns:a16="http://schemas.microsoft.com/office/drawing/2014/main" id="{2207237F-BCCA-483D-9E1C-963E324AD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1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285750</xdr:colOff>
      <xdr:row>43</xdr:row>
      <xdr:rowOff>95250</xdr:rowOff>
    </xdr:to>
    <xdr:pic>
      <xdr:nvPicPr>
        <xdr:cNvPr id="43" name="Picture 42" descr="United States">
          <a:extLst>
            <a:ext uri="{FF2B5EF4-FFF2-40B4-BE49-F238E27FC236}">
              <a16:creationId xmlns:a16="http://schemas.microsoft.com/office/drawing/2014/main" id="{253648F0-6DB4-45F0-BC60-8270F1D53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00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285750</xdr:colOff>
      <xdr:row>44</xdr:row>
      <xdr:rowOff>95250</xdr:rowOff>
    </xdr:to>
    <xdr:pic>
      <xdr:nvPicPr>
        <xdr:cNvPr id="44" name="Picture 43" descr="United States">
          <a:extLst>
            <a:ext uri="{FF2B5EF4-FFF2-40B4-BE49-F238E27FC236}">
              <a16:creationId xmlns:a16="http://schemas.microsoft.com/office/drawing/2014/main" id="{C163A3B6-5F02-42B8-BF18-9C790AD68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9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285750</xdr:colOff>
      <xdr:row>45</xdr:row>
      <xdr:rowOff>95250</xdr:rowOff>
    </xdr:to>
    <xdr:pic>
      <xdr:nvPicPr>
        <xdr:cNvPr id="45" name="Picture 44" descr="United States">
          <a:extLst>
            <a:ext uri="{FF2B5EF4-FFF2-40B4-BE49-F238E27FC236}">
              <a16:creationId xmlns:a16="http://schemas.microsoft.com/office/drawing/2014/main" id="{C8830D2E-699E-4BAD-BC65-8DF0760FD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8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285750</xdr:colOff>
      <xdr:row>46</xdr:row>
      <xdr:rowOff>95250</xdr:rowOff>
    </xdr:to>
    <xdr:pic>
      <xdr:nvPicPr>
        <xdr:cNvPr id="46" name="Picture 45" descr="United States">
          <a:extLst>
            <a:ext uri="{FF2B5EF4-FFF2-40B4-BE49-F238E27FC236}">
              <a16:creationId xmlns:a16="http://schemas.microsoft.com/office/drawing/2014/main" id="{8F1C93BC-5A17-4193-83D5-5F2311356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7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285750</xdr:colOff>
      <xdr:row>47</xdr:row>
      <xdr:rowOff>95250</xdr:rowOff>
    </xdr:to>
    <xdr:pic>
      <xdr:nvPicPr>
        <xdr:cNvPr id="47" name="Picture 46" descr="Korea">
          <a:extLst>
            <a:ext uri="{FF2B5EF4-FFF2-40B4-BE49-F238E27FC236}">
              <a16:creationId xmlns:a16="http://schemas.microsoft.com/office/drawing/2014/main" id="{37D6E1B9-350F-4739-A390-B071D2C1F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76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285750</xdr:colOff>
      <xdr:row>48</xdr:row>
      <xdr:rowOff>95250</xdr:rowOff>
    </xdr:to>
    <xdr:pic>
      <xdr:nvPicPr>
        <xdr:cNvPr id="48" name="Picture 47" descr="United States">
          <a:extLst>
            <a:ext uri="{FF2B5EF4-FFF2-40B4-BE49-F238E27FC236}">
              <a16:creationId xmlns:a16="http://schemas.microsoft.com/office/drawing/2014/main" id="{9B8E17C1-0D1B-47A2-A972-64377B627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95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285750</xdr:colOff>
      <xdr:row>49</xdr:row>
      <xdr:rowOff>95250</xdr:rowOff>
    </xdr:to>
    <xdr:pic>
      <xdr:nvPicPr>
        <xdr:cNvPr id="49" name="Picture 48" descr="United States">
          <a:extLst>
            <a:ext uri="{FF2B5EF4-FFF2-40B4-BE49-F238E27FC236}">
              <a16:creationId xmlns:a16="http://schemas.microsoft.com/office/drawing/2014/main" id="{3F49030F-01B1-4A50-A507-DE0F6EE6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14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285750</xdr:colOff>
      <xdr:row>50</xdr:row>
      <xdr:rowOff>95250</xdr:rowOff>
    </xdr:to>
    <xdr:pic>
      <xdr:nvPicPr>
        <xdr:cNvPr id="50" name="Picture 49" descr="United States">
          <a:extLst>
            <a:ext uri="{FF2B5EF4-FFF2-40B4-BE49-F238E27FC236}">
              <a16:creationId xmlns:a16="http://schemas.microsoft.com/office/drawing/2014/main" id="{0797F403-CDFE-4228-90CF-DCD9948A4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3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285750</xdr:colOff>
      <xdr:row>51</xdr:row>
      <xdr:rowOff>95250</xdr:rowOff>
    </xdr:to>
    <xdr:pic>
      <xdr:nvPicPr>
        <xdr:cNvPr id="51" name="Picture 50" descr="Venezuela">
          <a:extLst>
            <a:ext uri="{FF2B5EF4-FFF2-40B4-BE49-F238E27FC236}">
              <a16:creationId xmlns:a16="http://schemas.microsoft.com/office/drawing/2014/main" id="{44D8AEAE-2409-498B-A342-BB264E049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2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285750</xdr:colOff>
      <xdr:row>52</xdr:row>
      <xdr:rowOff>95250</xdr:rowOff>
    </xdr:to>
    <xdr:pic>
      <xdr:nvPicPr>
        <xdr:cNvPr id="52" name="Picture 51" descr="United States">
          <a:extLst>
            <a:ext uri="{FF2B5EF4-FFF2-40B4-BE49-F238E27FC236}">
              <a16:creationId xmlns:a16="http://schemas.microsoft.com/office/drawing/2014/main" id="{ED553533-20EC-4BB9-B97F-6CE63B500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71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285750</xdr:colOff>
      <xdr:row>53</xdr:row>
      <xdr:rowOff>95250</xdr:rowOff>
    </xdr:to>
    <xdr:pic>
      <xdr:nvPicPr>
        <xdr:cNvPr id="53" name="Picture 52" descr="United States">
          <a:extLst>
            <a:ext uri="{FF2B5EF4-FFF2-40B4-BE49-F238E27FC236}">
              <a16:creationId xmlns:a16="http://schemas.microsoft.com/office/drawing/2014/main" id="{2F6D8F4F-8CEB-441A-87A7-4C9619619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90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285750</xdr:colOff>
      <xdr:row>54</xdr:row>
      <xdr:rowOff>95250</xdr:rowOff>
    </xdr:to>
    <xdr:pic>
      <xdr:nvPicPr>
        <xdr:cNvPr id="54" name="Picture 53" descr="Northern Ireland">
          <a:extLst>
            <a:ext uri="{FF2B5EF4-FFF2-40B4-BE49-F238E27FC236}">
              <a16:creationId xmlns:a16="http://schemas.microsoft.com/office/drawing/2014/main" id="{EC3FE045-70D8-47A5-8FFE-CACC4A9C9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9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285750</xdr:colOff>
      <xdr:row>55</xdr:row>
      <xdr:rowOff>95250</xdr:rowOff>
    </xdr:to>
    <xdr:pic>
      <xdr:nvPicPr>
        <xdr:cNvPr id="55" name="Picture 54" descr="United States">
          <a:extLst>
            <a:ext uri="{FF2B5EF4-FFF2-40B4-BE49-F238E27FC236}">
              <a16:creationId xmlns:a16="http://schemas.microsoft.com/office/drawing/2014/main" id="{8A6CC24D-AE71-4C97-9F2A-3FD2CFB22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28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285750</xdr:colOff>
      <xdr:row>56</xdr:row>
      <xdr:rowOff>95250</xdr:rowOff>
    </xdr:to>
    <xdr:pic>
      <xdr:nvPicPr>
        <xdr:cNvPr id="56" name="Picture 55" descr="United States">
          <a:extLst>
            <a:ext uri="{FF2B5EF4-FFF2-40B4-BE49-F238E27FC236}">
              <a16:creationId xmlns:a16="http://schemas.microsoft.com/office/drawing/2014/main" id="{4F08B9C1-CA67-4486-BFD6-496BF65B7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47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285750</xdr:colOff>
      <xdr:row>57</xdr:row>
      <xdr:rowOff>95250</xdr:rowOff>
    </xdr:to>
    <xdr:pic>
      <xdr:nvPicPr>
        <xdr:cNvPr id="57" name="Picture 56" descr="United States">
          <a:extLst>
            <a:ext uri="{FF2B5EF4-FFF2-40B4-BE49-F238E27FC236}">
              <a16:creationId xmlns:a16="http://schemas.microsoft.com/office/drawing/2014/main" id="{61EF3F9D-1265-4B35-9E7B-5A78EF22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6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285750</xdr:colOff>
      <xdr:row>58</xdr:row>
      <xdr:rowOff>95250</xdr:rowOff>
    </xdr:to>
    <xdr:pic>
      <xdr:nvPicPr>
        <xdr:cNvPr id="58" name="Picture 57" descr="United States">
          <a:extLst>
            <a:ext uri="{FF2B5EF4-FFF2-40B4-BE49-F238E27FC236}">
              <a16:creationId xmlns:a16="http://schemas.microsoft.com/office/drawing/2014/main" id="{6E91F031-6655-4F31-94B0-AD5FDC64A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85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285750</xdr:colOff>
      <xdr:row>59</xdr:row>
      <xdr:rowOff>95250</xdr:rowOff>
    </xdr:to>
    <xdr:pic>
      <xdr:nvPicPr>
        <xdr:cNvPr id="59" name="Picture 58" descr="Northern Ireland">
          <a:extLst>
            <a:ext uri="{FF2B5EF4-FFF2-40B4-BE49-F238E27FC236}">
              <a16:creationId xmlns:a16="http://schemas.microsoft.com/office/drawing/2014/main" id="{75EB3197-184C-47BA-826D-779628767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4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285750</xdr:colOff>
      <xdr:row>60</xdr:row>
      <xdr:rowOff>95250</xdr:rowOff>
    </xdr:to>
    <xdr:pic>
      <xdr:nvPicPr>
        <xdr:cNvPr id="60" name="Picture 59" descr="United States">
          <a:extLst>
            <a:ext uri="{FF2B5EF4-FFF2-40B4-BE49-F238E27FC236}">
              <a16:creationId xmlns:a16="http://schemas.microsoft.com/office/drawing/2014/main" id="{B2F42EB1-B5E0-48F6-8130-BEDC98217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3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285750</xdr:colOff>
      <xdr:row>61</xdr:row>
      <xdr:rowOff>95250</xdr:rowOff>
    </xdr:to>
    <xdr:pic>
      <xdr:nvPicPr>
        <xdr:cNvPr id="61" name="Picture 60" descr="Ireland">
          <a:extLst>
            <a:ext uri="{FF2B5EF4-FFF2-40B4-BE49-F238E27FC236}">
              <a16:creationId xmlns:a16="http://schemas.microsoft.com/office/drawing/2014/main" id="{151E1671-02A6-49A5-8859-400AB3E46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3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285750</xdr:colOff>
      <xdr:row>62</xdr:row>
      <xdr:rowOff>95250</xdr:rowOff>
    </xdr:to>
    <xdr:pic>
      <xdr:nvPicPr>
        <xdr:cNvPr id="62" name="Picture 61" descr="Canada">
          <a:extLst>
            <a:ext uri="{FF2B5EF4-FFF2-40B4-BE49-F238E27FC236}">
              <a16:creationId xmlns:a16="http://schemas.microsoft.com/office/drawing/2014/main" id="{258DBE2A-0BEC-4B0A-9A07-99227FC70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62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285750</xdr:colOff>
      <xdr:row>63</xdr:row>
      <xdr:rowOff>95250</xdr:rowOff>
    </xdr:to>
    <xdr:pic>
      <xdr:nvPicPr>
        <xdr:cNvPr id="63" name="Picture 62" descr="United States">
          <a:extLst>
            <a:ext uri="{FF2B5EF4-FFF2-40B4-BE49-F238E27FC236}">
              <a16:creationId xmlns:a16="http://schemas.microsoft.com/office/drawing/2014/main" id="{11CA9812-6C6D-48F2-B3CB-451268B1A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285750</xdr:colOff>
      <xdr:row>64</xdr:row>
      <xdr:rowOff>95250</xdr:rowOff>
    </xdr:to>
    <xdr:pic>
      <xdr:nvPicPr>
        <xdr:cNvPr id="64" name="Picture 63" descr="Canada">
          <a:extLst>
            <a:ext uri="{FF2B5EF4-FFF2-40B4-BE49-F238E27FC236}">
              <a16:creationId xmlns:a16="http://schemas.microsoft.com/office/drawing/2014/main" id="{CEFFAD22-A9D3-485B-ABF3-4E5BFE5F0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0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285750</xdr:colOff>
      <xdr:row>65</xdr:row>
      <xdr:rowOff>95250</xdr:rowOff>
    </xdr:to>
    <xdr:pic>
      <xdr:nvPicPr>
        <xdr:cNvPr id="65" name="Picture 64" descr="United States">
          <a:extLst>
            <a:ext uri="{FF2B5EF4-FFF2-40B4-BE49-F238E27FC236}">
              <a16:creationId xmlns:a16="http://schemas.microsoft.com/office/drawing/2014/main" id="{C122E2E3-2408-457F-9365-C40E142BF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19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285750</xdr:colOff>
      <xdr:row>66</xdr:row>
      <xdr:rowOff>95250</xdr:rowOff>
    </xdr:to>
    <xdr:pic>
      <xdr:nvPicPr>
        <xdr:cNvPr id="66" name="Picture 65" descr="United States">
          <a:extLst>
            <a:ext uri="{FF2B5EF4-FFF2-40B4-BE49-F238E27FC236}">
              <a16:creationId xmlns:a16="http://schemas.microsoft.com/office/drawing/2014/main" id="{D45BFB0A-158F-453D-99F6-A781CC5D5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8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285750</xdr:colOff>
      <xdr:row>67</xdr:row>
      <xdr:rowOff>95250</xdr:rowOff>
    </xdr:to>
    <xdr:pic>
      <xdr:nvPicPr>
        <xdr:cNvPr id="67" name="Picture 66" descr="Canada">
          <a:extLst>
            <a:ext uri="{FF2B5EF4-FFF2-40B4-BE49-F238E27FC236}">
              <a16:creationId xmlns:a16="http://schemas.microsoft.com/office/drawing/2014/main" id="{8B84D8CF-A54E-4EF6-AA18-1616113C3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7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285750</xdr:colOff>
      <xdr:row>68</xdr:row>
      <xdr:rowOff>95250</xdr:rowOff>
    </xdr:to>
    <xdr:pic>
      <xdr:nvPicPr>
        <xdr:cNvPr id="68" name="Picture 67" descr="United States">
          <a:extLst>
            <a:ext uri="{FF2B5EF4-FFF2-40B4-BE49-F238E27FC236}">
              <a16:creationId xmlns:a16="http://schemas.microsoft.com/office/drawing/2014/main" id="{1B0DE57A-7C3E-41F8-88C7-3EF03B5FC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6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285750</xdr:colOff>
      <xdr:row>69</xdr:row>
      <xdr:rowOff>95250</xdr:rowOff>
    </xdr:to>
    <xdr:pic>
      <xdr:nvPicPr>
        <xdr:cNvPr id="69" name="Picture 68" descr="United States">
          <a:extLst>
            <a:ext uri="{FF2B5EF4-FFF2-40B4-BE49-F238E27FC236}">
              <a16:creationId xmlns:a16="http://schemas.microsoft.com/office/drawing/2014/main" id="{F575C08E-4B79-46D8-925C-FB3D9CF7C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5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285750</xdr:colOff>
      <xdr:row>70</xdr:row>
      <xdr:rowOff>95250</xdr:rowOff>
    </xdr:to>
    <xdr:pic>
      <xdr:nvPicPr>
        <xdr:cNvPr id="70" name="Picture 69" descr="United States">
          <a:extLst>
            <a:ext uri="{FF2B5EF4-FFF2-40B4-BE49-F238E27FC236}">
              <a16:creationId xmlns:a16="http://schemas.microsoft.com/office/drawing/2014/main" id="{55A9414D-0A88-41E5-BA7C-13D6A4A51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4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285750</xdr:colOff>
      <xdr:row>71</xdr:row>
      <xdr:rowOff>95250</xdr:rowOff>
    </xdr:to>
    <xdr:pic>
      <xdr:nvPicPr>
        <xdr:cNvPr id="71" name="Picture 70" descr="United States">
          <a:extLst>
            <a:ext uri="{FF2B5EF4-FFF2-40B4-BE49-F238E27FC236}">
              <a16:creationId xmlns:a16="http://schemas.microsoft.com/office/drawing/2014/main" id="{71872339-1695-47FD-9DEB-FFE953583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3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285750</xdr:colOff>
      <xdr:row>72</xdr:row>
      <xdr:rowOff>95250</xdr:rowOff>
    </xdr:to>
    <xdr:pic>
      <xdr:nvPicPr>
        <xdr:cNvPr id="72" name="Picture 71" descr="United States">
          <a:extLst>
            <a:ext uri="{FF2B5EF4-FFF2-40B4-BE49-F238E27FC236}">
              <a16:creationId xmlns:a16="http://schemas.microsoft.com/office/drawing/2014/main" id="{9D76A285-6E8F-4F0B-BCC2-DE0AFCB7F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52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285750</xdr:colOff>
      <xdr:row>73</xdr:row>
      <xdr:rowOff>95250</xdr:rowOff>
    </xdr:to>
    <xdr:pic>
      <xdr:nvPicPr>
        <xdr:cNvPr id="73" name="Picture 72" descr="Argentina">
          <a:extLst>
            <a:ext uri="{FF2B5EF4-FFF2-40B4-BE49-F238E27FC236}">
              <a16:creationId xmlns:a16="http://schemas.microsoft.com/office/drawing/2014/main" id="{F2954416-9CBD-48AD-90F3-1C2DF7D53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1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285750</xdr:colOff>
      <xdr:row>74</xdr:row>
      <xdr:rowOff>95250</xdr:rowOff>
    </xdr:to>
    <xdr:pic>
      <xdr:nvPicPr>
        <xdr:cNvPr id="74" name="Picture 73" descr="United States">
          <a:extLst>
            <a:ext uri="{FF2B5EF4-FFF2-40B4-BE49-F238E27FC236}">
              <a16:creationId xmlns:a16="http://schemas.microsoft.com/office/drawing/2014/main" id="{3AFF8432-4505-4A1B-BC66-EC204BA2C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90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285750</xdr:colOff>
      <xdr:row>75</xdr:row>
      <xdr:rowOff>95250</xdr:rowOff>
    </xdr:to>
    <xdr:pic>
      <xdr:nvPicPr>
        <xdr:cNvPr id="75" name="Picture 74" descr="Japan">
          <a:extLst>
            <a:ext uri="{FF2B5EF4-FFF2-40B4-BE49-F238E27FC236}">
              <a16:creationId xmlns:a16="http://schemas.microsoft.com/office/drawing/2014/main" id="{C7435B15-57CD-46C9-8917-93EE13CC9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9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285750</xdr:colOff>
      <xdr:row>76</xdr:row>
      <xdr:rowOff>95250</xdr:rowOff>
    </xdr:to>
    <xdr:pic>
      <xdr:nvPicPr>
        <xdr:cNvPr id="76" name="Picture 75" descr="United States">
          <a:extLst>
            <a:ext uri="{FF2B5EF4-FFF2-40B4-BE49-F238E27FC236}">
              <a16:creationId xmlns:a16="http://schemas.microsoft.com/office/drawing/2014/main" id="{F05FA87D-F9CC-43C1-B455-AD21BD5E8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285750</xdr:colOff>
      <xdr:row>77</xdr:row>
      <xdr:rowOff>95250</xdr:rowOff>
    </xdr:to>
    <xdr:pic>
      <xdr:nvPicPr>
        <xdr:cNvPr id="77" name="Picture 76" descr="United States">
          <a:extLst>
            <a:ext uri="{FF2B5EF4-FFF2-40B4-BE49-F238E27FC236}">
              <a16:creationId xmlns:a16="http://schemas.microsoft.com/office/drawing/2014/main" id="{2117A3D5-FD5F-4E6E-8A2D-77FB434CB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7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285750</xdr:colOff>
      <xdr:row>78</xdr:row>
      <xdr:rowOff>95250</xdr:rowOff>
    </xdr:to>
    <xdr:pic>
      <xdr:nvPicPr>
        <xdr:cNvPr id="78" name="Picture 77" descr="United States">
          <a:extLst>
            <a:ext uri="{FF2B5EF4-FFF2-40B4-BE49-F238E27FC236}">
              <a16:creationId xmlns:a16="http://schemas.microsoft.com/office/drawing/2014/main" id="{5454255C-0D23-4FCE-8FB4-6A00C3EDB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6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285750</xdr:colOff>
      <xdr:row>79</xdr:row>
      <xdr:rowOff>95250</xdr:rowOff>
    </xdr:to>
    <xdr:pic>
      <xdr:nvPicPr>
        <xdr:cNvPr id="79" name="Picture 78" descr="United States">
          <a:extLst>
            <a:ext uri="{FF2B5EF4-FFF2-40B4-BE49-F238E27FC236}">
              <a16:creationId xmlns:a16="http://schemas.microsoft.com/office/drawing/2014/main" id="{C21C2103-5197-416E-8F9A-A2362B6D5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5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285750</xdr:colOff>
      <xdr:row>80</xdr:row>
      <xdr:rowOff>95250</xdr:rowOff>
    </xdr:to>
    <xdr:pic>
      <xdr:nvPicPr>
        <xdr:cNvPr id="80" name="Picture 79" descr="Ireland">
          <a:extLst>
            <a:ext uri="{FF2B5EF4-FFF2-40B4-BE49-F238E27FC236}">
              <a16:creationId xmlns:a16="http://schemas.microsoft.com/office/drawing/2014/main" id="{A49C1209-F14D-42AE-84A7-6C922F357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04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285750</xdr:colOff>
      <xdr:row>81</xdr:row>
      <xdr:rowOff>95250</xdr:rowOff>
    </xdr:to>
    <xdr:pic>
      <xdr:nvPicPr>
        <xdr:cNvPr id="81" name="Picture 80" descr="South Africa">
          <a:extLst>
            <a:ext uri="{FF2B5EF4-FFF2-40B4-BE49-F238E27FC236}">
              <a16:creationId xmlns:a16="http://schemas.microsoft.com/office/drawing/2014/main" id="{A4F1430E-5DA6-4A80-A746-368D410C9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4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285750</xdr:colOff>
      <xdr:row>82</xdr:row>
      <xdr:rowOff>95250</xdr:rowOff>
    </xdr:to>
    <xdr:pic>
      <xdr:nvPicPr>
        <xdr:cNvPr id="82" name="Picture 81" descr="United States">
          <a:extLst>
            <a:ext uri="{FF2B5EF4-FFF2-40B4-BE49-F238E27FC236}">
              <a16:creationId xmlns:a16="http://schemas.microsoft.com/office/drawing/2014/main" id="{29B6064F-B53D-45E3-9584-6325ECAEE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43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285750</xdr:colOff>
      <xdr:row>83</xdr:row>
      <xdr:rowOff>95250</xdr:rowOff>
    </xdr:to>
    <xdr:pic>
      <xdr:nvPicPr>
        <xdr:cNvPr id="83" name="Picture 82" descr="United States">
          <a:extLst>
            <a:ext uri="{FF2B5EF4-FFF2-40B4-BE49-F238E27FC236}">
              <a16:creationId xmlns:a16="http://schemas.microsoft.com/office/drawing/2014/main" id="{FADB0A41-5625-4C75-9864-AA2EEF3E7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2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285750</xdr:colOff>
      <xdr:row>84</xdr:row>
      <xdr:rowOff>95250</xdr:rowOff>
    </xdr:to>
    <xdr:pic>
      <xdr:nvPicPr>
        <xdr:cNvPr id="84" name="Picture 83" descr="United States">
          <a:extLst>
            <a:ext uri="{FF2B5EF4-FFF2-40B4-BE49-F238E27FC236}">
              <a16:creationId xmlns:a16="http://schemas.microsoft.com/office/drawing/2014/main" id="{F3A78CFB-97BC-4E2A-BE7D-95520D384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81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285750</xdr:colOff>
      <xdr:row>85</xdr:row>
      <xdr:rowOff>95250</xdr:rowOff>
    </xdr:to>
    <xdr:pic>
      <xdr:nvPicPr>
        <xdr:cNvPr id="85" name="Picture 84" descr="United States">
          <a:extLst>
            <a:ext uri="{FF2B5EF4-FFF2-40B4-BE49-F238E27FC236}">
              <a16:creationId xmlns:a16="http://schemas.microsoft.com/office/drawing/2014/main" id="{8A098CD0-EC11-4F64-948D-8396D993F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0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285750</xdr:colOff>
      <xdr:row>86</xdr:row>
      <xdr:rowOff>95250</xdr:rowOff>
    </xdr:to>
    <xdr:pic>
      <xdr:nvPicPr>
        <xdr:cNvPr id="86" name="Picture 85" descr="United States">
          <a:extLst>
            <a:ext uri="{FF2B5EF4-FFF2-40B4-BE49-F238E27FC236}">
              <a16:creationId xmlns:a16="http://schemas.microsoft.com/office/drawing/2014/main" id="{A0973E61-5769-4032-A4DD-8D8D35D7C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19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285750</xdr:colOff>
      <xdr:row>87</xdr:row>
      <xdr:rowOff>95250</xdr:rowOff>
    </xdr:to>
    <xdr:pic>
      <xdr:nvPicPr>
        <xdr:cNvPr id="87" name="Picture 86" descr="Australia">
          <a:extLst>
            <a:ext uri="{FF2B5EF4-FFF2-40B4-BE49-F238E27FC236}">
              <a16:creationId xmlns:a16="http://schemas.microsoft.com/office/drawing/2014/main" id="{5CD764FF-DC4F-440C-9AF2-93672CBE8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285750</xdr:colOff>
      <xdr:row>88</xdr:row>
      <xdr:rowOff>95250</xdr:rowOff>
    </xdr:to>
    <xdr:pic>
      <xdr:nvPicPr>
        <xdr:cNvPr id="88" name="Picture 87" descr="United States">
          <a:extLst>
            <a:ext uri="{FF2B5EF4-FFF2-40B4-BE49-F238E27FC236}">
              <a16:creationId xmlns:a16="http://schemas.microsoft.com/office/drawing/2014/main" id="{CDB800C3-7A42-4805-B2D9-F45CEC393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57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285750</xdr:colOff>
      <xdr:row>89</xdr:row>
      <xdr:rowOff>95250</xdr:rowOff>
    </xdr:to>
    <xdr:pic>
      <xdr:nvPicPr>
        <xdr:cNvPr id="89" name="Picture 88" descr="United States">
          <a:extLst>
            <a:ext uri="{FF2B5EF4-FFF2-40B4-BE49-F238E27FC236}">
              <a16:creationId xmlns:a16="http://schemas.microsoft.com/office/drawing/2014/main" id="{505A2CAF-261B-4029-A4A1-9E145A19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76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285750</xdr:colOff>
      <xdr:row>90</xdr:row>
      <xdr:rowOff>95250</xdr:rowOff>
    </xdr:to>
    <xdr:pic>
      <xdr:nvPicPr>
        <xdr:cNvPr id="90" name="Picture 89" descr="United States">
          <a:extLst>
            <a:ext uri="{FF2B5EF4-FFF2-40B4-BE49-F238E27FC236}">
              <a16:creationId xmlns:a16="http://schemas.microsoft.com/office/drawing/2014/main" id="{47DB615B-99B0-421F-904A-048244F3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5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285750</xdr:colOff>
      <xdr:row>91</xdr:row>
      <xdr:rowOff>95250</xdr:rowOff>
    </xdr:to>
    <xdr:pic>
      <xdr:nvPicPr>
        <xdr:cNvPr id="91" name="Picture 90" descr="Chile">
          <a:extLst>
            <a:ext uri="{FF2B5EF4-FFF2-40B4-BE49-F238E27FC236}">
              <a16:creationId xmlns:a16="http://schemas.microsoft.com/office/drawing/2014/main" id="{B59A3AE6-FD2B-4DF1-B363-42C9B7545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4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285750</xdr:colOff>
      <xdr:row>92</xdr:row>
      <xdr:rowOff>95250</xdr:rowOff>
    </xdr:to>
    <xdr:pic>
      <xdr:nvPicPr>
        <xdr:cNvPr id="92" name="Picture 91" descr="United States">
          <a:extLst>
            <a:ext uri="{FF2B5EF4-FFF2-40B4-BE49-F238E27FC236}">
              <a16:creationId xmlns:a16="http://schemas.microsoft.com/office/drawing/2014/main" id="{FD3F8DD6-AB42-4A4D-B86B-9EEB2A3AF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285750</xdr:colOff>
      <xdr:row>93</xdr:row>
      <xdr:rowOff>95250</xdr:rowOff>
    </xdr:to>
    <xdr:pic>
      <xdr:nvPicPr>
        <xdr:cNvPr id="93" name="Picture 92" descr="South Africa">
          <a:extLst>
            <a:ext uri="{FF2B5EF4-FFF2-40B4-BE49-F238E27FC236}">
              <a16:creationId xmlns:a16="http://schemas.microsoft.com/office/drawing/2014/main" id="{37A3484B-2538-41DD-8440-8F6C57A64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52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285750</xdr:colOff>
      <xdr:row>94</xdr:row>
      <xdr:rowOff>95250</xdr:rowOff>
    </xdr:to>
    <xdr:pic>
      <xdr:nvPicPr>
        <xdr:cNvPr id="94" name="Picture 93" descr="United States">
          <a:extLst>
            <a:ext uri="{FF2B5EF4-FFF2-40B4-BE49-F238E27FC236}">
              <a16:creationId xmlns:a16="http://schemas.microsoft.com/office/drawing/2014/main" id="{C5F137E9-2294-439E-91E4-5DC0FFEBD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1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285750</xdr:colOff>
      <xdr:row>95</xdr:row>
      <xdr:rowOff>95250</xdr:rowOff>
    </xdr:to>
    <xdr:pic>
      <xdr:nvPicPr>
        <xdr:cNvPr id="95" name="Picture 94" descr="United States">
          <a:extLst>
            <a:ext uri="{FF2B5EF4-FFF2-40B4-BE49-F238E27FC236}">
              <a16:creationId xmlns:a16="http://schemas.microsoft.com/office/drawing/2014/main" id="{28E66659-B7EE-4DC3-B71B-3CBE03DEC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90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285750</xdr:colOff>
      <xdr:row>96</xdr:row>
      <xdr:rowOff>95250</xdr:rowOff>
    </xdr:to>
    <xdr:pic>
      <xdr:nvPicPr>
        <xdr:cNvPr id="96" name="Picture 95" descr="South Africa">
          <a:extLst>
            <a:ext uri="{FF2B5EF4-FFF2-40B4-BE49-F238E27FC236}">
              <a16:creationId xmlns:a16="http://schemas.microsoft.com/office/drawing/2014/main" id="{E269B430-E158-408D-AAFB-B5E700A94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9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285750</xdr:colOff>
      <xdr:row>97</xdr:row>
      <xdr:rowOff>95250</xdr:rowOff>
    </xdr:to>
    <xdr:pic>
      <xdr:nvPicPr>
        <xdr:cNvPr id="97" name="Picture 96" descr="United States">
          <a:extLst>
            <a:ext uri="{FF2B5EF4-FFF2-40B4-BE49-F238E27FC236}">
              <a16:creationId xmlns:a16="http://schemas.microsoft.com/office/drawing/2014/main" id="{0176D813-6074-475A-B841-7D850304E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8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285750</xdr:colOff>
      <xdr:row>98</xdr:row>
      <xdr:rowOff>95250</xdr:rowOff>
    </xdr:to>
    <xdr:pic>
      <xdr:nvPicPr>
        <xdr:cNvPr id="98" name="Picture 97" descr="South Africa">
          <a:extLst>
            <a:ext uri="{FF2B5EF4-FFF2-40B4-BE49-F238E27FC236}">
              <a16:creationId xmlns:a16="http://schemas.microsoft.com/office/drawing/2014/main" id="{A107D3C8-407F-4093-B39F-9B4962089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47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285750</xdr:colOff>
      <xdr:row>99</xdr:row>
      <xdr:rowOff>95250</xdr:rowOff>
    </xdr:to>
    <xdr:pic>
      <xdr:nvPicPr>
        <xdr:cNvPr id="99" name="Picture 98" descr="United States">
          <a:extLst>
            <a:ext uri="{FF2B5EF4-FFF2-40B4-BE49-F238E27FC236}">
              <a16:creationId xmlns:a16="http://schemas.microsoft.com/office/drawing/2014/main" id="{3D1E3793-ACEE-42F7-94A2-73DD38456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6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285750</xdr:colOff>
      <xdr:row>100</xdr:row>
      <xdr:rowOff>95250</xdr:rowOff>
    </xdr:to>
    <xdr:pic>
      <xdr:nvPicPr>
        <xdr:cNvPr id="100" name="Picture 99" descr="United States">
          <a:extLst>
            <a:ext uri="{FF2B5EF4-FFF2-40B4-BE49-F238E27FC236}">
              <a16:creationId xmlns:a16="http://schemas.microsoft.com/office/drawing/2014/main" id="{DA8FE8AE-EA30-4F0E-BB45-2AF2B5C52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5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285750</xdr:colOff>
      <xdr:row>101</xdr:row>
      <xdr:rowOff>95250</xdr:rowOff>
    </xdr:to>
    <xdr:pic>
      <xdr:nvPicPr>
        <xdr:cNvPr id="101" name="Picture 100" descr="United States">
          <a:extLst>
            <a:ext uri="{FF2B5EF4-FFF2-40B4-BE49-F238E27FC236}">
              <a16:creationId xmlns:a16="http://schemas.microsoft.com/office/drawing/2014/main" id="{05B49AAB-9D56-45ED-8CC1-FA1CC453A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285750</xdr:colOff>
      <xdr:row>102</xdr:row>
      <xdr:rowOff>95250</xdr:rowOff>
    </xdr:to>
    <xdr:pic>
      <xdr:nvPicPr>
        <xdr:cNvPr id="102" name="Picture 101" descr="United States">
          <a:extLst>
            <a:ext uri="{FF2B5EF4-FFF2-40B4-BE49-F238E27FC236}">
              <a16:creationId xmlns:a16="http://schemas.microsoft.com/office/drawing/2014/main" id="{FCD405EF-1C44-4D0B-A579-08F2FF876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24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285750</xdr:colOff>
      <xdr:row>103</xdr:row>
      <xdr:rowOff>95250</xdr:rowOff>
    </xdr:to>
    <xdr:pic>
      <xdr:nvPicPr>
        <xdr:cNvPr id="103" name="Picture 102" descr="Canada">
          <a:extLst>
            <a:ext uri="{FF2B5EF4-FFF2-40B4-BE49-F238E27FC236}">
              <a16:creationId xmlns:a16="http://schemas.microsoft.com/office/drawing/2014/main" id="{92B5B7D4-259E-4F93-B1B2-9B7682A2A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3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285750</xdr:colOff>
      <xdr:row>104</xdr:row>
      <xdr:rowOff>95250</xdr:rowOff>
    </xdr:to>
    <xdr:pic>
      <xdr:nvPicPr>
        <xdr:cNvPr id="104" name="Picture 103" descr="United States">
          <a:extLst>
            <a:ext uri="{FF2B5EF4-FFF2-40B4-BE49-F238E27FC236}">
              <a16:creationId xmlns:a16="http://schemas.microsoft.com/office/drawing/2014/main" id="{D1B0201F-FAC0-402B-A74A-DBB17E6AB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2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285750</xdr:colOff>
      <xdr:row>105</xdr:row>
      <xdr:rowOff>95250</xdr:rowOff>
    </xdr:to>
    <xdr:pic>
      <xdr:nvPicPr>
        <xdr:cNvPr id="105" name="Picture 104" descr="United States">
          <a:extLst>
            <a:ext uri="{FF2B5EF4-FFF2-40B4-BE49-F238E27FC236}">
              <a16:creationId xmlns:a16="http://schemas.microsoft.com/office/drawing/2014/main" id="{019D8454-DA81-49A9-A897-99059F52B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81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285750</xdr:colOff>
      <xdr:row>106</xdr:row>
      <xdr:rowOff>95250</xdr:rowOff>
    </xdr:to>
    <xdr:pic>
      <xdr:nvPicPr>
        <xdr:cNvPr id="106" name="Picture 105" descr="United States">
          <a:extLst>
            <a:ext uri="{FF2B5EF4-FFF2-40B4-BE49-F238E27FC236}">
              <a16:creationId xmlns:a16="http://schemas.microsoft.com/office/drawing/2014/main" id="{7B821A15-73C3-45A3-8355-3B3C4F199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0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285750</xdr:colOff>
      <xdr:row>107</xdr:row>
      <xdr:rowOff>95250</xdr:rowOff>
    </xdr:to>
    <xdr:pic>
      <xdr:nvPicPr>
        <xdr:cNvPr id="107" name="Picture 106" descr="United States">
          <a:extLst>
            <a:ext uri="{FF2B5EF4-FFF2-40B4-BE49-F238E27FC236}">
              <a16:creationId xmlns:a16="http://schemas.microsoft.com/office/drawing/2014/main" id="{40C52CD7-077D-4DED-B210-3F797CFAF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19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285750</xdr:colOff>
      <xdr:row>108</xdr:row>
      <xdr:rowOff>95250</xdr:rowOff>
    </xdr:to>
    <xdr:pic>
      <xdr:nvPicPr>
        <xdr:cNvPr id="108" name="Picture 107" descr="United States">
          <a:extLst>
            <a:ext uri="{FF2B5EF4-FFF2-40B4-BE49-F238E27FC236}">
              <a16:creationId xmlns:a16="http://schemas.microsoft.com/office/drawing/2014/main" id="{337C569F-23E9-475B-B15B-9A0A96C5A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38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285750</xdr:colOff>
      <xdr:row>109</xdr:row>
      <xdr:rowOff>95250</xdr:rowOff>
    </xdr:to>
    <xdr:pic>
      <xdr:nvPicPr>
        <xdr:cNvPr id="109" name="Picture 108" descr="United States">
          <a:extLst>
            <a:ext uri="{FF2B5EF4-FFF2-40B4-BE49-F238E27FC236}">
              <a16:creationId xmlns:a16="http://schemas.microsoft.com/office/drawing/2014/main" id="{C0C2FCDB-F906-4DAA-BFA9-2B896983E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7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285750</xdr:colOff>
      <xdr:row>110</xdr:row>
      <xdr:rowOff>95250</xdr:rowOff>
    </xdr:to>
    <xdr:pic>
      <xdr:nvPicPr>
        <xdr:cNvPr id="110" name="Picture 109" descr="Canada">
          <a:extLst>
            <a:ext uri="{FF2B5EF4-FFF2-40B4-BE49-F238E27FC236}">
              <a16:creationId xmlns:a16="http://schemas.microsoft.com/office/drawing/2014/main" id="{79B2F579-4A68-46D8-B5D3-2B45BC2EA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76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285750</xdr:colOff>
      <xdr:row>111</xdr:row>
      <xdr:rowOff>95250</xdr:rowOff>
    </xdr:to>
    <xdr:pic>
      <xdr:nvPicPr>
        <xdr:cNvPr id="111" name="Picture 110" descr="United States">
          <a:extLst>
            <a:ext uri="{FF2B5EF4-FFF2-40B4-BE49-F238E27FC236}">
              <a16:creationId xmlns:a16="http://schemas.microsoft.com/office/drawing/2014/main" id="{7CFD79D1-2904-467B-BB6A-FA46DA7DC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5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285750</xdr:colOff>
      <xdr:row>112</xdr:row>
      <xdr:rowOff>95250</xdr:rowOff>
    </xdr:to>
    <xdr:pic>
      <xdr:nvPicPr>
        <xdr:cNvPr id="112" name="Picture 111" descr="United States">
          <a:extLst>
            <a:ext uri="{FF2B5EF4-FFF2-40B4-BE49-F238E27FC236}">
              <a16:creationId xmlns:a16="http://schemas.microsoft.com/office/drawing/2014/main" id="{A039E6D0-84EB-45B4-AF64-BAEFF4DB1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14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285750</xdr:colOff>
      <xdr:row>113</xdr:row>
      <xdr:rowOff>95250</xdr:rowOff>
    </xdr:to>
    <xdr:pic>
      <xdr:nvPicPr>
        <xdr:cNvPr id="113" name="Picture 112" descr="Australia">
          <a:extLst>
            <a:ext uri="{FF2B5EF4-FFF2-40B4-BE49-F238E27FC236}">
              <a16:creationId xmlns:a16="http://schemas.microsoft.com/office/drawing/2014/main" id="{A9E99973-05BA-4714-BF4F-757AAD2AE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3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285750</xdr:colOff>
      <xdr:row>114</xdr:row>
      <xdr:rowOff>95250</xdr:rowOff>
    </xdr:to>
    <xdr:pic>
      <xdr:nvPicPr>
        <xdr:cNvPr id="114" name="Picture 113" descr="United States">
          <a:extLst>
            <a:ext uri="{FF2B5EF4-FFF2-40B4-BE49-F238E27FC236}">
              <a16:creationId xmlns:a16="http://schemas.microsoft.com/office/drawing/2014/main" id="{5E3C2BE7-EDF9-4E38-81CC-EEA483415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52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285750</xdr:colOff>
      <xdr:row>115</xdr:row>
      <xdr:rowOff>95250</xdr:rowOff>
    </xdr:to>
    <xdr:pic>
      <xdr:nvPicPr>
        <xdr:cNvPr id="115" name="Picture 114" descr="South Africa">
          <a:extLst>
            <a:ext uri="{FF2B5EF4-FFF2-40B4-BE49-F238E27FC236}">
              <a16:creationId xmlns:a16="http://schemas.microsoft.com/office/drawing/2014/main" id="{5919BD7A-2667-4CC2-9013-CC59D2F78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71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285750</xdr:colOff>
      <xdr:row>116</xdr:row>
      <xdr:rowOff>95250</xdr:rowOff>
    </xdr:to>
    <xdr:pic>
      <xdr:nvPicPr>
        <xdr:cNvPr id="116" name="Picture 115" descr="United States">
          <a:extLst>
            <a:ext uri="{FF2B5EF4-FFF2-40B4-BE49-F238E27FC236}">
              <a16:creationId xmlns:a16="http://schemas.microsoft.com/office/drawing/2014/main" id="{3471B558-EF38-4994-9547-A79FB31D6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0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285750</xdr:colOff>
      <xdr:row>117</xdr:row>
      <xdr:rowOff>95250</xdr:rowOff>
    </xdr:to>
    <xdr:pic>
      <xdr:nvPicPr>
        <xdr:cNvPr id="117" name="Picture 116" descr="New Zealand">
          <a:extLst>
            <a:ext uri="{FF2B5EF4-FFF2-40B4-BE49-F238E27FC236}">
              <a16:creationId xmlns:a16="http://schemas.microsoft.com/office/drawing/2014/main" id="{C81E4BC2-A3F7-4507-8B5C-07D688CEB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09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285750</xdr:colOff>
      <xdr:row>118</xdr:row>
      <xdr:rowOff>95250</xdr:rowOff>
    </xdr:to>
    <xdr:pic>
      <xdr:nvPicPr>
        <xdr:cNvPr id="118" name="Picture 117" descr="South Korea">
          <a:extLst>
            <a:ext uri="{FF2B5EF4-FFF2-40B4-BE49-F238E27FC236}">
              <a16:creationId xmlns:a16="http://schemas.microsoft.com/office/drawing/2014/main" id="{BBB33A6A-27AE-400E-A50F-330473995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8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285750</xdr:colOff>
      <xdr:row>119</xdr:row>
      <xdr:rowOff>95250</xdr:rowOff>
    </xdr:to>
    <xdr:pic>
      <xdr:nvPicPr>
        <xdr:cNvPr id="119" name="Picture 118" descr="United States">
          <a:extLst>
            <a:ext uri="{FF2B5EF4-FFF2-40B4-BE49-F238E27FC236}">
              <a16:creationId xmlns:a16="http://schemas.microsoft.com/office/drawing/2014/main" id="{F0E080C2-EAD0-4A03-BAD6-F8B64894A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7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285750</xdr:colOff>
      <xdr:row>120</xdr:row>
      <xdr:rowOff>95250</xdr:rowOff>
    </xdr:to>
    <xdr:pic>
      <xdr:nvPicPr>
        <xdr:cNvPr id="120" name="Picture 119" descr="England">
          <a:extLst>
            <a:ext uri="{FF2B5EF4-FFF2-40B4-BE49-F238E27FC236}">
              <a16:creationId xmlns:a16="http://schemas.microsoft.com/office/drawing/2014/main" id="{8BF837F1-058A-4A61-9455-93DEC0455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66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285750</xdr:colOff>
      <xdr:row>121</xdr:row>
      <xdr:rowOff>95250</xdr:rowOff>
    </xdr:to>
    <xdr:pic>
      <xdr:nvPicPr>
        <xdr:cNvPr id="121" name="Picture 120" descr="United States">
          <a:extLst>
            <a:ext uri="{FF2B5EF4-FFF2-40B4-BE49-F238E27FC236}">
              <a16:creationId xmlns:a16="http://schemas.microsoft.com/office/drawing/2014/main" id="{A5B01271-DA23-4845-B8CA-ED7F98333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285750</xdr:colOff>
      <xdr:row>122</xdr:row>
      <xdr:rowOff>95250</xdr:rowOff>
    </xdr:to>
    <xdr:pic>
      <xdr:nvPicPr>
        <xdr:cNvPr id="122" name="Picture 121" descr="United States">
          <a:extLst>
            <a:ext uri="{FF2B5EF4-FFF2-40B4-BE49-F238E27FC236}">
              <a16:creationId xmlns:a16="http://schemas.microsoft.com/office/drawing/2014/main" id="{F07B2D13-9B55-4C69-BF21-C27D8BDB3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285750</xdr:colOff>
      <xdr:row>123</xdr:row>
      <xdr:rowOff>95250</xdr:rowOff>
    </xdr:to>
    <xdr:pic>
      <xdr:nvPicPr>
        <xdr:cNvPr id="123" name="Picture 122" descr="England">
          <a:extLst>
            <a:ext uri="{FF2B5EF4-FFF2-40B4-BE49-F238E27FC236}">
              <a16:creationId xmlns:a16="http://schemas.microsoft.com/office/drawing/2014/main" id="{944BC821-E6BF-4C50-A755-89430718A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24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285750</xdr:colOff>
      <xdr:row>124</xdr:row>
      <xdr:rowOff>95250</xdr:rowOff>
    </xdr:to>
    <xdr:pic>
      <xdr:nvPicPr>
        <xdr:cNvPr id="124" name="Picture 123" descr="Germany">
          <a:extLst>
            <a:ext uri="{FF2B5EF4-FFF2-40B4-BE49-F238E27FC236}">
              <a16:creationId xmlns:a16="http://schemas.microsoft.com/office/drawing/2014/main" id="{A057A731-02E8-44BE-AA47-EE2CAF818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43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285750</xdr:colOff>
      <xdr:row>125</xdr:row>
      <xdr:rowOff>95250</xdr:rowOff>
    </xdr:to>
    <xdr:pic>
      <xdr:nvPicPr>
        <xdr:cNvPr id="125" name="Picture 124" descr="United States">
          <a:extLst>
            <a:ext uri="{FF2B5EF4-FFF2-40B4-BE49-F238E27FC236}">
              <a16:creationId xmlns:a16="http://schemas.microsoft.com/office/drawing/2014/main" id="{A33079C7-10D4-4BBC-B153-1FDFEC674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2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285750</xdr:colOff>
      <xdr:row>126</xdr:row>
      <xdr:rowOff>95250</xdr:rowOff>
    </xdr:to>
    <xdr:pic>
      <xdr:nvPicPr>
        <xdr:cNvPr id="126" name="Picture 125" descr="Australia">
          <a:extLst>
            <a:ext uri="{FF2B5EF4-FFF2-40B4-BE49-F238E27FC236}">
              <a16:creationId xmlns:a16="http://schemas.microsoft.com/office/drawing/2014/main" id="{FFD8317D-EFDA-43F7-903F-5609DF294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1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285750</xdr:colOff>
      <xdr:row>127</xdr:row>
      <xdr:rowOff>95250</xdr:rowOff>
    </xdr:to>
    <xdr:pic>
      <xdr:nvPicPr>
        <xdr:cNvPr id="127" name="Picture 126" descr="United States">
          <a:extLst>
            <a:ext uri="{FF2B5EF4-FFF2-40B4-BE49-F238E27FC236}">
              <a16:creationId xmlns:a16="http://schemas.microsoft.com/office/drawing/2014/main" id="{BA79043E-C876-435E-B0A9-BDF564652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00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285750</xdr:colOff>
      <xdr:row>128</xdr:row>
      <xdr:rowOff>95250</xdr:rowOff>
    </xdr:to>
    <xdr:pic>
      <xdr:nvPicPr>
        <xdr:cNvPr id="128" name="Picture 127" descr="Australia">
          <a:extLst>
            <a:ext uri="{FF2B5EF4-FFF2-40B4-BE49-F238E27FC236}">
              <a16:creationId xmlns:a16="http://schemas.microsoft.com/office/drawing/2014/main" id="{9CCCB418-1B80-4C99-AB3C-CCCC6C3C0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9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285750</xdr:colOff>
      <xdr:row>129</xdr:row>
      <xdr:rowOff>95250</xdr:rowOff>
    </xdr:to>
    <xdr:pic>
      <xdr:nvPicPr>
        <xdr:cNvPr id="129" name="Picture 128" descr="Sweden">
          <a:extLst>
            <a:ext uri="{FF2B5EF4-FFF2-40B4-BE49-F238E27FC236}">
              <a16:creationId xmlns:a16="http://schemas.microsoft.com/office/drawing/2014/main" id="{5E9628AE-4F8D-43D0-8DB8-B320C7669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38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285750</xdr:colOff>
      <xdr:row>130</xdr:row>
      <xdr:rowOff>95250</xdr:rowOff>
    </xdr:to>
    <xdr:pic>
      <xdr:nvPicPr>
        <xdr:cNvPr id="130" name="Picture 129" descr="South Korea">
          <a:extLst>
            <a:ext uri="{FF2B5EF4-FFF2-40B4-BE49-F238E27FC236}">
              <a16:creationId xmlns:a16="http://schemas.microsoft.com/office/drawing/2014/main" id="{C7036115-AC42-4538-9CDB-D6101EF8F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57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285750</xdr:colOff>
      <xdr:row>131</xdr:row>
      <xdr:rowOff>95250</xdr:rowOff>
    </xdr:to>
    <xdr:pic>
      <xdr:nvPicPr>
        <xdr:cNvPr id="131" name="Picture 130" descr="United States">
          <a:extLst>
            <a:ext uri="{FF2B5EF4-FFF2-40B4-BE49-F238E27FC236}">
              <a16:creationId xmlns:a16="http://schemas.microsoft.com/office/drawing/2014/main" id="{18B236CD-8464-40FB-9A37-9195E46DF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6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285750</xdr:colOff>
      <xdr:row>132</xdr:row>
      <xdr:rowOff>95250</xdr:rowOff>
    </xdr:to>
    <xdr:pic>
      <xdr:nvPicPr>
        <xdr:cNvPr id="132" name="Picture 131" descr="Fiji">
          <a:extLst>
            <a:ext uri="{FF2B5EF4-FFF2-40B4-BE49-F238E27FC236}">
              <a16:creationId xmlns:a16="http://schemas.microsoft.com/office/drawing/2014/main" id="{A71DCC29-13E6-437C-BE87-3B95252BC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5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285750</xdr:colOff>
      <xdr:row>133</xdr:row>
      <xdr:rowOff>95250</xdr:rowOff>
    </xdr:to>
    <xdr:pic>
      <xdr:nvPicPr>
        <xdr:cNvPr id="133" name="Picture 132" descr="United States">
          <a:extLst>
            <a:ext uri="{FF2B5EF4-FFF2-40B4-BE49-F238E27FC236}">
              <a16:creationId xmlns:a16="http://schemas.microsoft.com/office/drawing/2014/main" id="{8D984CD4-8799-4847-807B-5B954490C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14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285750</xdr:colOff>
      <xdr:row>134</xdr:row>
      <xdr:rowOff>95250</xdr:rowOff>
    </xdr:to>
    <xdr:pic>
      <xdr:nvPicPr>
        <xdr:cNvPr id="134" name="Picture 133" descr="United States">
          <a:extLst>
            <a:ext uri="{FF2B5EF4-FFF2-40B4-BE49-F238E27FC236}">
              <a16:creationId xmlns:a16="http://schemas.microsoft.com/office/drawing/2014/main" id="{EE166207-A113-4DEE-8532-0C214D7E2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33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285750</xdr:colOff>
      <xdr:row>135</xdr:row>
      <xdr:rowOff>95250</xdr:rowOff>
    </xdr:to>
    <xdr:pic>
      <xdr:nvPicPr>
        <xdr:cNvPr id="135" name="Picture 134" descr="Mexico">
          <a:extLst>
            <a:ext uri="{FF2B5EF4-FFF2-40B4-BE49-F238E27FC236}">
              <a16:creationId xmlns:a16="http://schemas.microsoft.com/office/drawing/2014/main" id="{868E54B0-D8B9-4C34-B0B1-DD111580E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52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285750</xdr:colOff>
      <xdr:row>136</xdr:row>
      <xdr:rowOff>95250</xdr:rowOff>
    </xdr:to>
    <xdr:pic>
      <xdr:nvPicPr>
        <xdr:cNvPr id="136" name="Picture 135" descr="United States">
          <a:extLst>
            <a:ext uri="{FF2B5EF4-FFF2-40B4-BE49-F238E27FC236}">
              <a16:creationId xmlns:a16="http://schemas.microsoft.com/office/drawing/2014/main" id="{FB6D977C-46E1-44CE-B315-04B4469CF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71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285750</xdr:colOff>
      <xdr:row>137</xdr:row>
      <xdr:rowOff>95250</xdr:rowOff>
    </xdr:to>
    <xdr:pic>
      <xdr:nvPicPr>
        <xdr:cNvPr id="137" name="Picture 136" descr="United States">
          <a:extLst>
            <a:ext uri="{FF2B5EF4-FFF2-40B4-BE49-F238E27FC236}">
              <a16:creationId xmlns:a16="http://schemas.microsoft.com/office/drawing/2014/main" id="{1E66B31E-8C1C-4E8F-80C7-2A1E6D079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90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285750</xdr:colOff>
      <xdr:row>138</xdr:row>
      <xdr:rowOff>95250</xdr:rowOff>
    </xdr:to>
    <xdr:pic>
      <xdr:nvPicPr>
        <xdr:cNvPr id="138" name="Picture 137" descr="India">
          <a:extLst>
            <a:ext uri="{FF2B5EF4-FFF2-40B4-BE49-F238E27FC236}">
              <a16:creationId xmlns:a16="http://schemas.microsoft.com/office/drawing/2014/main" id="{0559DC33-3186-43EC-9E9A-9B9C53914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09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285750</xdr:colOff>
      <xdr:row>139</xdr:row>
      <xdr:rowOff>95250</xdr:rowOff>
    </xdr:to>
    <xdr:pic>
      <xdr:nvPicPr>
        <xdr:cNvPr id="139" name="Picture 138" descr="Australia">
          <a:extLst>
            <a:ext uri="{FF2B5EF4-FFF2-40B4-BE49-F238E27FC236}">
              <a16:creationId xmlns:a16="http://schemas.microsoft.com/office/drawing/2014/main" id="{860E7768-5378-468B-A447-C189B9940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8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285750</xdr:colOff>
      <xdr:row>140</xdr:row>
      <xdr:rowOff>95250</xdr:rowOff>
    </xdr:to>
    <xdr:pic>
      <xdr:nvPicPr>
        <xdr:cNvPr id="140" name="Picture 139" descr="United States">
          <a:extLst>
            <a:ext uri="{FF2B5EF4-FFF2-40B4-BE49-F238E27FC236}">
              <a16:creationId xmlns:a16="http://schemas.microsoft.com/office/drawing/2014/main" id="{F2088396-F7D3-49B9-A6BB-AA513F1FC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7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285750</xdr:colOff>
      <xdr:row>141</xdr:row>
      <xdr:rowOff>95250</xdr:rowOff>
    </xdr:to>
    <xdr:pic>
      <xdr:nvPicPr>
        <xdr:cNvPr id="141" name="Picture 140" descr="United States">
          <a:extLst>
            <a:ext uri="{FF2B5EF4-FFF2-40B4-BE49-F238E27FC236}">
              <a16:creationId xmlns:a16="http://schemas.microsoft.com/office/drawing/2014/main" id="{AC1FBE27-4B14-4257-8A54-421FC64D3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285750</xdr:colOff>
      <xdr:row>142</xdr:row>
      <xdr:rowOff>95250</xdr:rowOff>
    </xdr:to>
    <xdr:pic>
      <xdr:nvPicPr>
        <xdr:cNvPr id="142" name="Picture 141" descr="United States">
          <a:extLst>
            <a:ext uri="{FF2B5EF4-FFF2-40B4-BE49-F238E27FC236}">
              <a16:creationId xmlns:a16="http://schemas.microsoft.com/office/drawing/2014/main" id="{6AB45E11-9046-4DCC-8B9E-4FC9347AC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86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285750</xdr:colOff>
      <xdr:row>143</xdr:row>
      <xdr:rowOff>95250</xdr:rowOff>
    </xdr:to>
    <xdr:pic>
      <xdr:nvPicPr>
        <xdr:cNvPr id="143" name="Picture 142" descr="United States">
          <a:extLst>
            <a:ext uri="{FF2B5EF4-FFF2-40B4-BE49-F238E27FC236}">
              <a16:creationId xmlns:a16="http://schemas.microsoft.com/office/drawing/2014/main" id="{C4883ED4-6110-4946-8A44-28F00122D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05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285750</xdr:colOff>
      <xdr:row>144</xdr:row>
      <xdr:rowOff>95250</xdr:rowOff>
    </xdr:to>
    <xdr:pic>
      <xdr:nvPicPr>
        <xdr:cNvPr id="144" name="Picture 143" descr="United States">
          <a:extLst>
            <a:ext uri="{FF2B5EF4-FFF2-40B4-BE49-F238E27FC236}">
              <a16:creationId xmlns:a16="http://schemas.microsoft.com/office/drawing/2014/main" id="{2A2C233D-C627-4392-8CC0-90CB4358A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4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285750</xdr:colOff>
      <xdr:row>145</xdr:row>
      <xdr:rowOff>95250</xdr:rowOff>
    </xdr:to>
    <xdr:pic>
      <xdr:nvPicPr>
        <xdr:cNvPr id="145" name="Picture 144" descr="United States">
          <a:extLst>
            <a:ext uri="{FF2B5EF4-FFF2-40B4-BE49-F238E27FC236}">
              <a16:creationId xmlns:a16="http://schemas.microsoft.com/office/drawing/2014/main" id="{241635F5-C436-439E-A310-D7022D0C9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43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285750</xdr:colOff>
      <xdr:row>146</xdr:row>
      <xdr:rowOff>95250</xdr:rowOff>
    </xdr:to>
    <xdr:pic>
      <xdr:nvPicPr>
        <xdr:cNvPr id="146" name="Picture 145" descr="Mexico">
          <a:extLst>
            <a:ext uri="{FF2B5EF4-FFF2-40B4-BE49-F238E27FC236}">
              <a16:creationId xmlns:a16="http://schemas.microsoft.com/office/drawing/2014/main" id="{809433AA-763C-44F7-8521-BBEA77D16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62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285750</xdr:colOff>
      <xdr:row>147</xdr:row>
      <xdr:rowOff>95250</xdr:rowOff>
    </xdr:to>
    <xdr:pic>
      <xdr:nvPicPr>
        <xdr:cNvPr id="147" name="Picture 146" descr="United States">
          <a:extLst>
            <a:ext uri="{FF2B5EF4-FFF2-40B4-BE49-F238E27FC236}">
              <a16:creationId xmlns:a16="http://schemas.microsoft.com/office/drawing/2014/main" id="{FA03F3E0-4F92-408B-BF12-17C24C13C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81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285750</xdr:colOff>
      <xdr:row>148</xdr:row>
      <xdr:rowOff>95250</xdr:rowOff>
    </xdr:to>
    <xdr:pic>
      <xdr:nvPicPr>
        <xdr:cNvPr id="148" name="Picture 147" descr="United States">
          <a:extLst>
            <a:ext uri="{FF2B5EF4-FFF2-40B4-BE49-F238E27FC236}">
              <a16:creationId xmlns:a16="http://schemas.microsoft.com/office/drawing/2014/main" id="{D1511FBA-95C3-45F9-BE40-9623BB749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0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285750</xdr:colOff>
      <xdr:row>149</xdr:row>
      <xdr:rowOff>95250</xdr:rowOff>
    </xdr:to>
    <xdr:pic>
      <xdr:nvPicPr>
        <xdr:cNvPr id="149" name="Picture 148" descr="Chile">
          <a:extLst>
            <a:ext uri="{FF2B5EF4-FFF2-40B4-BE49-F238E27FC236}">
              <a16:creationId xmlns:a16="http://schemas.microsoft.com/office/drawing/2014/main" id="{A8CB66FA-D463-40C5-8087-99079EEFA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19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285750</xdr:colOff>
      <xdr:row>150</xdr:row>
      <xdr:rowOff>95250</xdr:rowOff>
    </xdr:to>
    <xdr:pic>
      <xdr:nvPicPr>
        <xdr:cNvPr id="150" name="Picture 149" descr="United States">
          <a:extLst>
            <a:ext uri="{FF2B5EF4-FFF2-40B4-BE49-F238E27FC236}">
              <a16:creationId xmlns:a16="http://schemas.microsoft.com/office/drawing/2014/main" id="{52F5AE91-93E7-4210-B40D-1D9052F3A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8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285750</xdr:colOff>
      <xdr:row>151</xdr:row>
      <xdr:rowOff>95250</xdr:rowOff>
    </xdr:to>
    <xdr:pic>
      <xdr:nvPicPr>
        <xdr:cNvPr id="151" name="Picture 150" descr="United States">
          <a:extLst>
            <a:ext uri="{FF2B5EF4-FFF2-40B4-BE49-F238E27FC236}">
              <a16:creationId xmlns:a16="http://schemas.microsoft.com/office/drawing/2014/main" id="{95D223AB-4E8B-4449-9241-3404B4C5A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7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285750</xdr:colOff>
      <xdr:row>152</xdr:row>
      <xdr:rowOff>95250</xdr:rowOff>
    </xdr:to>
    <xdr:pic>
      <xdr:nvPicPr>
        <xdr:cNvPr id="152" name="Picture 151" descr="United States">
          <a:extLst>
            <a:ext uri="{FF2B5EF4-FFF2-40B4-BE49-F238E27FC236}">
              <a16:creationId xmlns:a16="http://schemas.microsoft.com/office/drawing/2014/main" id="{02316CB8-B6AA-46D4-B74C-5FE7006EA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76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285750</xdr:colOff>
      <xdr:row>153</xdr:row>
      <xdr:rowOff>101600</xdr:rowOff>
    </xdr:to>
    <xdr:pic>
      <xdr:nvPicPr>
        <xdr:cNvPr id="153" name="Picture 152" descr="United States">
          <a:extLst>
            <a:ext uri="{FF2B5EF4-FFF2-40B4-BE49-F238E27FC236}">
              <a16:creationId xmlns:a16="http://schemas.microsoft.com/office/drawing/2014/main" id="{4FFF6C25-3C6D-4C3B-B34D-89042C83A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95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2</xdr:col>
      <xdr:colOff>381000</xdr:colOff>
      <xdr:row>5</xdr:row>
      <xdr:rowOff>0</xdr:rowOff>
    </xdr:to>
    <xdr:pic>
      <xdr:nvPicPr>
        <xdr:cNvPr id="2" name="Picture 1" descr="United States">
          <a:extLst>
            <a:ext uri="{FF2B5EF4-FFF2-40B4-BE49-F238E27FC236}">
              <a16:creationId xmlns:a16="http://schemas.microsoft.com/office/drawing/2014/main" id="{8C4177B0-26AC-4F79-BDE3-0FB6596E6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65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381000</xdr:colOff>
      <xdr:row>6</xdr:row>
      <xdr:rowOff>0</xdr:rowOff>
    </xdr:to>
    <xdr:pic>
      <xdr:nvPicPr>
        <xdr:cNvPr id="3" name="Picture 2" descr="United States">
          <a:extLst>
            <a:ext uri="{FF2B5EF4-FFF2-40B4-BE49-F238E27FC236}">
              <a16:creationId xmlns:a16="http://schemas.microsoft.com/office/drawing/2014/main" id="{E32055B1-AC62-4DB9-9346-6A28EBF9B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55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381000</xdr:colOff>
      <xdr:row>7</xdr:row>
      <xdr:rowOff>0</xdr:rowOff>
    </xdr:to>
    <xdr:pic>
      <xdr:nvPicPr>
        <xdr:cNvPr id="4" name="Picture 3" descr="Australia">
          <a:extLst>
            <a:ext uri="{FF2B5EF4-FFF2-40B4-BE49-F238E27FC236}">
              <a16:creationId xmlns:a16="http://schemas.microsoft.com/office/drawing/2014/main" id="{FA497F7D-5A6C-4AF2-96FE-267D05E63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46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381000</xdr:colOff>
      <xdr:row>8</xdr:row>
      <xdr:rowOff>0</xdr:rowOff>
    </xdr:to>
    <xdr:pic>
      <xdr:nvPicPr>
        <xdr:cNvPr id="5" name="Picture 4" descr="England">
          <a:extLst>
            <a:ext uri="{FF2B5EF4-FFF2-40B4-BE49-F238E27FC236}">
              <a16:creationId xmlns:a16="http://schemas.microsoft.com/office/drawing/2014/main" id="{8C0980C5-2576-4235-BF10-2991B61F7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36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381000</xdr:colOff>
      <xdr:row>9</xdr:row>
      <xdr:rowOff>0</xdr:rowOff>
    </xdr:to>
    <xdr:pic>
      <xdr:nvPicPr>
        <xdr:cNvPr id="6" name="Picture 5" descr="South Africa">
          <a:extLst>
            <a:ext uri="{FF2B5EF4-FFF2-40B4-BE49-F238E27FC236}">
              <a16:creationId xmlns:a16="http://schemas.microsoft.com/office/drawing/2014/main" id="{DA1338BE-4F12-4C09-B2F2-E5FCF339C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27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381000</xdr:colOff>
      <xdr:row>10</xdr:row>
      <xdr:rowOff>0</xdr:rowOff>
    </xdr:to>
    <xdr:pic>
      <xdr:nvPicPr>
        <xdr:cNvPr id="7" name="Picture 6" descr="United States">
          <a:extLst>
            <a:ext uri="{FF2B5EF4-FFF2-40B4-BE49-F238E27FC236}">
              <a16:creationId xmlns:a16="http://schemas.microsoft.com/office/drawing/2014/main" id="{E3C323E0-8720-4E93-9C1A-63EFE23F0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17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381000</xdr:colOff>
      <xdr:row>11</xdr:row>
      <xdr:rowOff>0</xdr:rowOff>
    </xdr:to>
    <xdr:pic>
      <xdr:nvPicPr>
        <xdr:cNvPr id="8" name="Picture 7" descr="United States">
          <a:extLst>
            <a:ext uri="{FF2B5EF4-FFF2-40B4-BE49-F238E27FC236}">
              <a16:creationId xmlns:a16="http://schemas.microsoft.com/office/drawing/2014/main" id="{13C19CEB-2C08-4FDB-91E2-FE6C6AABC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08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381000</xdr:colOff>
      <xdr:row>12</xdr:row>
      <xdr:rowOff>0</xdr:rowOff>
    </xdr:to>
    <xdr:pic>
      <xdr:nvPicPr>
        <xdr:cNvPr id="9" name="Picture 8" descr="United States">
          <a:extLst>
            <a:ext uri="{FF2B5EF4-FFF2-40B4-BE49-F238E27FC236}">
              <a16:creationId xmlns:a16="http://schemas.microsoft.com/office/drawing/2014/main" id="{7F16237E-30F9-463E-BE7E-17C49927C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98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381000</xdr:colOff>
      <xdr:row>13</xdr:row>
      <xdr:rowOff>0</xdr:rowOff>
    </xdr:to>
    <xdr:pic>
      <xdr:nvPicPr>
        <xdr:cNvPr id="10" name="Picture 9" descr="United States">
          <a:extLst>
            <a:ext uri="{FF2B5EF4-FFF2-40B4-BE49-F238E27FC236}">
              <a16:creationId xmlns:a16="http://schemas.microsoft.com/office/drawing/2014/main" id="{32BFA4B5-1232-470F-84FB-7648F073B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89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381000</xdr:colOff>
      <xdr:row>14</xdr:row>
      <xdr:rowOff>0</xdr:rowOff>
    </xdr:to>
    <xdr:pic>
      <xdr:nvPicPr>
        <xdr:cNvPr id="11" name="Picture 10" descr="United States">
          <a:extLst>
            <a:ext uri="{FF2B5EF4-FFF2-40B4-BE49-F238E27FC236}">
              <a16:creationId xmlns:a16="http://schemas.microsoft.com/office/drawing/2014/main" id="{B61BE082-B274-453D-994D-5E3C5D86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79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381000</xdr:colOff>
      <xdr:row>15</xdr:row>
      <xdr:rowOff>0</xdr:rowOff>
    </xdr:to>
    <xdr:pic>
      <xdr:nvPicPr>
        <xdr:cNvPr id="12" name="Picture 11" descr="Argentina">
          <a:extLst>
            <a:ext uri="{FF2B5EF4-FFF2-40B4-BE49-F238E27FC236}">
              <a16:creationId xmlns:a16="http://schemas.microsoft.com/office/drawing/2014/main" id="{C4E45EDE-5E73-4D36-A899-28AE7E7C7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7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381000</xdr:colOff>
      <xdr:row>16</xdr:row>
      <xdr:rowOff>0</xdr:rowOff>
    </xdr:to>
    <xdr:pic>
      <xdr:nvPicPr>
        <xdr:cNvPr id="13" name="Picture 12" descr="United States">
          <a:extLst>
            <a:ext uri="{FF2B5EF4-FFF2-40B4-BE49-F238E27FC236}">
              <a16:creationId xmlns:a16="http://schemas.microsoft.com/office/drawing/2014/main" id="{A74F7289-D257-4E45-89EE-7347CF67D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66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381000</xdr:colOff>
      <xdr:row>17</xdr:row>
      <xdr:rowOff>0</xdr:rowOff>
    </xdr:to>
    <xdr:pic>
      <xdr:nvPicPr>
        <xdr:cNvPr id="14" name="Picture 13" descr="United States">
          <a:extLst>
            <a:ext uri="{FF2B5EF4-FFF2-40B4-BE49-F238E27FC236}">
              <a16:creationId xmlns:a16="http://schemas.microsoft.com/office/drawing/2014/main" id="{A68DAB55-C53E-43C4-9EFE-F55AD0B3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5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381000</xdr:colOff>
      <xdr:row>18</xdr:row>
      <xdr:rowOff>0</xdr:rowOff>
    </xdr:to>
    <xdr:pic>
      <xdr:nvPicPr>
        <xdr:cNvPr id="15" name="Picture 14" descr="United States">
          <a:extLst>
            <a:ext uri="{FF2B5EF4-FFF2-40B4-BE49-F238E27FC236}">
              <a16:creationId xmlns:a16="http://schemas.microsoft.com/office/drawing/2014/main" id="{8CAFBC27-EA63-4644-8430-CF5D9EE5D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04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381000</xdr:colOff>
      <xdr:row>19</xdr:row>
      <xdr:rowOff>0</xdr:rowOff>
    </xdr:to>
    <xdr:pic>
      <xdr:nvPicPr>
        <xdr:cNvPr id="16" name="Picture 15" descr="United States">
          <a:extLst>
            <a:ext uri="{FF2B5EF4-FFF2-40B4-BE49-F238E27FC236}">
              <a16:creationId xmlns:a16="http://schemas.microsoft.com/office/drawing/2014/main" id="{3A0397BC-CCCD-4CBA-A59D-6ACD6F067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23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20</xdr:row>
      <xdr:rowOff>0</xdr:rowOff>
    </xdr:to>
    <xdr:pic>
      <xdr:nvPicPr>
        <xdr:cNvPr id="17" name="Picture 16" descr="United States">
          <a:extLst>
            <a:ext uri="{FF2B5EF4-FFF2-40B4-BE49-F238E27FC236}">
              <a16:creationId xmlns:a16="http://schemas.microsoft.com/office/drawing/2014/main" id="{4C257991-AFDD-4F73-9EA0-6782CFCA0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42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381000</xdr:colOff>
      <xdr:row>21</xdr:row>
      <xdr:rowOff>0</xdr:rowOff>
    </xdr:to>
    <xdr:pic>
      <xdr:nvPicPr>
        <xdr:cNvPr id="18" name="Picture 17" descr="Germany">
          <a:extLst>
            <a:ext uri="{FF2B5EF4-FFF2-40B4-BE49-F238E27FC236}">
              <a16:creationId xmlns:a16="http://schemas.microsoft.com/office/drawing/2014/main" id="{2725ECFB-43E2-4435-BD2D-461B6BE10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613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381000</xdr:colOff>
      <xdr:row>22</xdr:row>
      <xdr:rowOff>0</xdr:rowOff>
    </xdr:to>
    <xdr:pic>
      <xdr:nvPicPr>
        <xdr:cNvPr id="19" name="Picture 18" descr="England">
          <a:extLst>
            <a:ext uri="{FF2B5EF4-FFF2-40B4-BE49-F238E27FC236}">
              <a16:creationId xmlns:a16="http://schemas.microsoft.com/office/drawing/2014/main" id="{E8AE5C3C-A897-4B12-981D-9DBE912EF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80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381000</xdr:colOff>
      <xdr:row>23</xdr:row>
      <xdr:rowOff>0</xdr:rowOff>
    </xdr:to>
    <xdr:pic>
      <xdr:nvPicPr>
        <xdr:cNvPr id="20" name="Picture 19" descr="China">
          <a:extLst>
            <a:ext uri="{FF2B5EF4-FFF2-40B4-BE49-F238E27FC236}">
              <a16:creationId xmlns:a16="http://schemas.microsoft.com/office/drawing/2014/main" id="{C8BBF59B-2D13-4880-B5A6-968EB3B98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994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381000</xdr:colOff>
      <xdr:row>24</xdr:row>
      <xdr:rowOff>0</xdr:rowOff>
    </xdr:to>
    <xdr:pic>
      <xdr:nvPicPr>
        <xdr:cNvPr id="21" name="Picture 20" descr="Germany">
          <a:extLst>
            <a:ext uri="{FF2B5EF4-FFF2-40B4-BE49-F238E27FC236}">
              <a16:creationId xmlns:a16="http://schemas.microsoft.com/office/drawing/2014/main" id="{D078C6D1-0FC3-4E18-B34C-A37EE8359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184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381000</xdr:colOff>
      <xdr:row>25</xdr:row>
      <xdr:rowOff>0</xdr:rowOff>
    </xdr:to>
    <xdr:pic>
      <xdr:nvPicPr>
        <xdr:cNvPr id="22" name="Picture 21" descr="United States">
          <a:extLst>
            <a:ext uri="{FF2B5EF4-FFF2-40B4-BE49-F238E27FC236}">
              <a16:creationId xmlns:a16="http://schemas.microsoft.com/office/drawing/2014/main" id="{2FCDD279-F8A7-44E1-9005-6653862E2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375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26</xdr:row>
      <xdr:rowOff>0</xdr:rowOff>
    </xdr:to>
    <xdr:pic>
      <xdr:nvPicPr>
        <xdr:cNvPr id="23" name="Picture 22" descr="United States">
          <a:extLst>
            <a:ext uri="{FF2B5EF4-FFF2-40B4-BE49-F238E27FC236}">
              <a16:creationId xmlns:a16="http://schemas.microsoft.com/office/drawing/2014/main" id="{82B6CAC8-2BCE-469F-BA94-E975910EE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565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381000</xdr:colOff>
      <xdr:row>27</xdr:row>
      <xdr:rowOff>0</xdr:rowOff>
    </xdr:to>
    <xdr:pic>
      <xdr:nvPicPr>
        <xdr:cNvPr id="24" name="Picture 23" descr="United States">
          <a:extLst>
            <a:ext uri="{FF2B5EF4-FFF2-40B4-BE49-F238E27FC236}">
              <a16:creationId xmlns:a16="http://schemas.microsoft.com/office/drawing/2014/main" id="{1303B4C9-1F03-4DA1-A705-79A321BBA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756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381000</xdr:colOff>
      <xdr:row>28</xdr:row>
      <xdr:rowOff>0</xdr:rowOff>
    </xdr:to>
    <xdr:pic>
      <xdr:nvPicPr>
        <xdr:cNvPr id="25" name="Picture 24" descr="United States">
          <a:extLst>
            <a:ext uri="{FF2B5EF4-FFF2-40B4-BE49-F238E27FC236}">
              <a16:creationId xmlns:a16="http://schemas.microsoft.com/office/drawing/2014/main" id="{F1F78CAF-AD01-4B68-B838-DD82F9E52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946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381000</xdr:colOff>
      <xdr:row>29</xdr:row>
      <xdr:rowOff>0</xdr:rowOff>
    </xdr:to>
    <xdr:pic>
      <xdr:nvPicPr>
        <xdr:cNvPr id="26" name="Picture 25" descr="Australia">
          <a:extLst>
            <a:ext uri="{FF2B5EF4-FFF2-40B4-BE49-F238E27FC236}">
              <a16:creationId xmlns:a16="http://schemas.microsoft.com/office/drawing/2014/main" id="{5FCF85B1-D74B-4099-8C09-2D660FA7F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137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381000</xdr:colOff>
      <xdr:row>30</xdr:row>
      <xdr:rowOff>0</xdr:rowOff>
    </xdr:to>
    <xdr:pic>
      <xdr:nvPicPr>
        <xdr:cNvPr id="27" name="Picture 26" descr="United States">
          <a:extLst>
            <a:ext uri="{FF2B5EF4-FFF2-40B4-BE49-F238E27FC236}">
              <a16:creationId xmlns:a16="http://schemas.microsoft.com/office/drawing/2014/main" id="{CACA9CF5-727E-425B-A1DD-F3284FB69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327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381000</xdr:colOff>
      <xdr:row>31</xdr:row>
      <xdr:rowOff>0</xdr:rowOff>
    </xdr:to>
    <xdr:pic>
      <xdr:nvPicPr>
        <xdr:cNvPr id="28" name="Picture 27" descr="United States">
          <a:extLst>
            <a:ext uri="{FF2B5EF4-FFF2-40B4-BE49-F238E27FC236}">
              <a16:creationId xmlns:a16="http://schemas.microsoft.com/office/drawing/2014/main" id="{C5D0E878-E694-4B89-A2CB-F355B2C14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518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381000</xdr:colOff>
      <xdr:row>32</xdr:row>
      <xdr:rowOff>0</xdr:rowOff>
    </xdr:to>
    <xdr:pic>
      <xdr:nvPicPr>
        <xdr:cNvPr id="29" name="Picture 28" descr="United States">
          <a:extLst>
            <a:ext uri="{FF2B5EF4-FFF2-40B4-BE49-F238E27FC236}">
              <a16:creationId xmlns:a16="http://schemas.microsoft.com/office/drawing/2014/main" id="{52393E58-3EB7-4A96-822A-F6549B08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708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381000</xdr:colOff>
      <xdr:row>33</xdr:row>
      <xdr:rowOff>0</xdr:rowOff>
    </xdr:to>
    <xdr:pic>
      <xdr:nvPicPr>
        <xdr:cNvPr id="30" name="Picture 29" descr="United States">
          <a:extLst>
            <a:ext uri="{FF2B5EF4-FFF2-40B4-BE49-F238E27FC236}">
              <a16:creationId xmlns:a16="http://schemas.microsoft.com/office/drawing/2014/main" id="{1274BD6A-A17E-4352-8467-AE2278C78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899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34</xdr:row>
      <xdr:rowOff>0</xdr:rowOff>
    </xdr:to>
    <xdr:pic>
      <xdr:nvPicPr>
        <xdr:cNvPr id="31" name="Picture 30" descr="United States">
          <a:extLst>
            <a:ext uri="{FF2B5EF4-FFF2-40B4-BE49-F238E27FC236}">
              <a16:creationId xmlns:a16="http://schemas.microsoft.com/office/drawing/2014/main" id="{D1BAE25B-F30C-4CC0-9123-0C7B5F429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089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381000</xdr:colOff>
      <xdr:row>35</xdr:row>
      <xdr:rowOff>0</xdr:rowOff>
    </xdr:to>
    <xdr:pic>
      <xdr:nvPicPr>
        <xdr:cNvPr id="32" name="Picture 31" descr="United States">
          <a:extLst>
            <a:ext uri="{FF2B5EF4-FFF2-40B4-BE49-F238E27FC236}">
              <a16:creationId xmlns:a16="http://schemas.microsoft.com/office/drawing/2014/main" id="{5D93AC44-C95E-40A6-9CF5-3B45247B0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28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381000</xdr:colOff>
      <xdr:row>36</xdr:row>
      <xdr:rowOff>0</xdr:rowOff>
    </xdr:to>
    <xdr:pic>
      <xdr:nvPicPr>
        <xdr:cNvPr id="33" name="Picture 32" descr="United States">
          <a:extLst>
            <a:ext uri="{FF2B5EF4-FFF2-40B4-BE49-F238E27FC236}">
              <a16:creationId xmlns:a16="http://schemas.microsoft.com/office/drawing/2014/main" id="{CC3FCC80-81C3-481B-B4AB-B42CDBE28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47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37</xdr:row>
      <xdr:rowOff>0</xdr:rowOff>
    </xdr:to>
    <xdr:pic>
      <xdr:nvPicPr>
        <xdr:cNvPr id="34" name="Picture 33" descr="Sweden">
          <a:extLst>
            <a:ext uri="{FF2B5EF4-FFF2-40B4-BE49-F238E27FC236}">
              <a16:creationId xmlns:a16="http://schemas.microsoft.com/office/drawing/2014/main" id="{F54A601F-61B9-4068-980D-89C86BE97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66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381000</xdr:colOff>
      <xdr:row>38</xdr:row>
      <xdr:rowOff>0</xdr:rowOff>
    </xdr:to>
    <xdr:pic>
      <xdr:nvPicPr>
        <xdr:cNvPr id="35" name="Picture 34" descr="United States">
          <a:extLst>
            <a:ext uri="{FF2B5EF4-FFF2-40B4-BE49-F238E27FC236}">
              <a16:creationId xmlns:a16="http://schemas.microsoft.com/office/drawing/2014/main" id="{18E7CBF6-6B14-4DB2-B586-4BA7C1D55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85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381000</xdr:colOff>
      <xdr:row>39</xdr:row>
      <xdr:rowOff>0</xdr:rowOff>
    </xdr:to>
    <xdr:pic>
      <xdr:nvPicPr>
        <xdr:cNvPr id="36" name="Picture 35" descr="South Africa">
          <a:extLst>
            <a:ext uri="{FF2B5EF4-FFF2-40B4-BE49-F238E27FC236}">
              <a16:creationId xmlns:a16="http://schemas.microsoft.com/office/drawing/2014/main" id="{394B310B-AE7E-4579-BDD5-19B87F4B1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04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381000</xdr:colOff>
      <xdr:row>40</xdr:row>
      <xdr:rowOff>0</xdr:rowOff>
    </xdr:to>
    <xdr:pic>
      <xdr:nvPicPr>
        <xdr:cNvPr id="37" name="Picture 36" descr="United States">
          <a:extLst>
            <a:ext uri="{FF2B5EF4-FFF2-40B4-BE49-F238E27FC236}">
              <a16:creationId xmlns:a16="http://schemas.microsoft.com/office/drawing/2014/main" id="{34B33917-42B6-4398-ACD7-7D2DDFA6C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23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381000</xdr:colOff>
      <xdr:row>41</xdr:row>
      <xdr:rowOff>0</xdr:rowOff>
    </xdr:to>
    <xdr:pic>
      <xdr:nvPicPr>
        <xdr:cNvPr id="38" name="Picture 37" descr="United States">
          <a:extLst>
            <a:ext uri="{FF2B5EF4-FFF2-40B4-BE49-F238E27FC236}">
              <a16:creationId xmlns:a16="http://schemas.microsoft.com/office/drawing/2014/main" id="{90B2B7D3-59A5-47A8-972C-C853507FB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423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381000</xdr:colOff>
      <xdr:row>42</xdr:row>
      <xdr:rowOff>0</xdr:rowOff>
    </xdr:to>
    <xdr:pic>
      <xdr:nvPicPr>
        <xdr:cNvPr id="39" name="Picture 38" descr="Italy">
          <a:extLst>
            <a:ext uri="{FF2B5EF4-FFF2-40B4-BE49-F238E27FC236}">
              <a16:creationId xmlns:a16="http://schemas.microsoft.com/office/drawing/2014/main" id="{A2E70D33-45D1-4C09-A55A-CD85EDC27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61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381000</xdr:colOff>
      <xdr:row>43</xdr:row>
      <xdr:rowOff>0</xdr:rowOff>
    </xdr:to>
    <xdr:pic>
      <xdr:nvPicPr>
        <xdr:cNvPr id="40" name="Picture 39" descr="England">
          <a:extLst>
            <a:ext uri="{FF2B5EF4-FFF2-40B4-BE49-F238E27FC236}">
              <a16:creationId xmlns:a16="http://schemas.microsoft.com/office/drawing/2014/main" id="{93A673FC-1F37-40D6-8761-19F2CCB93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804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381000</xdr:colOff>
      <xdr:row>44</xdr:row>
      <xdr:rowOff>0</xdr:rowOff>
    </xdr:to>
    <xdr:pic>
      <xdr:nvPicPr>
        <xdr:cNvPr id="41" name="Picture 40" descr="Chinese Taipei">
          <a:extLst>
            <a:ext uri="{FF2B5EF4-FFF2-40B4-BE49-F238E27FC236}">
              <a16:creationId xmlns:a16="http://schemas.microsoft.com/office/drawing/2014/main" id="{7789271E-AB7F-49A1-B911-2E8978AAF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994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381000</xdr:colOff>
      <xdr:row>45</xdr:row>
      <xdr:rowOff>0</xdr:rowOff>
    </xdr:to>
    <xdr:pic>
      <xdr:nvPicPr>
        <xdr:cNvPr id="42" name="Picture 41" descr="United States">
          <a:extLst>
            <a:ext uri="{FF2B5EF4-FFF2-40B4-BE49-F238E27FC236}">
              <a16:creationId xmlns:a16="http://schemas.microsoft.com/office/drawing/2014/main" id="{08248ABB-6D32-4F76-B155-D18F0FC59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185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381000</xdr:colOff>
      <xdr:row>46</xdr:row>
      <xdr:rowOff>0</xdr:rowOff>
    </xdr:to>
    <xdr:pic>
      <xdr:nvPicPr>
        <xdr:cNvPr id="43" name="Picture 42" descr="United States">
          <a:extLst>
            <a:ext uri="{FF2B5EF4-FFF2-40B4-BE49-F238E27FC236}">
              <a16:creationId xmlns:a16="http://schemas.microsoft.com/office/drawing/2014/main" id="{C1F31BED-221D-4549-84CB-BC32D6AE7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375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381000</xdr:colOff>
      <xdr:row>47</xdr:row>
      <xdr:rowOff>0</xdr:rowOff>
    </xdr:to>
    <xdr:pic>
      <xdr:nvPicPr>
        <xdr:cNvPr id="44" name="Picture 43" descr="United States">
          <a:extLst>
            <a:ext uri="{FF2B5EF4-FFF2-40B4-BE49-F238E27FC236}">
              <a16:creationId xmlns:a16="http://schemas.microsoft.com/office/drawing/2014/main" id="{A47AF978-20A1-4B11-8856-9CB0830A6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566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381000</xdr:colOff>
      <xdr:row>48</xdr:row>
      <xdr:rowOff>0</xdr:rowOff>
    </xdr:to>
    <xdr:pic>
      <xdr:nvPicPr>
        <xdr:cNvPr id="45" name="Picture 44" descr="United States">
          <a:extLst>
            <a:ext uri="{FF2B5EF4-FFF2-40B4-BE49-F238E27FC236}">
              <a16:creationId xmlns:a16="http://schemas.microsoft.com/office/drawing/2014/main" id="{01E0FBF3-1085-491C-B278-19757701D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756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381000</xdr:colOff>
      <xdr:row>49</xdr:row>
      <xdr:rowOff>0</xdr:rowOff>
    </xdr:to>
    <xdr:pic>
      <xdr:nvPicPr>
        <xdr:cNvPr id="46" name="Picture 45" descr="United States">
          <a:extLst>
            <a:ext uri="{FF2B5EF4-FFF2-40B4-BE49-F238E27FC236}">
              <a16:creationId xmlns:a16="http://schemas.microsoft.com/office/drawing/2014/main" id="{3716E28B-85C4-4C64-BB9A-0406C34C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947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381000</xdr:colOff>
      <xdr:row>50</xdr:row>
      <xdr:rowOff>0</xdr:rowOff>
    </xdr:to>
    <xdr:pic>
      <xdr:nvPicPr>
        <xdr:cNvPr id="47" name="Picture 46" descr="Korea">
          <a:extLst>
            <a:ext uri="{FF2B5EF4-FFF2-40B4-BE49-F238E27FC236}">
              <a16:creationId xmlns:a16="http://schemas.microsoft.com/office/drawing/2014/main" id="{05279795-303C-42C0-8500-BFD8B26CF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137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381000</xdr:colOff>
      <xdr:row>51</xdr:row>
      <xdr:rowOff>0</xdr:rowOff>
    </xdr:to>
    <xdr:pic>
      <xdr:nvPicPr>
        <xdr:cNvPr id="48" name="Picture 47" descr="United States">
          <a:extLst>
            <a:ext uri="{FF2B5EF4-FFF2-40B4-BE49-F238E27FC236}">
              <a16:creationId xmlns:a16="http://schemas.microsoft.com/office/drawing/2014/main" id="{1287817B-EF06-42EF-9E6C-61208A16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328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381000</xdr:colOff>
      <xdr:row>52</xdr:row>
      <xdr:rowOff>0</xdr:rowOff>
    </xdr:to>
    <xdr:pic>
      <xdr:nvPicPr>
        <xdr:cNvPr id="49" name="Picture 48" descr="United States">
          <a:extLst>
            <a:ext uri="{FF2B5EF4-FFF2-40B4-BE49-F238E27FC236}">
              <a16:creationId xmlns:a16="http://schemas.microsoft.com/office/drawing/2014/main" id="{4A31F5A0-9A28-4AA9-94ED-12E637900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518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381000</xdr:colOff>
      <xdr:row>53</xdr:row>
      <xdr:rowOff>0</xdr:rowOff>
    </xdr:to>
    <xdr:pic>
      <xdr:nvPicPr>
        <xdr:cNvPr id="50" name="Picture 49" descr="United States">
          <a:extLst>
            <a:ext uri="{FF2B5EF4-FFF2-40B4-BE49-F238E27FC236}">
              <a16:creationId xmlns:a16="http://schemas.microsoft.com/office/drawing/2014/main" id="{26F39831-DA88-4F37-98AC-180F3C494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709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381000</xdr:colOff>
      <xdr:row>54</xdr:row>
      <xdr:rowOff>0</xdr:rowOff>
    </xdr:to>
    <xdr:pic>
      <xdr:nvPicPr>
        <xdr:cNvPr id="51" name="Picture 50" descr="Venezuela">
          <a:extLst>
            <a:ext uri="{FF2B5EF4-FFF2-40B4-BE49-F238E27FC236}">
              <a16:creationId xmlns:a16="http://schemas.microsoft.com/office/drawing/2014/main" id="{BCBF2B18-96D6-48EC-9250-71138F476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899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381000</xdr:colOff>
      <xdr:row>55</xdr:row>
      <xdr:rowOff>0</xdr:rowOff>
    </xdr:to>
    <xdr:pic>
      <xdr:nvPicPr>
        <xdr:cNvPr id="52" name="Picture 51" descr="United States">
          <a:extLst>
            <a:ext uri="{FF2B5EF4-FFF2-40B4-BE49-F238E27FC236}">
              <a16:creationId xmlns:a16="http://schemas.microsoft.com/office/drawing/2014/main" id="{6C781748-2B56-4DE7-BCCE-2BBAEB33F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09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381000</xdr:colOff>
      <xdr:row>56</xdr:row>
      <xdr:rowOff>0</xdr:rowOff>
    </xdr:to>
    <xdr:pic>
      <xdr:nvPicPr>
        <xdr:cNvPr id="53" name="Picture 52" descr="United States">
          <a:extLst>
            <a:ext uri="{FF2B5EF4-FFF2-40B4-BE49-F238E27FC236}">
              <a16:creationId xmlns:a16="http://schemas.microsoft.com/office/drawing/2014/main" id="{AF95E089-F570-4ACE-85F2-DFB16DAE4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28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381000</xdr:colOff>
      <xdr:row>57</xdr:row>
      <xdr:rowOff>0</xdr:rowOff>
    </xdr:to>
    <xdr:pic>
      <xdr:nvPicPr>
        <xdr:cNvPr id="54" name="Picture 53" descr="Northern Ireland">
          <a:extLst>
            <a:ext uri="{FF2B5EF4-FFF2-40B4-BE49-F238E27FC236}">
              <a16:creationId xmlns:a16="http://schemas.microsoft.com/office/drawing/2014/main" id="{A44C7159-1C1F-46D8-9D5C-5D120F5D1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47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381000</xdr:colOff>
      <xdr:row>58</xdr:row>
      <xdr:rowOff>0</xdr:rowOff>
    </xdr:to>
    <xdr:pic>
      <xdr:nvPicPr>
        <xdr:cNvPr id="55" name="Picture 54" descr="United States">
          <a:extLst>
            <a:ext uri="{FF2B5EF4-FFF2-40B4-BE49-F238E27FC236}">
              <a16:creationId xmlns:a16="http://schemas.microsoft.com/office/drawing/2014/main" id="{6D6C7EE7-741D-48A9-A6EB-BF96B1B9D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66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381000</xdr:colOff>
      <xdr:row>59</xdr:row>
      <xdr:rowOff>0</xdr:rowOff>
    </xdr:to>
    <xdr:pic>
      <xdr:nvPicPr>
        <xdr:cNvPr id="56" name="Picture 55" descr="United States">
          <a:extLst>
            <a:ext uri="{FF2B5EF4-FFF2-40B4-BE49-F238E27FC236}">
              <a16:creationId xmlns:a16="http://schemas.microsoft.com/office/drawing/2014/main" id="{CF3768F2-E89A-4FFD-9036-F9C97CBDC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85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381000</xdr:colOff>
      <xdr:row>60</xdr:row>
      <xdr:rowOff>0</xdr:rowOff>
    </xdr:to>
    <xdr:pic>
      <xdr:nvPicPr>
        <xdr:cNvPr id="57" name="Picture 56" descr="United States">
          <a:extLst>
            <a:ext uri="{FF2B5EF4-FFF2-40B4-BE49-F238E27FC236}">
              <a16:creationId xmlns:a16="http://schemas.microsoft.com/office/drawing/2014/main" id="{4780BD36-AD25-49E2-9EE1-AD8959BD3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04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2</xdr:col>
      <xdr:colOff>381000</xdr:colOff>
      <xdr:row>61</xdr:row>
      <xdr:rowOff>0</xdr:rowOff>
    </xdr:to>
    <xdr:pic>
      <xdr:nvPicPr>
        <xdr:cNvPr id="58" name="Picture 57" descr="United States">
          <a:extLst>
            <a:ext uri="{FF2B5EF4-FFF2-40B4-BE49-F238E27FC236}">
              <a16:creationId xmlns:a16="http://schemas.microsoft.com/office/drawing/2014/main" id="{44713EB4-2288-47CB-A4FA-7062943EA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233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2</xdr:col>
      <xdr:colOff>381000</xdr:colOff>
      <xdr:row>62</xdr:row>
      <xdr:rowOff>0</xdr:rowOff>
    </xdr:to>
    <xdr:pic>
      <xdr:nvPicPr>
        <xdr:cNvPr id="59" name="Picture 58" descr="Northern Ireland">
          <a:extLst>
            <a:ext uri="{FF2B5EF4-FFF2-40B4-BE49-F238E27FC236}">
              <a16:creationId xmlns:a16="http://schemas.microsoft.com/office/drawing/2014/main" id="{24205078-CAFD-4674-9E1A-38AE24291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42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2</xdr:col>
      <xdr:colOff>381000</xdr:colOff>
      <xdr:row>63</xdr:row>
      <xdr:rowOff>0</xdr:rowOff>
    </xdr:to>
    <xdr:pic>
      <xdr:nvPicPr>
        <xdr:cNvPr id="60" name="Picture 59" descr="United States">
          <a:extLst>
            <a:ext uri="{FF2B5EF4-FFF2-40B4-BE49-F238E27FC236}">
              <a16:creationId xmlns:a16="http://schemas.microsoft.com/office/drawing/2014/main" id="{7318D834-F4F1-4308-88ED-3526AB517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614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2</xdr:col>
      <xdr:colOff>381000</xdr:colOff>
      <xdr:row>64</xdr:row>
      <xdr:rowOff>0</xdr:rowOff>
    </xdr:to>
    <xdr:pic>
      <xdr:nvPicPr>
        <xdr:cNvPr id="61" name="Picture 60" descr="Ireland">
          <a:extLst>
            <a:ext uri="{FF2B5EF4-FFF2-40B4-BE49-F238E27FC236}">
              <a16:creationId xmlns:a16="http://schemas.microsoft.com/office/drawing/2014/main" id="{78752719-63B1-4F2F-A691-759557116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804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2</xdr:col>
      <xdr:colOff>381000</xdr:colOff>
      <xdr:row>65</xdr:row>
      <xdr:rowOff>0</xdr:rowOff>
    </xdr:to>
    <xdr:pic>
      <xdr:nvPicPr>
        <xdr:cNvPr id="62" name="Picture 61" descr="Canada">
          <a:extLst>
            <a:ext uri="{FF2B5EF4-FFF2-40B4-BE49-F238E27FC236}">
              <a16:creationId xmlns:a16="http://schemas.microsoft.com/office/drawing/2014/main" id="{A5A4A3F9-FC4D-4840-9457-7A1049397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995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2</xdr:col>
      <xdr:colOff>381000</xdr:colOff>
      <xdr:row>66</xdr:row>
      <xdr:rowOff>0</xdr:rowOff>
    </xdr:to>
    <xdr:pic>
      <xdr:nvPicPr>
        <xdr:cNvPr id="63" name="Picture 62" descr="United States">
          <a:extLst>
            <a:ext uri="{FF2B5EF4-FFF2-40B4-BE49-F238E27FC236}">
              <a16:creationId xmlns:a16="http://schemas.microsoft.com/office/drawing/2014/main" id="{3B633FC8-ABBD-49F5-937B-14680AD6B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185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2</xdr:col>
      <xdr:colOff>381000</xdr:colOff>
      <xdr:row>67</xdr:row>
      <xdr:rowOff>0</xdr:rowOff>
    </xdr:to>
    <xdr:pic>
      <xdr:nvPicPr>
        <xdr:cNvPr id="64" name="Picture 63" descr="Canada">
          <a:extLst>
            <a:ext uri="{FF2B5EF4-FFF2-40B4-BE49-F238E27FC236}">
              <a16:creationId xmlns:a16="http://schemas.microsoft.com/office/drawing/2014/main" id="{6486B29E-9F28-41AA-8532-2A9FB27F8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376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2</xdr:col>
      <xdr:colOff>381000</xdr:colOff>
      <xdr:row>68</xdr:row>
      <xdr:rowOff>0</xdr:rowOff>
    </xdr:to>
    <xdr:pic>
      <xdr:nvPicPr>
        <xdr:cNvPr id="65" name="Picture 64" descr="United States">
          <a:extLst>
            <a:ext uri="{FF2B5EF4-FFF2-40B4-BE49-F238E27FC236}">
              <a16:creationId xmlns:a16="http://schemas.microsoft.com/office/drawing/2014/main" id="{B29E64F5-AAC6-4EDD-B289-586A3C7A7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566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2</xdr:col>
      <xdr:colOff>381000</xdr:colOff>
      <xdr:row>69</xdr:row>
      <xdr:rowOff>0</xdr:rowOff>
    </xdr:to>
    <xdr:pic>
      <xdr:nvPicPr>
        <xdr:cNvPr id="66" name="Picture 65" descr="United States">
          <a:extLst>
            <a:ext uri="{FF2B5EF4-FFF2-40B4-BE49-F238E27FC236}">
              <a16:creationId xmlns:a16="http://schemas.microsoft.com/office/drawing/2014/main" id="{C42B5DA3-695B-4DEB-B1E2-C73CECB12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757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381000</xdr:colOff>
      <xdr:row>70</xdr:row>
      <xdr:rowOff>0</xdr:rowOff>
    </xdr:to>
    <xdr:pic>
      <xdr:nvPicPr>
        <xdr:cNvPr id="67" name="Picture 66" descr="Canada">
          <a:extLst>
            <a:ext uri="{FF2B5EF4-FFF2-40B4-BE49-F238E27FC236}">
              <a16:creationId xmlns:a16="http://schemas.microsoft.com/office/drawing/2014/main" id="{1C7C1A68-D3E2-49E5-874F-8A5FBEA0F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947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381000</xdr:colOff>
      <xdr:row>71</xdr:row>
      <xdr:rowOff>0</xdr:rowOff>
    </xdr:to>
    <xdr:pic>
      <xdr:nvPicPr>
        <xdr:cNvPr id="68" name="Picture 67" descr="United States">
          <a:extLst>
            <a:ext uri="{FF2B5EF4-FFF2-40B4-BE49-F238E27FC236}">
              <a16:creationId xmlns:a16="http://schemas.microsoft.com/office/drawing/2014/main" id="{BB92DB80-1FC2-4E2A-8437-9C92C8F4C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138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2</xdr:col>
      <xdr:colOff>381000</xdr:colOff>
      <xdr:row>72</xdr:row>
      <xdr:rowOff>0</xdr:rowOff>
    </xdr:to>
    <xdr:pic>
      <xdr:nvPicPr>
        <xdr:cNvPr id="69" name="Picture 68" descr="United States">
          <a:extLst>
            <a:ext uri="{FF2B5EF4-FFF2-40B4-BE49-F238E27FC236}">
              <a16:creationId xmlns:a16="http://schemas.microsoft.com/office/drawing/2014/main" id="{5E73B426-50D5-4BA7-A4BD-BBDBD7F8C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328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2</xdr:col>
      <xdr:colOff>381000</xdr:colOff>
      <xdr:row>73</xdr:row>
      <xdr:rowOff>0</xdr:rowOff>
    </xdr:to>
    <xdr:pic>
      <xdr:nvPicPr>
        <xdr:cNvPr id="70" name="Picture 69" descr="United States">
          <a:extLst>
            <a:ext uri="{FF2B5EF4-FFF2-40B4-BE49-F238E27FC236}">
              <a16:creationId xmlns:a16="http://schemas.microsoft.com/office/drawing/2014/main" id="{858A953D-EB66-4209-A7DA-9B906DF70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519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2</xdr:col>
      <xdr:colOff>381000</xdr:colOff>
      <xdr:row>74</xdr:row>
      <xdr:rowOff>0</xdr:rowOff>
    </xdr:to>
    <xdr:pic>
      <xdr:nvPicPr>
        <xdr:cNvPr id="71" name="Picture 70" descr="United States">
          <a:extLst>
            <a:ext uri="{FF2B5EF4-FFF2-40B4-BE49-F238E27FC236}">
              <a16:creationId xmlns:a16="http://schemas.microsoft.com/office/drawing/2014/main" id="{9B6BC81E-46F3-42E1-BF14-0441F6053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709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2</xdr:col>
      <xdr:colOff>381000</xdr:colOff>
      <xdr:row>75</xdr:row>
      <xdr:rowOff>0</xdr:rowOff>
    </xdr:to>
    <xdr:pic>
      <xdr:nvPicPr>
        <xdr:cNvPr id="72" name="Picture 71" descr="United States">
          <a:extLst>
            <a:ext uri="{FF2B5EF4-FFF2-40B4-BE49-F238E27FC236}">
              <a16:creationId xmlns:a16="http://schemas.microsoft.com/office/drawing/2014/main" id="{81A642FD-4B10-4EA8-B7C5-D3D8F9570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90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2</xdr:col>
      <xdr:colOff>381000</xdr:colOff>
      <xdr:row>76</xdr:row>
      <xdr:rowOff>0</xdr:rowOff>
    </xdr:to>
    <xdr:pic>
      <xdr:nvPicPr>
        <xdr:cNvPr id="73" name="Picture 72" descr="Argentina">
          <a:extLst>
            <a:ext uri="{FF2B5EF4-FFF2-40B4-BE49-F238E27FC236}">
              <a16:creationId xmlns:a16="http://schemas.microsoft.com/office/drawing/2014/main" id="{E802DCF7-3234-474C-9BDA-B41D5B8D9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09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2</xdr:col>
      <xdr:colOff>381000</xdr:colOff>
      <xdr:row>77</xdr:row>
      <xdr:rowOff>0</xdr:rowOff>
    </xdr:to>
    <xdr:pic>
      <xdr:nvPicPr>
        <xdr:cNvPr id="74" name="Picture 73" descr="United States">
          <a:extLst>
            <a:ext uri="{FF2B5EF4-FFF2-40B4-BE49-F238E27FC236}">
              <a16:creationId xmlns:a16="http://schemas.microsoft.com/office/drawing/2014/main" id="{D1295614-2886-48F7-ACB2-C86F175F5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28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381000</xdr:colOff>
      <xdr:row>78</xdr:row>
      <xdr:rowOff>0</xdr:rowOff>
    </xdr:to>
    <xdr:pic>
      <xdr:nvPicPr>
        <xdr:cNvPr id="75" name="Picture 74" descr="Japan">
          <a:extLst>
            <a:ext uri="{FF2B5EF4-FFF2-40B4-BE49-F238E27FC236}">
              <a16:creationId xmlns:a16="http://schemas.microsoft.com/office/drawing/2014/main" id="{34CE7C9D-C000-40B4-8F20-B3F4D3D99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47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2</xdr:col>
      <xdr:colOff>381000</xdr:colOff>
      <xdr:row>79</xdr:row>
      <xdr:rowOff>0</xdr:rowOff>
    </xdr:to>
    <xdr:pic>
      <xdr:nvPicPr>
        <xdr:cNvPr id="76" name="Picture 75" descr="United States">
          <a:extLst>
            <a:ext uri="{FF2B5EF4-FFF2-40B4-BE49-F238E27FC236}">
              <a16:creationId xmlns:a16="http://schemas.microsoft.com/office/drawing/2014/main" id="{0A91EB86-84DB-4DF1-B179-DF5255863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66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2</xdr:col>
      <xdr:colOff>381000</xdr:colOff>
      <xdr:row>80</xdr:row>
      <xdr:rowOff>0</xdr:rowOff>
    </xdr:to>
    <xdr:pic>
      <xdr:nvPicPr>
        <xdr:cNvPr id="77" name="Picture 76" descr="United States">
          <a:extLst>
            <a:ext uri="{FF2B5EF4-FFF2-40B4-BE49-F238E27FC236}">
              <a16:creationId xmlns:a16="http://schemas.microsoft.com/office/drawing/2014/main" id="{C28F261F-A5FE-465C-B5DA-A6B1B9D6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85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2</xdr:col>
      <xdr:colOff>381000</xdr:colOff>
      <xdr:row>81</xdr:row>
      <xdr:rowOff>0</xdr:rowOff>
    </xdr:to>
    <xdr:pic>
      <xdr:nvPicPr>
        <xdr:cNvPr id="78" name="Picture 77" descr="United States">
          <a:extLst>
            <a:ext uri="{FF2B5EF4-FFF2-40B4-BE49-F238E27FC236}">
              <a16:creationId xmlns:a16="http://schemas.microsoft.com/office/drawing/2014/main" id="{684421E5-C267-4C71-A8BA-201B36EF6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043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2</xdr:col>
      <xdr:colOff>381000</xdr:colOff>
      <xdr:row>82</xdr:row>
      <xdr:rowOff>0</xdr:rowOff>
    </xdr:to>
    <xdr:pic>
      <xdr:nvPicPr>
        <xdr:cNvPr id="79" name="Picture 78" descr="United States">
          <a:extLst>
            <a:ext uri="{FF2B5EF4-FFF2-40B4-BE49-F238E27FC236}">
              <a16:creationId xmlns:a16="http://schemas.microsoft.com/office/drawing/2014/main" id="{18FE838D-B335-454B-97C2-62CB43C20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3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2</xdr:col>
      <xdr:colOff>381000</xdr:colOff>
      <xdr:row>83</xdr:row>
      <xdr:rowOff>0</xdr:rowOff>
    </xdr:to>
    <xdr:pic>
      <xdr:nvPicPr>
        <xdr:cNvPr id="80" name="Picture 79" descr="Ireland">
          <a:extLst>
            <a:ext uri="{FF2B5EF4-FFF2-40B4-BE49-F238E27FC236}">
              <a16:creationId xmlns:a16="http://schemas.microsoft.com/office/drawing/2014/main" id="{86D5AD16-0DCC-46BE-96CC-073145CBC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424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2</xdr:col>
      <xdr:colOff>381000</xdr:colOff>
      <xdr:row>84</xdr:row>
      <xdr:rowOff>0</xdr:rowOff>
    </xdr:to>
    <xdr:pic>
      <xdr:nvPicPr>
        <xdr:cNvPr id="81" name="Picture 80" descr="South Africa">
          <a:extLst>
            <a:ext uri="{FF2B5EF4-FFF2-40B4-BE49-F238E27FC236}">
              <a16:creationId xmlns:a16="http://schemas.microsoft.com/office/drawing/2014/main" id="{87C847E4-091C-412E-B1E0-98DDA28E5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614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2</xdr:col>
      <xdr:colOff>381000</xdr:colOff>
      <xdr:row>85</xdr:row>
      <xdr:rowOff>0</xdr:rowOff>
    </xdr:to>
    <xdr:pic>
      <xdr:nvPicPr>
        <xdr:cNvPr id="82" name="Picture 81" descr="United States">
          <a:extLst>
            <a:ext uri="{FF2B5EF4-FFF2-40B4-BE49-F238E27FC236}">
              <a16:creationId xmlns:a16="http://schemas.microsoft.com/office/drawing/2014/main" id="{5E1925DC-C200-4FE5-9CE1-CD5341F3F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805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2</xdr:col>
      <xdr:colOff>381000</xdr:colOff>
      <xdr:row>86</xdr:row>
      <xdr:rowOff>0</xdr:rowOff>
    </xdr:to>
    <xdr:pic>
      <xdr:nvPicPr>
        <xdr:cNvPr id="83" name="Picture 82" descr="United States">
          <a:extLst>
            <a:ext uri="{FF2B5EF4-FFF2-40B4-BE49-F238E27FC236}">
              <a16:creationId xmlns:a16="http://schemas.microsoft.com/office/drawing/2014/main" id="{8D1E3F5A-434A-499D-8D45-446FDEF27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995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2</xdr:col>
      <xdr:colOff>381000</xdr:colOff>
      <xdr:row>87</xdr:row>
      <xdr:rowOff>0</xdr:rowOff>
    </xdr:to>
    <xdr:pic>
      <xdr:nvPicPr>
        <xdr:cNvPr id="84" name="Picture 83" descr="United States">
          <a:extLst>
            <a:ext uri="{FF2B5EF4-FFF2-40B4-BE49-F238E27FC236}">
              <a16:creationId xmlns:a16="http://schemas.microsoft.com/office/drawing/2014/main" id="{2DEF3104-734F-40DB-8D42-8A7161013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186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2</xdr:col>
      <xdr:colOff>381000</xdr:colOff>
      <xdr:row>88</xdr:row>
      <xdr:rowOff>0</xdr:rowOff>
    </xdr:to>
    <xdr:pic>
      <xdr:nvPicPr>
        <xdr:cNvPr id="85" name="Picture 84" descr="United States">
          <a:extLst>
            <a:ext uri="{FF2B5EF4-FFF2-40B4-BE49-F238E27FC236}">
              <a16:creationId xmlns:a16="http://schemas.microsoft.com/office/drawing/2014/main" id="{0C5E7D99-8708-487D-B1A8-E8A54337F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376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2</xdr:col>
      <xdr:colOff>381000</xdr:colOff>
      <xdr:row>89</xdr:row>
      <xdr:rowOff>0</xdr:rowOff>
    </xdr:to>
    <xdr:pic>
      <xdr:nvPicPr>
        <xdr:cNvPr id="86" name="Picture 85" descr="United States">
          <a:extLst>
            <a:ext uri="{FF2B5EF4-FFF2-40B4-BE49-F238E27FC236}">
              <a16:creationId xmlns:a16="http://schemas.microsoft.com/office/drawing/2014/main" id="{A0E9C198-0320-46B0-B6CF-22C8D874D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567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2</xdr:col>
      <xdr:colOff>381000</xdr:colOff>
      <xdr:row>90</xdr:row>
      <xdr:rowOff>0</xdr:rowOff>
    </xdr:to>
    <xdr:pic>
      <xdr:nvPicPr>
        <xdr:cNvPr id="87" name="Picture 86" descr="Australia">
          <a:extLst>
            <a:ext uri="{FF2B5EF4-FFF2-40B4-BE49-F238E27FC236}">
              <a16:creationId xmlns:a16="http://schemas.microsoft.com/office/drawing/2014/main" id="{AFD065F3-1609-442B-9F21-CEB68C7A9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757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381000</xdr:colOff>
      <xdr:row>91</xdr:row>
      <xdr:rowOff>0</xdr:rowOff>
    </xdr:to>
    <xdr:pic>
      <xdr:nvPicPr>
        <xdr:cNvPr id="88" name="Picture 87" descr="United States">
          <a:extLst>
            <a:ext uri="{FF2B5EF4-FFF2-40B4-BE49-F238E27FC236}">
              <a16:creationId xmlns:a16="http://schemas.microsoft.com/office/drawing/2014/main" id="{85932590-E6E4-4B45-B63E-4273F94C0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948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2</xdr:col>
      <xdr:colOff>381000</xdr:colOff>
      <xdr:row>93</xdr:row>
      <xdr:rowOff>0</xdr:rowOff>
    </xdr:to>
    <xdr:pic>
      <xdr:nvPicPr>
        <xdr:cNvPr id="89" name="Picture 88" descr="United States">
          <a:extLst>
            <a:ext uri="{FF2B5EF4-FFF2-40B4-BE49-F238E27FC236}">
              <a16:creationId xmlns:a16="http://schemas.microsoft.com/office/drawing/2014/main" id="{7C16DA99-03FE-4872-BE34-998EE8D0C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329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2</xdr:col>
      <xdr:colOff>381000</xdr:colOff>
      <xdr:row>94</xdr:row>
      <xdr:rowOff>0</xdr:rowOff>
    </xdr:to>
    <xdr:pic>
      <xdr:nvPicPr>
        <xdr:cNvPr id="90" name="Picture 89" descr="United States">
          <a:extLst>
            <a:ext uri="{FF2B5EF4-FFF2-40B4-BE49-F238E27FC236}">
              <a16:creationId xmlns:a16="http://schemas.microsoft.com/office/drawing/2014/main" id="{C904FE44-2E56-4C8A-A246-340FEC2CB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519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2</xdr:col>
      <xdr:colOff>381000</xdr:colOff>
      <xdr:row>95</xdr:row>
      <xdr:rowOff>0</xdr:rowOff>
    </xdr:to>
    <xdr:pic>
      <xdr:nvPicPr>
        <xdr:cNvPr id="91" name="Picture 90" descr="Chile">
          <a:extLst>
            <a:ext uri="{FF2B5EF4-FFF2-40B4-BE49-F238E27FC236}">
              <a16:creationId xmlns:a16="http://schemas.microsoft.com/office/drawing/2014/main" id="{93F86B98-3324-457F-97F4-3DFC2B986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71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2</xdr:col>
      <xdr:colOff>381000</xdr:colOff>
      <xdr:row>96</xdr:row>
      <xdr:rowOff>0</xdr:rowOff>
    </xdr:to>
    <xdr:pic>
      <xdr:nvPicPr>
        <xdr:cNvPr id="92" name="Picture 91" descr="United States">
          <a:extLst>
            <a:ext uri="{FF2B5EF4-FFF2-40B4-BE49-F238E27FC236}">
              <a16:creationId xmlns:a16="http://schemas.microsoft.com/office/drawing/2014/main" id="{10E7D864-7E5B-40AF-A47C-3234748A4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90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2</xdr:col>
      <xdr:colOff>381000</xdr:colOff>
      <xdr:row>97</xdr:row>
      <xdr:rowOff>0</xdr:rowOff>
    </xdr:to>
    <xdr:pic>
      <xdr:nvPicPr>
        <xdr:cNvPr id="93" name="Picture 92" descr="South Africa">
          <a:extLst>
            <a:ext uri="{FF2B5EF4-FFF2-40B4-BE49-F238E27FC236}">
              <a16:creationId xmlns:a16="http://schemas.microsoft.com/office/drawing/2014/main" id="{CA834B05-743A-4E89-A5F0-49D1EC003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09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2</xdr:col>
      <xdr:colOff>381000</xdr:colOff>
      <xdr:row>98</xdr:row>
      <xdr:rowOff>0</xdr:rowOff>
    </xdr:to>
    <xdr:pic>
      <xdr:nvPicPr>
        <xdr:cNvPr id="94" name="Picture 93" descr="United States">
          <a:extLst>
            <a:ext uri="{FF2B5EF4-FFF2-40B4-BE49-F238E27FC236}">
              <a16:creationId xmlns:a16="http://schemas.microsoft.com/office/drawing/2014/main" id="{C5989A26-819A-4DCE-954F-7855A3B70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28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97</xdr:row>
      <xdr:rowOff>0</xdr:rowOff>
    </xdr:from>
    <xdr:to>
      <xdr:col>2</xdr:col>
      <xdr:colOff>381000</xdr:colOff>
      <xdr:row>99</xdr:row>
      <xdr:rowOff>0</xdr:rowOff>
    </xdr:to>
    <xdr:pic>
      <xdr:nvPicPr>
        <xdr:cNvPr id="95" name="Picture 94" descr="United States">
          <a:extLst>
            <a:ext uri="{FF2B5EF4-FFF2-40B4-BE49-F238E27FC236}">
              <a16:creationId xmlns:a16="http://schemas.microsoft.com/office/drawing/2014/main" id="{8D463B69-0EBE-4363-9ACA-39A27B37D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47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98</xdr:row>
      <xdr:rowOff>0</xdr:rowOff>
    </xdr:from>
    <xdr:to>
      <xdr:col>2</xdr:col>
      <xdr:colOff>381000</xdr:colOff>
      <xdr:row>100</xdr:row>
      <xdr:rowOff>0</xdr:rowOff>
    </xdr:to>
    <xdr:pic>
      <xdr:nvPicPr>
        <xdr:cNvPr id="96" name="Picture 95" descr="South Africa">
          <a:extLst>
            <a:ext uri="{FF2B5EF4-FFF2-40B4-BE49-F238E27FC236}">
              <a16:creationId xmlns:a16="http://schemas.microsoft.com/office/drawing/2014/main" id="{78869E96-D5AF-407D-9F6A-EAFC21F19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66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381000</xdr:colOff>
      <xdr:row>101</xdr:row>
      <xdr:rowOff>0</xdr:rowOff>
    </xdr:to>
    <xdr:pic>
      <xdr:nvPicPr>
        <xdr:cNvPr id="97" name="Picture 96" descr="United States">
          <a:extLst>
            <a:ext uri="{FF2B5EF4-FFF2-40B4-BE49-F238E27FC236}">
              <a16:creationId xmlns:a16="http://schemas.microsoft.com/office/drawing/2014/main" id="{D3054813-DD17-47DA-8D8A-7EDFB227A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853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100</xdr:row>
      <xdr:rowOff>0</xdr:rowOff>
    </xdr:from>
    <xdr:to>
      <xdr:col>2</xdr:col>
      <xdr:colOff>381000</xdr:colOff>
      <xdr:row>102</xdr:row>
      <xdr:rowOff>0</xdr:rowOff>
    </xdr:to>
    <xdr:pic>
      <xdr:nvPicPr>
        <xdr:cNvPr id="98" name="Picture 97" descr="South Africa">
          <a:extLst>
            <a:ext uri="{FF2B5EF4-FFF2-40B4-BE49-F238E27FC236}">
              <a16:creationId xmlns:a16="http://schemas.microsoft.com/office/drawing/2014/main" id="{CDE6B9CC-F88A-4FE0-A6CF-BB7D1B510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04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101</xdr:row>
      <xdr:rowOff>0</xdr:rowOff>
    </xdr:from>
    <xdr:to>
      <xdr:col>2</xdr:col>
      <xdr:colOff>381000</xdr:colOff>
      <xdr:row>103</xdr:row>
      <xdr:rowOff>0</xdr:rowOff>
    </xdr:to>
    <xdr:pic>
      <xdr:nvPicPr>
        <xdr:cNvPr id="99" name="Picture 98" descr="United States">
          <a:extLst>
            <a:ext uri="{FF2B5EF4-FFF2-40B4-BE49-F238E27FC236}">
              <a16:creationId xmlns:a16="http://schemas.microsoft.com/office/drawing/2014/main" id="{EB063CAC-5BEC-4BA8-BE14-072C9D0F3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234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102</xdr:row>
      <xdr:rowOff>0</xdr:rowOff>
    </xdr:from>
    <xdr:to>
      <xdr:col>2</xdr:col>
      <xdr:colOff>381000</xdr:colOff>
      <xdr:row>104</xdr:row>
      <xdr:rowOff>0</xdr:rowOff>
    </xdr:to>
    <xdr:pic>
      <xdr:nvPicPr>
        <xdr:cNvPr id="100" name="Picture 99" descr="United States">
          <a:extLst>
            <a:ext uri="{FF2B5EF4-FFF2-40B4-BE49-F238E27FC236}">
              <a16:creationId xmlns:a16="http://schemas.microsoft.com/office/drawing/2014/main" id="{C48CEEF2-A57F-404D-B75C-E87D8C6BC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424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103</xdr:row>
      <xdr:rowOff>0</xdr:rowOff>
    </xdr:from>
    <xdr:to>
      <xdr:col>2</xdr:col>
      <xdr:colOff>381000</xdr:colOff>
      <xdr:row>105</xdr:row>
      <xdr:rowOff>0</xdr:rowOff>
    </xdr:to>
    <xdr:pic>
      <xdr:nvPicPr>
        <xdr:cNvPr id="101" name="Picture 100" descr="United States">
          <a:extLst>
            <a:ext uri="{FF2B5EF4-FFF2-40B4-BE49-F238E27FC236}">
              <a16:creationId xmlns:a16="http://schemas.microsoft.com/office/drawing/2014/main" id="{59AB1012-8303-422D-A81B-F39C3F8A6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615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381000</xdr:colOff>
      <xdr:row>106</xdr:row>
      <xdr:rowOff>0</xdr:rowOff>
    </xdr:to>
    <xdr:pic>
      <xdr:nvPicPr>
        <xdr:cNvPr id="102" name="Picture 101" descr="United States">
          <a:extLst>
            <a:ext uri="{FF2B5EF4-FFF2-40B4-BE49-F238E27FC236}">
              <a16:creationId xmlns:a16="http://schemas.microsoft.com/office/drawing/2014/main" id="{116F36E8-3066-46A4-8ED3-7DC1EF0CE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805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105</xdr:row>
      <xdr:rowOff>0</xdr:rowOff>
    </xdr:from>
    <xdr:to>
      <xdr:col>2</xdr:col>
      <xdr:colOff>381000</xdr:colOff>
      <xdr:row>107</xdr:row>
      <xdr:rowOff>0</xdr:rowOff>
    </xdr:to>
    <xdr:pic>
      <xdr:nvPicPr>
        <xdr:cNvPr id="103" name="Picture 102" descr="Canada">
          <a:extLst>
            <a:ext uri="{FF2B5EF4-FFF2-40B4-BE49-F238E27FC236}">
              <a16:creationId xmlns:a16="http://schemas.microsoft.com/office/drawing/2014/main" id="{AEC42AEC-7DF0-4C3C-93A8-D186B370D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996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106</xdr:row>
      <xdr:rowOff>0</xdr:rowOff>
    </xdr:from>
    <xdr:to>
      <xdr:col>2</xdr:col>
      <xdr:colOff>381000</xdr:colOff>
      <xdr:row>108</xdr:row>
      <xdr:rowOff>0</xdr:rowOff>
    </xdr:to>
    <xdr:pic>
      <xdr:nvPicPr>
        <xdr:cNvPr id="104" name="Picture 103" descr="United States">
          <a:extLst>
            <a:ext uri="{FF2B5EF4-FFF2-40B4-BE49-F238E27FC236}">
              <a16:creationId xmlns:a16="http://schemas.microsoft.com/office/drawing/2014/main" id="{9D4A82BD-450B-4C93-8E21-CF6819EE7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186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107</xdr:row>
      <xdr:rowOff>0</xdr:rowOff>
    </xdr:from>
    <xdr:to>
      <xdr:col>2</xdr:col>
      <xdr:colOff>381000</xdr:colOff>
      <xdr:row>109</xdr:row>
      <xdr:rowOff>0</xdr:rowOff>
    </xdr:to>
    <xdr:pic>
      <xdr:nvPicPr>
        <xdr:cNvPr id="105" name="Picture 104" descr="United States">
          <a:extLst>
            <a:ext uri="{FF2B5EF4-FFF2-40B4-BE49-F238E27FC236}">
              <a16:creationId xmlns:a16="http://schemas.microsoft.com/office/drawing/2014/main" id="{9366A6AB-EF73-4FE0-A961-1ECD27291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377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381000</xdr:colOff>
      <xdr:row>110</xdr:row>
      <xdr:rowOff>0</xdr:rowOff>
    </xdr:to>
    <xdr:pic>
      <xdr:nvPicPr>
        <xdr:cNvPr id="106" name="Picture 105" descr="United States">
          <a:extLst>
            <a:ext uri="{FF2B5EF4-FFF2-40B4-BE49-F238E27FC236}">
              <a16:creationId xmlns:a16="http://schemas.microsoft.com/office/drawing/2014/main" id="{1440BF94-7774-44EF-83AD-44C25AEEC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567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109</xdr:row>
      <xdr:rowOff>0</xdr:rowOff>
    </xdr:from>
    <xdr:to>
      <xdr:col>2</xdr:col>
      <xdr:colOff>381000</xdr:colOff>
      <xdr:row>111</xdr:row>
      <xdr:rowOff>0</xdr:rowOff>
    </xdr:to>
    <xdr:pic>
      <xdr:nvPicPr>
        <xdr:cNvPr id="107" name="Picture 106" descr="United States">
          <a:extLst>
            <a:ext uri="{FF2B5EF4-FFF2-40B4-BE49-F238E27FC236}">
              <a16:creationId xmlns:a16="http://schemas.microsoft.com/office/drawing/2014/main" id="{3FE8FAA8-C288-4502-BE66-B2257D582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758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110</xdr:row>
      <xdr:rowOff>0</xdr:rowOff>
    </xdr:from>
    <xdr:to>
      <xdr:col>2</xdr:col>
      <xdr:colOff>381000</xdr:colOff>
      <xdr:row>112</xdr:row>
      <xdr:rowOff>0</xdr:rowOff>
    </xdr:to>
    <xdr:pic>
      <xdr:nvPicPr>
        <xdr:cNvPr id="108" name="Picture 107" descr="United States">
          <a:extLst>
            <a:ext uri="{FF2B5EF4-FFF2-40B4-BE49-F238E27FC236}">
              <a16:creationId xmlns:a16="http://schemas.microsoft.com/office/drawing/2014/main" id="{F09F8151-3D5A-4330-B332-54641B1E6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948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2</xdr:col>
      <xdr:colOff>381000</xdr:colOff>
      <xdr:row>113</xdr:row>
      <xdr:rowOff>0</xdr:rowOff>
    </xdr:to>
    <xdr:pic>
      <xdr:nvPicPr>
        <xdr:cNvPr id="109" name="Picture 108" descr="United States">
          <a:extLst>
            <a:ext uri="{FF2B5EF4-FFF2-40B4-BE49-F238E27FC236}">
              <a16:creationId xmlns:a16="http://schemas.microsoft.com/office/drawing/2014/main" id="{2B089633-C213-41CD-A47E-11EA278A1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139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112</xdr:row>
      <xdr:rowOff>0</xdr:rowOff>
    </xdr:from>
    <xdr:to>
      <xdr:col>2</xdr:col>
      <xdr:colOff>381000</xdr:colOff>
      <xdr:row>114</xdr:row>
      <xdr:rowOff>0</xdr:rowOff>
    </xdr:to>
    <xdr:pic>
      <xdr:nvPicPr>
        <xdr:cNvPr id="110" name="Picture 109" descr="Canada">
          <a:extLst>
            <a:ext uri="{FF2B5EF4-FFF2-40B4-BE49-F238E27FC236}">
              <a16:creationId xmlns:a16="http://schemas.microsoft.com/office/drawing/2014/main" id="{AF4CA828-86C9-458E-B306-DC55704E3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329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113</xdr:row>
      <xdr:rowOff>0</xdr:rowOff>
    </xdr:from>
    <xdr:to>
      <xdr:col>2</xdr:col>
      <xdr:colOff>381000</xdr:colOff>
      <xdr:row>115</xdr:row>
      <xdr:rowOff>0</xdr:rowOff>
    </xdr:to>
    <xdr:pic>
      <xdr:nvPicPr>
        <xdr:cNvPr id="111" name="Picture 110" descr="United States">
          <a:extLst>
            <a:ext uri="{FF2B5EF4-FFF2-40B4-BE49-F238E27FC236}">
              <a16:creationId xmlns:a16="http://schemas.microsoft.com/office/drawing/2014/main" id="{1C6F7609-6F51-4A3F-A599-2A6EBCE85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52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2</xdr:col>
      <xdr:colOff>381000</xdr:colOff>
      <xdr:row>116</xdr:row>
      <xdr:rowOff>0</xdr:rowOff>
    </xdr:to>
    <xdr:pic>
      <xdr:nvPicPr>
        <xdr:cNvPr id="112" name="Picture 111" descr="United States">
          <a:extLst>
            <a:ext uri="{FF2B5EF4-FFF2-40B4-BE49-F238E27FC236}">
              <a16:creationId xmlns:a16="http://schemas.microsoft.com/office/drawing/2014/main" id="{39A5E60A-9519-4867-AE27-89C74D073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71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115</xdr:row>
      <xdr:rowOff>0</xdr:rowOff>
    </xdr:from>
    <xdr:to>
      <xdr:col>2</xdr:col>
      <xdr:colOff>381000</xdr:colOff>
      <xdr:row>117</xdr:row>
      <xdr:rowOff>0</xdr:rowOff>
    </xdr:to>
    <xdr:pic>
      <xdr:nvPicPr>
        <xdr:cNvPr id="113" name="Picture 112" descr="Australia">
          <a:extLst>
            <a:ext uri="{FF2B5EF4-FFF2-40B4-BE49-F238E27FC236}">
              <a16:creationId xmlns:a16="http://schemas.microsoft.com/office/drawing/2014/main" id="{D0197E07-E87C-454E-BB97-85E2EE32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90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116</xdr:row>
      <xdr:rowOff>0</xdr:rowOff>
    </xdr:from>
    <xdr:to>
      <xdr:col>2</xdr:col>
      <xdr:colOff>381000</xdr:colOff>
      <xdr:row>118</xdr:row>
      <xdr:rowOff>0</xdr:rowOff>
    </xdr:to>
    <xdr:pic>
      <xdr:nvPicPr>
        <xdr:cNvPr id="114" name="Picture 113" descr="United States">
          <a:extLst>
            <a:ext uri="{FF2B5EF4-FFF2-40B4-BE49-F238E27FC236}">
              <a16:creationId xmlns:a16="http://schemas.microsoft.com/office/drawing/2014/main" id="{60A0E973-450B-4C34-93EB-D68CC190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09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381000</xdr:colOff>
      <xdr:row>119</xdr:row>
      <xdr:rowOff>0</xdr:rowOff>
    </xdr:to>
    <xdr:pic>
      <xdr:nvPicPr>
        <xdr:cNvPr id="115" name="Picture 114" descr="South Africa">
          <a:extLst>
            <a:ext uri="{FF2B5EF4-FFF2-40B4-BE49-F238E27FC236}">
              <a16:creationId xmlns:a16="http://schemas.microsoft.com/office/drawing/2014/main" id="{2AFCF4B9-72DD-42A4-AE43-46FDC03FF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28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118</xdr:row>
      <xdr:rowOff>0</xdr:rowOff>
    </xdr:from>
    <xdr:to>
      <xdr:col>2</xdr:col>
      <xdr:colOff>381000</xdr:colOff>
      <xdr:row>120</xdr:row>
      <xdr:rowOff>0</xdr:rowOff>
    </xdr:to>
    <xdr:pic>
      <xdr:nvPicPr>
        <xdr:cNvPr id="116" name="Picture 115" descr="United States">
          <a:extLst>
            <a:ext uri="{FF2B5EF4-FFF2-40B4-BE49-F238E27FC236}">
              <a16:creationId xmlns:a16="http://schemas.microsoft.com/office/drawing/2014/main" id="{2D16BD51-840C-4CC8-BC51-130267C73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47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119</xdr:row>
      <xdr:rowOff>0</xdr:rowOff>
    </xdr:from>
    <xdr:to>
      <xdr:col>2</xdr:col>
      <xdr:colOff>381000</xdr:colOff>
      <xdr:row>121</xdr:row>
      <xdr:rowOff>0</xdr:rowOff>
    </xdr:to>
    <xdr:pic>
      <xdr:nvPicPr>
        <xdr:cNvPr id="117" name="Picture 116" descr="New Zealand">
          <a:extLst>
            <a:ext uri="{FF2B5EF4-FFF2-40B4-BE49-F238E27FC236}">
              <a16:creationId xmlns:a16="http://schemas.microsoft.com/office/drawing/2014/main" id="{3D03E7E8-7F64-4613-BF93-3BCA19812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663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120</xdr:row>
      <xdr:rowOff>0</xdr:rowOff>
    </xdr:from>
    <xdr:to>
      <xdr:col>2</xdr:col>
      <xdr:colOff>381000</xdr:colOff>
      <xdr:row>122</xdr:row>
      <xdr:rowOff>0</xdr:rowOff>
    </xdr:to>
    <xdr:pic>
      <xdr:nvPicPr>
        <xdr:cNvPr id="118" name="Picture 117" descr="South Korea">
          <a:extLst>
            <a:ext uri="{FF2B5EF4-FFF2-40B4-BE49-F238E27FC236}">
              <a16:creationId xmlns:a16="http://schemas.microsoft.com/office/drawing/2014/main" id="{DEE44E91-B238-483D-90C0-638804B73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85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121</xdr:row>
      <xdr:rowOff>0</xdr:rowOff>
    </xdr:from>
    <xdr:to>
      <xdr:col>2</xdr:col>
      <xdr:colOff>381000</xdr:colOff>
      <xdr:row>123</xdr:row>
      <xdr:rowOff>0</xdr:rowOff>
    </xdr:to>
    <xdr:pic>
      <xdr:nvPicPr>
        <xdr:cNvPr id="119" name="Picture 118" descr="United States">
          <a:extLst>
            <a:ext uri="{FF2B5EF4-FFF2-40B4-BE49-F238E27FC236}">
              <a16:creationId xmlns:a16="http://schemas.microsoft.com/office/drawing/2014/main" id="{7D0CC0A8-7380-4627-8C7F-94C72A84B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044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381000</xdr:colOff>
      <xdr:row>124</xdr:row>
      <xdr:rowOff>0</xdr:rowOff>
    </xdr:to>
    <xdr:pic>
      <xdr:nvPicPr>
        <xdr:cNvPr id="120" name="Picture 119" descr="England">
          <a:extLst>
            <a:ext uri="{FF2B5EF4-FFF2-40B4-BE49-F238E27FC236}">
              <a16:creationId xmlns:a16="http://schemas.microsoft.com/office/drawing/2014/main" id="{9F8D127B-F4A7-4C21-B2B9-28E327CB0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234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381000</xdr:colOff>
      <xdr:row>125</xdr:row>
      <xdr:rowOff>0</xdr:rowOff>
    </xdr:to>
    <xdr:pic>
      <xdr:nvPicPr>
        <xdr:cNvPr id="121" name="Picture 120" descr="United States">
          <a:extLst>
            <a:ext uri="{FF2B5EF4-FFF2-40B4-BE49-F238E27FC236}">
              <a16:creationId xmlns:a16="http://schemas.microsoft.com/office/drawing/2014/main" id="{36B90F97-835D-4EE1-92A2-8DED55987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425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381000</xdr:colOff>
      <xdr:row>126</xdr:row>
      <xdr:rowOff>0</xdr:rowOff>
    </xdr:to>
    <xdr:pic>
      <xdr:nvPicPr>
        <xdr:cNvPr id="122" name="Picture 121" descr="United States">
          <a:extLst>
            <a:ext uri="{FF2B5EF4-FFF2-40B4-BE49-F238E27FC236}">
              <a16:creationId xmlns:a16="http://schemas.microsoft.com/office/drawing/2014/main" id="{54BD9B4A-CAC7-43C7-B043-7F99FDF8E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615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381000</xdr:colOff>
      <xdr:row>127</xdr:row>
      <xdr:rowOff>0</xdr:rowOff>
    </xdr:to>
    <xdr:pic>
      <xdr:nvPicPr>
        <xdr:cNvPr id="123" name="Picture 122" descr="England">
          <a:extLst>
            <a:ext uri="{FF2B5EF4-FFF2-40B4-BE49-F238E27FC236}">
              <a16:creationId xmlns:a16="http://schemas.microsoft.com/office/drawing/2014/main" id="{EB8156E3-01EF-4E91-8F0B-72ABBA458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806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381000</xdr:colOff>
      <xdr:row>128</xdr:row>
      <xdr:rowOff>0</xdr:rowOff>
    </xdr:to>
    <xdr:pic>
      <xdr:nvPicPr>
        <xdr:cNvPr id="124" name="Picture 123" descr="Germany">
          <a:extLst>
            <a:ext uri="{FF2B5EF4-FFF2-40B4-BE49-F238E27FC236}">
              <a16:creationId xmlns:a16="http://schemas.microsoft.com/office/drawing/2014/main" id="{3B976ABB-CBED-40DA-8C99-67C14F4EB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996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381000</xdr:colOff>
      <xdr:row>129</xdr:row>
      <xdr:rowOff>0</xdr:rowOff>
    </xdr:to>
    <xdr:pic>
      <xdr:nvPicPr>
        <xdr:cNvPr id="125" name="Picture 124" descr="United States">
          <a:extLst>
            <a:ext uri="{FF2B5EF4-FFF2-40B4-BE49-F238E27FC236}">
              <a16:creationId xmlns:a16="http://schemas.microsoft.com/office/drawing/2014/main" id="{95151BD1-8268-4781-97BB-B7C7635F5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187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381000</xdr:colOff>
      <xdr:row>130</xdr:row>
      <xdr:rowOff>0</xdr:rowOff>
    </xdr:to>
    <xdr:pic>
      <xdr:nvPicPr>
        <xdr:cNvPr id="126" name="Picture 125" descr="Australia">
          <a:extLst>
            <a:ext uri="{FF2B5EF4-FFF2-40B4-BE49-F238E27FC236}">
              <a16:creationId xmlns:a16="http://schemas.microsoft.com/office/drawing/2014/main" id="{66F45C2C-8401-490C-812D-D65ED8FFB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377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129</xdr:row>
      <xdr:rowOff>0</xdr:rowOff>
    </xdr:from>
    <xdr:to>
      <xdr:col>2</xdr:col>
      <xdr:colOff>381000</xdr:colOff>
      <xdr:row>131</xdr:row>
      <xdr:rowOff>0</xdr:rowOff>
    </xdr:to>
    <xdr:pic>
      <xdr:nvPicPr>
        <xdr:cNvPr id="127" name="Picture 126" descr="United States">
          <a:extLst>
            <a:ext uri="{FF2B5EF4-FFF2-40B4-BE49-F238E27FC236}">
              <a16:creationId xmlns:a16="http://schemas.microsoft.com/office/drawing/2014/main" id="{1583E58F-0534-4191-8F87-925CF730F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568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</xdr:row>
      <xdr:rowOff>0</xdr:rowOff>
    </xdr:from>
    <xdr:to>
      <xdr:col>2</xdr:col>
      <xdr:colOff>381000</xdr:colOff>
      <xdr:row>132</xdr:row>
      <xdr:rowOff>0</xdr:rowOff>
    </xdr:to>
    <xdr:pic>
      <xdr:nvPicPr>
        <xdr:cNvPr id="128" name="Picture 127" descr="Australia">
          <a:extLst>
            <a:ext uri="{FF2B5EF4-FFF2-40B4-BE49-F238E27FC236}">
              <a16:creationId xmlns:a16="http://schemas.microsoft.com/office/drawing/2014/main" id="{93D48F6B-A206-4234-86D8-C56DDA2BA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758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131</xdr:row>
      <xdr:rowOff>0</xdr:rowOff>
    </xdr:from>
    <xdr:to>
      <xdr:col>2</xdr:col>
      <xdr:colOff>381000</xdr:colOff>
      <xdr:row>133</xdr:row>
      <xdr:rowOff>0</xdr:rowOff>
    </xdr:to>
    <xdr:pic>
      <xdr:nvPicPr>
        <xdr:cNvPr id="129" name="Picture 128" descr="Sweden">
          <a:extLst>
            <a:ext uri="{FF2B5EF4-FFF2-40B4-BE49-F238E27FC236}">
              <a16:creationId xmlns:a16="http://schemas.microsoft.com/office/drawing/2014/main" id="{2C0F1595-968E-4F66-8828-8FDA29DD2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949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132</xdr:row>
      <xdr:rowOff>0</xdr:rowOff>
    </xdr:from>
    <xdr:to>
      <xdr:col>2</xdr:col>
      <xdr:colOff>381000</xdr:colOff>
      <xdr:row>134</xdr:row>
      <xdr:rowOff>0</xdr:rowOff>
    </xdr:to>
    <xdr:pic>
      <xdr:nvPicPr>
        <xdr:cNvPr id="130" name="Picture 129" descr="South Korea">
          <a:extLst>
            <a:ext uri="{FF2B5EF4-FFF2-40B4-BE49-F238E27FC236}">
              <a16:creationId xmlns:a16="http://schemas.microsoft.com/office/drawing/2014/main" id="{7174C5D6-BA0F-453A-A13E-F46BE8438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5139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133</xdr:row>
      <xdr:rowOff>0</xdr:rowOff>
    </xdr:from>
    <xdr:to>
      <xdr:col>2</xdr:col>
      <xdr:colOff>381000</xdr:colOff>
      <xdr:row>135</xdr:row>
      <xdr:rowOff>0</xdr:rowOff>
    </xdr:to>
    <xdr:pic>
      <xdr:nvPicPr>
        <xdr:cNvPr id="131" name="Picture 130" descr="United States">
          <a:extLst>
            <a:ext uri="{FF2B5EF4-FFF2-40B4-BE49-F238E27FC236}">
              <a16:creationId xmlns:a16="http://schemas.microsoft.com/office/drawing/2014/main" id="{5986BD21-C2A4-4D85-9123-D8B79FA30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533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134</xdr:row>
      <xdr:rowOff>0</xdr:rowOff>
    </xdr:from>
    <xdr:to>
      <xdr:col>2</xdr:col>
      <xdr:colOff>381000</xdr:colOff>
      <xdr:row>136</xdr:row>
      <xdr:rowOff>0</xdr:rowOff>
    </xdr:to>
    <xdr:pic>
      <xdr:nvPicPr>
        <xdr:cNvPr id="132" name="Picture 131" descr="Fiji">
          <a:extLst>
            <a:ext uri="{FF2B5EF4-FFF2-40B4-BE49-F238E27FC236}">
              <a16:creationId xmlns:a16="http://schemas.microsoft.com/office/drawing/2014/main" id="{B071BF55-8C25-408D-9E4F-AB68A2C9D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552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135</xdr:row>
      <xdr:rowOff>0</xdr:rowOff>
    </xdr:from>
    <xdr:to>
      <xdr:col>2</xdr:col>
      <xdr:colOff>381000</xdr:colOff>
      <xdr:row>137</xdr:row>
      <xdr:rowOff>0</xdr:rowOff>
    </xdr:to>
    <xdr:pic>
      <xdr:nvPicPr>
        <xdr:cNvPr id="133" name="Picture 132" descr="United States">
          <a:extLst>
            <a:ext uri="{FF2B5EF4-FFF2-40B4-BE49-F238E27FC236}">
              <a16:creationId xmlns:a16="http://schemas.microsoft.com/office/drawing/2014/main" id="{41FC8CD3-9D79-455C-A680-2D4556FD0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571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136</xdr:row>
      <xdr:rowOff>0</xdr:rowOff>
    </xdr:from>
    <xdr:to>
      <xdr:col>2</xdr:col>
      <xdr:colOff>381000</xdr:colOff>
      <xdr:row>138</xdr:row>
      <xdr:rowOff>0</xdr:rowOff>
    </xdr:to>
    <xdr:pic>
      <xdr:nvPicPr>
        <xdr:cNvPr id="134" name="Picture 133" descr="United States">
          <a:extLst>
            <a:ext uri="{FF2B5EF4-FFF2-40B4-BE49-F238E27FC236}">
              <a16:creationId xmlns:a16="http://schemas.microsoft.com/office/drawing/2014/main" id="{83999E4B-758E-4495-9FDA-C66DE2B90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590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137</xdr:row>
      <xdr:rowOff>0</xdr:rowOff>
    </xdr:from>
    <xdr:to>
      <xdr:col>2</xdr:col>
      <xdr:colOff>381000</xdr:colOff>
      <xdr:row>139</xdr:row>
      <xdr:rowOff>0</xdr:rowOff>
    </xdr:to>
    <xdr:pic>
      <xdr:nvPicPr>
        <xdr:cNvPr id="135" name="Picture 134" descr="Mexico">
          <a:extLst>
            <a:ext uri="{FF2B5EF4-FFF2-40B4-BE49-F238E27FC236}">
              <a16:creationId xmlns:a16="http://schemas.microsoft.com/office/drawing/2014/main" id="{579ECFFA-A246-4DE7-B28F-0BD86C49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609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138</xdr:row>
      <xdr:rowOff>0</xdr:rowOff>
    </xdr:from>
    <xdr:to>
      <xdr:col>2</xdr:col>
      <xdr:colOff>381000</xdr:colOff>
      <xdr:row>140</xdr:row>
      <xdr:rowOff>0</xdr:rowOff>
    </xdr:to>
    <xdr:pic>
      <xdr:nvPicPr>
        <xdr:cNvPr id="136" name="Picture 135" descr="United States">
          <a:extLst>
            <a:ext uri="{FF2B5EF4-FFF2-40B4-BE49-F238E27FC236}">
              <a16:creationId xmlns:a16="http://schemas.microsoft.com/office/drawing/2014/main" id="{86EB4491-FE7C-4807-8A55-A50F5B931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628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139</xdr:row>
      <xdr:rowOff>0</xdr:rowOff>
    </xdr:from>
    <xdr:to>
      <xdr:col>2</xdr:col>
      <xdr:colOff>381000</xdr:colOff>
      <xdr:row>141</xdr:row>
      <xdr:rowOff>0</xdr:rowOff>
    </xdr:to>
    <xdr:pic>
      <xdr:nvPicPr>
        <xdr:cNvPr id="137" name="Picture 136" descr="United States">
          <a:extLst>
            <a:ext uri="{FF2B5EF4-FFF2-40B4-BE49-F238E27FC236}">
              <a16:creationId xmlns:a16="http://schemas.microsoft.com/office/drawing/2014/main" id="{89AC6142-799A-4373-A465-75F09EA3C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6473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140</xdr:row>
      <xdr:rowOff>0</xdr:rowOff>
    </xdr:from>
    <xdr:to>
      <xdr:col>2</xdr:col>
      <xdr:colOff>381000</xdr:colOff>
      <xdr:row>142</xdr:row>
      <xdr:rowOff>0</xdr:rowOff>
    </xdr:to>
    <xdr:pic>
      <xdr:nvPicPr>
        <xdr:cNvPr id="138" name="Picture 137" descr="India">
          <a:extLst>
            <a:ext uri="{FF2B5EF4-FFF2-40B4-BE49-F238E27FC236}">
              <a16:creationId xmlns:a16="http://schemas.microsoft.com/office/drawing/2014/main" id="{8CF5F089-589E-4056-8EE1-49EAF3FEC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666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141</xdr:row>
      <xdr:rowOff>0</xdr:rowOff>
    </xdr:from>
    <xdr:to>
      <xdr:col>2</xdr:col>
      <xdr:colOff>381000</xdr:colOff>
      <xdr:row>143</xdr:row>
      <xdr:rowOff>0</xdr:rowOff>
    </xdr:to>
    <xdr:pic>
      <xdr:nvPicPr>
        <xdr:cNvPr id="139" name="Picture 138" descr="Australia">
          <a:extLst>
            <a:ext uri="{FF2B5EF4-FFF2-40B4-BE49-F238E27FC236}">
              <a16:creationId xmlns:a16="http://schemas.microsoft.com/office/drawing/2014/main" id="{C4C28E6D-57BC-48B2-8423-0BF1B040C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6854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142</xdr:row>
      <xdr:rowOff>0</xdr:rowOff>
    </xdr:from>
    <xdr:to>
      <xdr:col>2</xdr:col>
      <xdr:colOff>381000</xdr:colOff>
      <xdr:row>144</xdr:row>
      <xdr:rowOff>0</xdr:rowOff>
    </xdr:to>
    <xdr:pic>
      <xdr:nvPicPr>
        <xdr:cNvPr id="140" name="Picture 139" descr="United States">
          <a:extLst>
            <a:ext uri="{FF2B5EF4-FFF2-40B4-BE49-F238E27FC236}">
              <a16:creationId xmlns:a16="http://schemas.microsoft.com/office/drawing/2014/main" id="{E0DF20E7-6C0A-4864-A6DA-820FA85FC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7044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143</xdr:row>
      <xdr:rowOff>0</xdr:rowOff>
    </xdr:from>
    <xdr:to>
      <xdr:col>2</xdr:col>
      <xdr:colOff>381000</xdr:colOff>
      <xdr:row>145</xdr:row>
      <xdr:rowOff>0</xdr:rowOff>
    </xdr:to>
    <xdr:pic>
      <xdr:nvPicPr>
        <xdr:cNvPr id="141" name="Picture 140" descr="United States">
          <a:extLst>
            <a:ext uri="{FF2B5EF4-FFF2-40B4-BE49-F238E27FC236}">
              <a16:creationId xmlns:a16="http://schemas.microsoft.com/office/drawing/2014/main" id="{1B13E3F2-BC1B-4613-A22A-A1CB3F7F6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7235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144</xdr:row>
      <xdr:rowOff>0</xdr:rowOff>
    </xdr:from>
    <xdr:to>
      <xdr:col>2</xdr:col>
      <xdr:colOff>381000</xdr:colOff>
      <xdr:row>146</xdr:row>
      <xdr:rowOff>0</xdr:rowOff>
    </xdr:to>
    <xdr:pic>
      <xdr:nvPicPr>
        <xdr:cNvPr id="142" name="Picture 141" descr="United States">
          <a:extLst>
            <a:ext uri="{FF2B5EF4-FFF2-40B4-BE49-F238E27FC236}">
              <a16:creationId xmlns:a16="http://schemas.microsoft.com/office/drawing/2014/main" id="{C9CA6956-5AD0-4B7C-8AE9-A2E4CBAED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7425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145</xdr:row>
      <xdr:rowOff>0</xdr:rowOff>
    </xdr:from>
    <xdr:to>
      <xdr:col>2</xdr:col>
      <xdr:colOff>381000</xdr:colOff>
      <xdr:row>147</xdr:row>
      <xdr:rowOff>0</xdr:rowOff>
    </xdr:to>
    <xdr:pic>
      <xdr:nvPicPr>
        <xdr:cNvPr id="143" name="Picture 142" descr="United States">
          <a:extLst>
            <a:ext uri="{FF2B5EF4-FFF2-40B4-BE49-F238E27FC236}">
              <a16:creationId xmlns:a16="http://schemas.microsoft.com/office/drawing/2014/main" id="{F3969B5B-0B22-48F1-868B-8C4655C6A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7616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146</xdr:row>
      <xdr:rowOff>0</xdr:rowOff>
    </xdr:from>
    <xdr:to>
      <xdr:col>2</xdr:col>
      <xdr:colOff>381000</xdr:colOff>
      <xdr:row>148</xdr:row>
      <xdr:rowOff>0</xdr:rowOff>
    </xdr:to>
    <xdr:pic>
      <xdr:nvPicPr>
        <xdr:cNvPr id="144" name="Picture 143" descr="United States">
          <a:extLst>
            <a:ext uri="{FF2B5EF4-FFF2-40B4-BE49-F238E27FC236}">
              <a16:creationId xmlns:a16="http://schemas.microsoft.com/office/drawing/2014/main" id="{58166949-D7C8-4FD2-B360-216C17E64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7806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147</xdr:row>
      <xdr:rowOff>0</xdr:rowOff>
    </xdr:from>
    <xdr:to>
      <xdr:col>2</xdr:col>
      <xdr:colOff>381000</xdr:colOff>
      <xdr:row>149</xdr:row>
      <xdr:rowOff>0</xdr:rowOff>
    </xdr:to>
    <xdr:pic>
      <xdr:nvPicPr>
        <xdr:cNvPr id="145" name="Picture 144" descr="United States">
          <a:extLst>
            <a:ext uri="{FF2B5EF4-FFF2-40B4-BE49-F238E27FC236}">
              <a16:creationId xmlns:a16="http://schemas.microsoft.com/office/drawing/2014/main" id="{8B79B52E-5DAE-4C42-9B87-34D4BE45A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7997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148</xdr:row>
      <xdr:rowOff>0</xdr:rowOff>
    </xdr:from>
    <xdr:to>
      <xdr:col>2</xdr:col>
      <xdr:colOff>381000</xdr:colOff>
      <xdr:row>150</xdr:row>
      <xdr:rowOff>0</xdr:rowOff>
    </xdr:to>
    <xdr:pic>
      <xdr:nvPicPr>
        <xdr:cNvPr id="146" name="Picture 145" descr="Mexico">
          <a:extLst>
            <a:ext uri="{FF2B5EF4-FFF2-40B4-BE49-F238E27FC236}">
              <a16:creationId xmlns:a16="http://schemas.microsoft.com/office/drawing/2014/main" id="{AB0B33CE-B38B-4A0C-A51B-4BEACA82F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187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149</xdr:row>
      <xdr:rowOff>0</xdr:rowOff>
    </xdr:from>
    <xdr:to>
      <xdr:col>2</xdr:col>
      <xdr:colOff>381000</xdr:colOff>
      <xdr:row>151</xdr:row>
      <xdr:rowOff>0</xdr:rowOff>
    </xdr:to>
    <xdr:pic>
      <xdr:nvPicPr>
        <xdr:cNvPr id="147" name="Picture 146" descr="United States">
          <a:extLst>
            <a:ext uri="{FF2B5EF4-FFF2-40B4-BE49-F238E27FC236}">
              <a16:creationId xmlns:a16="http://schemas.microsoft.com/office/drawing/2014/main" id="{BC83DA98-A607-44F7-8D89-5B5EC4A48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378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381000</xdr:colOff>
      <xdr:row>152</xdr:row>
      <xdr:rowOff>0</xdr:rowOff>
    </xdr:to>
    <xdr:pic>
      <xdr:nvPicPr>
        <xdr:cNvPr id="148" name="Picture 147" descr="United States">
          <a:extLst>
            <a:ext uri="{FF2B5EF4-FFF2-40B4-BE49-F238E27FC236}">
              <a16:creationId xmlns:a16="http://schemas.microsoft.com/office/drawing/2014/main" id="{11C3FB13-4329-4563-B6B8-173532F28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568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151</xdr:row>
      <xdr:rowOff>0</xdr:rowOff>
    </xdr:from>
    <xdr:to>
      <xdr:col>2</xdr:col>
      <xdr:colOff>381000</xdr:colOff>
      <xdr:row>153</xdr:row>
      <xdr:rowOff>0</xdr:rowOff>
    </xdr:to>
    <xdr:pic>
      <xdr:nvPicPr>
        <xdr:cNvPr id="149" name="Picture 148" descr="Chile">
          <a:extLst>
            <a:ext uri="{FF2B5EF4-FFF2-40B4-BE49-F238E27FC236}">
              <a16:creationId xmlns:a16="http://schemas.microsoft.com/office/drawing/2014/main" id="{2531333C-8597-422E-9CF3-1D268A81D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759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152</xdr:row>
      <xdr:rowOff>0</xdr:rowOff>
    </xdr:from>
    <xdr:to>
      <xdr:col>2</xdr:col>
      <xdr:colOff>381000</xdr:colOff>
      <xdr:row>154</xdr:row>
      <xdr:rowOff>0</xdr:rowOff>
    </xdr:to>
    <xdr:pic>
      <xdr:nvPicPr>
        <xdr:cNvPr id="150" name="Picture 149" descr="United States">
          <a:extLst>
            <a:ext uri="{FF2B5EF4-FFF2-40B4-BE49-F238E27FC236}">
              <a16:creationId xmlns:a16="http://schemas.microsoft.com/office/drawing/2014/main" id="{7AFD1F5E-BF98-4628-8344-F52817DD1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949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153</xdr:row>
      <xdr:rowOff>0</xdr:rowOff>
    </xdr:from>
    <xdr:to>
      <xdr:col>2</xdr:col>
      <xdr:colOff>381000</xdr:colOff>
      <xdr:row>155</xdr:row>
      <xdr:rowOff>0</xdr:rowOff>
    </xdr:to>
    <xdr:pic>
      <xdr:nvPicPr>
        <xdr:cNvPr id="151" name="Picture 150" descr="United States">
          <a:extLst>
            <a:ext uri="{FF2B5EF4-FFF2-40B4-BE49-F238E27FC236}">
              <a16:creationId xmlns:a16="http://schemas.microsoft.com/office/drawing/2014/main" id="{D1A87DD5-14F5-48C3-BF23-69D9D0E9C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914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154</xdr:row>
      <xdr:rowOff>0</xdr:rowOff>
    </xdr:from>
    <xdr:to>
      <xdr:col>2</xdr:col>
      <xdr:colOff>381000</xdr:colOff>
      <xdr:row>156</xdr:row>
      <xdr:rowOff>0</xdr:rowOff>
    </xdr:to>
    <xdr:pic>
      <xdr:nvPicPr>
        <xdr:cNvPr id="152" name="Picture 151" descr="United States">
          <a:extLst>
            <a:ext uri="{FF2B5EF4-FFF2-40B4-BE49-F238E27FC236}">
              <a16:creationId xmlns:a16="http://schemas.microsoft.com/office/drawing/2014/main" id="{7ADA7F1B-5688-497D-B53C-DD2E12A43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933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381000</xdr:colOff>
      <xdr:row>157</xdr:row>
      <xdr:rowOff>0</xdr:rowOff>
    </xdr:to>
    <xdr:pic>
      <xdr:nvPicPr>
        <xdr:cNvPr id="153" name="Picture 152" descr="United States">
          <a:extLst>
            <a:ext uri="{FF2B5EF4-FFF2-40B4-BE49-F238E27FC236}">
              <a16:creationId xmlns:a16="http://schemas.microsoft.com/office/drawing/2014/main" id="{4C3EE070-AF1D-485D-8E1F-CE3818ED8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952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156</xdr:row>
      <xdr:rowOff>0</xdr:rowOff>
    </xdr:from>
    <xdr:to>
      <xdr:col>2</xdr:col>
      <xdr:colOff>381000</xdr:colOff>
      <xdr:row>158</xdr:row>
      <xdr:rowOff>0</xdr:rowOff>
    </xdr:to>
    <xdr:pic>
      <xdr:nvPicPr>
        <xdr:cNvPr id="154" name="Picture 153" descr="United States">
          <a:extLst>
            <a:ext uri="{FF2B5EF4-FFF2-40B4-BE49-F238E27FC236}">
              <a16:creationId xmlns:a16="http://schemas.microsoft.com/office/drawing/2014/main" id="{085A7280-3281-45AD-A1B5-7EA4986F2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971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381000</xdr:colOff>
      <xdr:row>159</xdr:row>
      <xdr:rowOff>0</xdr:rowOff>
    </xdr:to>
    <xdr:pic>
      <xdr:nvPicPr>
        <xdr:cNvPr id="155" name="Picture 154" descr="United States">
          <a:extLst>
            <a:ext uri="{FF2B5EF4-FFF2-40B4-BE49-F238E27FC236}">
              <a16:creationId xmlns:a16="http://schemas.microsoft.com/office/drawing/2014/main" id="{DD31F3DE-BC63-477F-8868-7F4DA86C9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990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381000</xdr:colOff>
      <xdr:row>160</xdr:row>
      <xdr:rowOff>6350</xdr:rowOff>
    </xdr:to>
    <xdr:pic>
      <xdr:nvPicPr>
        <xdr:cNvPr id="156" name="Picture 155" descr="United States">
          <a:extLst>
            <a:ext uri="{FF2B5EF4-FFF2-40B4-BE49-F238E27FC236}">
              <a16:creationId xmlns:a16="http://schemas.microsoft.com/office/drawing/2014/main" id="{0B6A75B5-5C75-43B2-ADD1-472214A78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009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159</xdr:row>
      <xdr:rowOff>0</xdr:rowOff>
    </xdr:from>
    <xdr:to>
      <xdr:col>2</xdr:col>
      <xdr:colOff>381000</xdr:colOff>
      <xdr:row>161</xdr:row>
      <xdr:rowOff>12700</xdr:rowOff>
    </xdr:to>
    <xdr:pic>
      <xdr:nvPicPr>
        <xdr:cNvPr id="157" name="Picture 156" descr="United States">
          <a:extLst>
            <a:ext uri="{FF2B5EF4-FFF2-40B4-BE49-F238E27FC236}">
              <a16:creationId xmlns:a16="http://schemas.microsoft.com/office/drawing/2014/main" id="{AA8DC3A7-20DA-412F-8F72-167BCDD09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0283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381000</xdr:colOff>
      <xdr:row>3</xdr:row>
      <xdr:rowOff>0</xdr:rowOff>
    </xdr:to>
    <xdr:pic>
      <xdr:nvPicPr>
        <xdr:cNvPr id="2" name="Picture 1" descr="United States">
          <a:extLst>
            <a:ext uri="{FF2B5EF4-FFF2-40B4-BE49-F238E27FC236}">
              <a16:creationId xmlns:a16="http://schemas.microsoft.com/office/drawing/2014/main" id="{65F14E14-CCE3-4DBB-960E-0F006A3E4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381000</xdr:colOff>
      <xdr:row>4</xdr:row>
      <xdr:rowOff>0</xdr:rowOff>
    </xdr:to>
    <xdr:pic>
      <xdr:nvPicPr>
        <xdr:cNvPr id="3" name="Picture 2" descr="South Korea">
          <a:extLst>
            <a:ext uri="{FF2B5EF4-FFF2-40B4-BE49-F238E27FC236}">
              <a16:creationId xmlns:a16="http://schemas.microsoft.com/office/drawing/2014/main" id="{530216D7-5D78-45B0-A6B9-9399B06B0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8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381000</xdr:colOff>
      <xdr:row>5</xdr:row>
      <xdr:rowOff>0</xdr:rowOff>
    </xdr:to>
    <xdr:pic>
      <xdr:nvPicPr>
        <xdr:cNvPr id="4" name="Picture 3" descr="England">
          <a:extLst>
            <a:ext uri="{FF2B5EF4-FFF2-40B4-BE49-F238E27FC236}">
              <a16:creationId xmlns:a16="http://schemas.microsoft.com/office/drawing/2014/main" id="{E4701310-5041-4340-A4AB-2728FCC1E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7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381000</xdr:colOff>
      <xdr:row>6</xdr:row>
      <xdr:rowOff>0</xdr:rowOff>
    </xdr:to>
    <xdr:pic>
      <xdr:nvPicPr>
        <xdr:cNvPr id="5" name="Picture 4" descr="United States">
          <a:extLst>
            <a:ext uri="{FF2B5EF4-FFF2-40B4-BE49-F238E27FC236}">
              <a16:creationId xmlns:a16="http://schemas.microsoft.com/office/drawing/2014/main" id="{F200844D-D655-4095-B640-95DCB5502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6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381000</xdr:colOff>
      <xdr:row>7</xdr:row>
      <xdr:rowOff>0</xdr:rowOff>
    </xdr:to>
    <xdr:pic>
      <xdr:nvPicPr>
        <xdr:cNvPr id="6" name="Picture 5" descr="United States">
          <a:extLst>
            <a:ext uri="{FF2B5EF4-FFF2-40B4-BE49-F238E27FC236}">
              <a16:creationId xmlns:a16="http://schemas.microsoft.com/office/drawing/2014/main" id="{7745BA55-A5BB-4ED3-BEB3-A3198727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5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381000</xdr:colOff>
      <xdr:row>8</xdr:row>
      <xdr:rowOff>0</xdr:rowOff>
    </xdr:to>
    <xdr:pic>
      <xdr:nvPicPr>
        <xdr:cNvPr id="7" name="Picture 6" descr="South Africa">
          <a:extLst>
            <a:ext uri="{FF2B5EF4-FFF2-40B4-BE49-F238E27FC236}">
              <a16:creationId xmlns:a16="http://schemas.microsoft.com/office/drawing/2014/main" id="{8B1566EC-7D2B-4C3F-8ADC-D1B5CC346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4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381000</xdr:colOff>
      <xdr:row>9</xdr:row>
      <xdr:rowOff>0</xdr:rowOff>
    </xdr:to>
    <xdr:pic>
      <xdr:nvPicPr>
        <xdr:cNvPr id="8" name="Picture 7" descr="United States">
          <a:extLst>
            <a:ext uri="{FF2B5EF4-FFF2-40B4-BE49-F238E27FC236}">
              <a16:creationId xmlns:a16="http://schemas.microsoft.com/office/drawing/2014/main" id="{CB14B1A5-C6D5-494F-BF3F-FDE3CFC6F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3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381000</xdr:colOff>
      <xdr:row>10</xdr:row>
      <xdr:rowOff>0</xdr:rowOff>
    </xdr:to>
    <xdr:pic>
      <xdr:nvPicPr>
        <xdr:cNvPr id="9" name="Picture 8" descr="New Zealand">
          <a:extLst>
            <a:ext uri="{FF2B5EF4-FFF2-40B4-BE49-F238E27FC236}">
              <a16:creationId xmlns:a16="http://schemas.microsoft.com/office/drawing/2014/main" id="{E096FB3E-640B-4BD3-B07E-EEF3F768B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381000</xdr:colOff>
      <xdr:row>11</xdr:row>
      <xdr:rowOff>0</xdr:rowOff>
    </xdr:to>
    <xdr:pic>
      <xdr:nvPicPr>
        <xdr:cNvPr id="10" name="Picture 9" descr="Chinese Taipei">
          <a:extLst>
            <a:ext uri="{FF2B5EF4-FFF2-40B4-BE49-F238E27FC236}">
              <a16:creationId xmlns:a16="http://schemas.microsoft.com/office/drawing/2014/main" id="{E2804544-6AE0-482F-8C84-87C0D5C9A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1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381000</xdr:colOff>
      <xdr:row>12</xdr:row>
      <xdr:rowOff>0</xdr:rowOff>
    </xdr:to>
    <xdr:pic>
      <xdr:nvPicPr>
        <xdr:cNvPr id="11" name="Picture 10" descr="United States">
          <a:extLst>
            <a:ext uri="{FF2B5EF4-FFF2-40B4-BE49-F238E27FC236}">
              <a16:creationId xmlns:a16="http://schemas.microsoft.com/office/drawing/2014/main" id="{0E4EA339-05B4-4542-9F09-15F446765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0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381000</xdr:colOff>
      <xdr:row>13</xdr:row>
      <xdr:rowOff>0</xdr:rowOff>
    </xdr:to>
    <xdr:pic>
      <xdr:nvPicPr>
        <xdr:cNvPr id="12" name="Picture 11" descr="United States">
          <a:extLst>
            <a:ext uri="{FF2B5EF4-FFF2-40B4-BE49-F238E27FC236}">
              <a16:creationId xmlns:a16="http://schemas.microsoft.com/office/drawing/2014/main" id="{4831F46E-5BCA-462C-B1FC-54AB67BAE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9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381000</xdr:colOff>
      <xdr:row>14</xdr:row>
      <xdr:rowOff>0</xdr:rowOff>
    </xdr:to>
    <xdr:pic>
      <xdr:nvPicPr>
        <xdr:cNvPr id="13" name="Picture 12" descr="United States">
          <a:extLst>
            <a:ext uri="{FF2B5EF4-FFF2-40B4-BE49-F238E27FC236}">
              <a16:creationId xmlns:a16="http://schemas.microsoft.com/office/drawing/2014/main" id="{050BA629-B1AC-4E92-99CB-E38B2A02D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8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381000</xdr:colOff>
      <xdr:row>15</xdr:row>
      <xdr:rowOff>0</xdr:rowOff>
    </xdr:to>
    <xdr:pic>
      <xdr:nvPicPr>
        <xdr:cNvPr id="14" name="Picture 13" descr="United States">
          <a:extLst>
            <a:ext uri="{FF2B5EF4-FFF2-40B4-BE49-F238E27FC236}">
              <a16:creationId xmlns:a16="http://schemas.microsoft.com/office/drawing/2014/main" id="{E7D4A575-355B-4DAF-9F99-542A84F8E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7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381000</xdr:colOff>
      <xdr:row>16</xdr:row>
      <xdr:rowOff>0</xdr:rowOff>
    </xdr:to>
    <xdr:pic>
      <xdr:nvPicPr>
        <xdr:cNvPr id="15" name="Picture 14" descr="Australia">
          <a:extLst>
            <a:ext uri="{FF2B5EF4-FFF2-40B4-BE49-F238E27FC236}">
              <a16:creationId xmlns:a16="http://schemas.microsoft.com/office/drawing/2014/main" id="{4C7400BE-D4D9-41E3-8CB2-9E5F37009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66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381000</xdr:colOff>
      <xdr:row>17</xdr:row>
      <xdr:rowOff>0</xdr:rowOff>
    </xdr:to>
    <xdr:pic>
      <xdr:nvPicPr>
        <xdr:cNvPr id="16" name="Picture 15" descr="United States">
          <a:extLst>
            <a:ext uri="{FF2B5EF4-FFF2-40B4-BE49-F238E27FC236}">
              <a16:creationId xmlns:a16="http://schemas.microsoft.com/office/drawing/2014/main" id="{21B03612-990A-4185-BA57-7F18B3AEB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5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381000</xdr:colOff>
      <xdr:row>18</xdr:row>
      <xdr:rowOff>0</xdr:rowOff>
    </xdr:to>
    <xdr:pic>
      <xdr:nvPicPr>
        <xdr:cNvPr id="17" name="Picture 16" descr="United States">
          <a:extLst>
            <a:ext uri="{FF2B5EF4-FFF2-40B4-BE49-F238E27FC236}">
              <a16:creationId xmlns:a16="http://schemas.microsoft.com/office/drawing/2014/main" id="{6A62CC9C-B376-40D2-886D-B1B1C09E9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04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381000</xdr:colOff>
      <xdr:row>19</xdr:row>
      <xdr:rowOff>0</xdr:rowOff>
    </xdr:to>
    <xdr:pic>
      <xdr:nvPicPr>
        <xdr:cNvPr id="18" name="Picture 17" descr="South Korea">
          <a:extLst>
            <a:ext uri="{FF2B5EF4-FFF2-40B4-BE49-F238E27FC236}">
              <a16:creationId xmlns:a16="http://schemas.microsoft.com/office/drawing/2014/main" id="{A5EBD97B-2DC7-4F9A-BA5E-ADA4D6A5B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23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20</xdr:row>
      <xdr:rowOff>0</xdr:rowOff>
    </xdr:to>
    <xdr:pic>
      <xdr:nvPicPr>
        <xdr:cNvPr id="19" name="Picture 18" descr="Scotland">
          <a:extLst>
            <a:ext uri="{FF2B5EF4-FFF2-40B4-BE49-F238E27FC236}">
              <a16:creationId xmlns:a16="http://schemas.microsoft.com/office/drawing/2014/main" id="{1C4495B8-54F5-4D8C-800A-6FAC1F8E1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42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381000</xdr:colOff>
      <xdr:row>21</xdr:row>
      <xdr:rowOff>0</xdr:rowOff>
    </xdr:to>
    <xdr:pic>
      <xdr:nvPicPr>
        <xdr:cNvPr id="20" name="Picture 19" descr="United States">
          <a:extLst>
            <a:ext uri="{FF2B5EF4-FFF2-40B4-BE49-F238E27FC236}">
              <a16:creationId xmlns:a16="http://schemas.microsoft.com/office/drawing/2014/main" id="{91FA70A3-F92C-444D-8237-7B2224AF3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61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381000</xdr:colOff>
      <xdr:row>22</xdr:row>
      <xdr:rowOff>0</xdr:rowOff>
    </xdr:to>
    <xdr:pic>
      <xdr:nvPicPr>
        <xdr:cNvPr id="21" name="Picture 20" descr="Japan">
          <a:extLst>
            <a:ext uri="{FF2B5EF4-FFF2-40B4-BE49-F238E27FC236}">
              <a16:creationId xmlns:a16="http://schemas.microsoft.com/office/drawing/2014/main" id="{FBC8E4B4-6D2B-446A-AA21-48F3DA1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81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381000</xdr:colOff>
      <xdr:row>23</xdr:row>
      <xdr:rowOff>0</xdr:rowOff>
    </xdr:to>
    <xdr:pic>
      <xdr:nvPicPr>
        <xdr:cNvPr id="22" name="Picture 21" descr="United States">
          <a:extLst>
            <a:ext uri="{FF2B5EF4-FFF2-40B4-BE49-F238E27FC236}">
              <a16:creationId xmlns:a16="http://schemas.microsoft.com/office/drawing/2014/main" id="{E1205209-4EE1-4EC7-8AF1-7D6632AEC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00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381000</xdr:colOff>
      <xdr:row>24</xdr:row>
      <xdr:rowOff>0</xdr:rowOff>
    </xdr:to>
    <xdr:pic>
      <xdr:nvPicPr>
        <xdr:cNvPr id="23" name="Picture 22" descr="United States">
          <a:extLst>
            <a:ext uri="{FF2B5EF4-FFF2-40B4-BE49-F238E27FC236}">
              <a16:creationId xmlns:a16="http://schemas.microsoft.com/office/drawing/2014/main" id="{F49723D7-9048-4BDB-838C-5729D9A54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19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381000</xdr:colOff>
      <xdr:row>25</xdr:row>
      <xdr:rowOff>0</xdr:rowOff>
    </xdr:to>
    <xdr:pic>
      <xdr:nvPicPr>
        <xdr:cNvPr id="24" name="Picture 23" descr="United States">
          <a:extLst>
            <a:ext uri="{FF2B5EF4-FFF2-40B4-BE49-F238E27FC236}">
              <a16:creationId xmlns:a16="http://schemas.microsoft.com/office/drawing/2014/main" id="{EEDD00C3-05DF-4AA2-B76F-6C3BD3878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38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26</xdr:row>
      <xdr:rowOff>0</xdr:rowOff>
    </xdr:to>
    <xdr:pic>
      <xdr:nvPicPr>
        <xdr:cNvPr id="25" name="Picture 24" descr="United States">
          <a:extLst>
            <a:ext uri="{FF2B5EF4-FFF2-40B4-BE49-F238E27FC236}">
              <a16:creationId xmlns:a16="http://schemas.microsoft.com/office/drawing/2014/main" id="{2BA928BA-8922-407F-8364-E1E3F7198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57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381000</xdr:colOff>
      <xdr:row>27</xdr:row>
      <xdr:rowOff>0</xdr:rowOff>
    </xdr:to>
    <xdr:pic>
      <xdr:nvPicPr>
        <xdr:cNvPr id="26" name="Picture 25" descr="United States">
          <a:extLst>
            <a:ext uri="{FF2B5EF4-FFF2-40B4-BE49-F238E27FC236}">
              <a16:creationId xmlns:a16="http://schemas.microsoft.com/office/drawing/2014/main" id="{0787E9A2-3173-4731-9449-5A0136D25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76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381000</xdr:colOff>
      <xdr:row>28</xdr:row>
      <xdr:rowOff>0</xdr:rowOff>
    </xdr:to>
    <xdr:pic>
      <xdr:nvPicPr>
        <xdr:cNvPr id="27" name="Picture 26" descr="United States">
          <a:extLst>
            <a:ext uri="{FF2B5EF4-FFF2-40B4-BE49-F238E27FC236}">
              <a16:creationId xmlns:a16="http://schemas.microsoft.com/office/drawing/2014/main" id="{DE97184D-1245-44E0-90B9-CA3595B11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95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381000</xdr:colOff>
      <xdr:row>29</xdr:row>
      <xdr:rowOff>0</xdr:rowOff>
    </xdr:to>
    <xdr:pic>
      <xdr:nvPicPr>
        <xdr:cNvPr id="28" name="Picture 27" descr="United States">
          <a:extLst>
            <a:ext uri="{FF2B5EF4-FFF2-40B4-BE49-F238E27FC236}">
              <a16:creationId xmlns:a16="http://schemas.microsoft.com/office/drawing/2014/main" id="{A88697FB-1805-424D-B6FE-13F6BA378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14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381000</xdr:colOff>
      <xdr:row>30</xdr:row>
      <xdr:rowOff>0</xdr:rowOff>
    </xdr:to>
    <xdr:pic>
      <xdr:nvPicPr>
        <xdr:cNvPr id="29" name="Picture 28" descr="Argentina">
          <a:extLst>
            <a:ext uri="{FF2B5EF4-FFF2-40B4-BE49-F238E27FC236}">
              <a16:creationId xmlns:a16="http://schemas.microsoft.com/office/drawing/2014/main" id="{69446A2F-109F-421C-ACB3-73515FDA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33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381000</xdr:colOff>
      <xdr:row>31</xdr:row>
      <xdr:rowOff>0</xdr:rowOff>
    </xdr:to>
    <xdr:pic>
      <xdr:nvPicPr>
        <xdr:cNvPr id="30" name="Picture 29" descr="United States">
          <a:extLst>
            <a:ext uri="{FF2B5EF4-FFF2-40B4-BE49-F238E27FC236}">
              <a16:creationId xmlns:a16="http://schemas.microsoft.com/office/drawing/2014/main" id="{7D3E4CB5-F654-4B22-A9C1-71FF710ED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52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381000</xdr:colOff>
      <xdr:row>32</xdr:row>
      <xdr:rowOff>0</xdr:rowOff>
    </xdr:to>
    <xdr:pic>
      <xdr:nvPicPr>
        <xdr:cNvPr id="31" name="Picture 30" descr="United States">
          <a:extLst>
            <a:ext uri="{FF2B5EF4-FFF2-40B4-BE49-F238E27FC236}">
              <a16:creationId xmlns:a16="http://schemas.microsoft.com/office/drawing/2014/main" id="{A514D901-EFE3-45DC-A0CA-83D5B6C0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71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381000</xdr:colOff>
      <xdr:row>33</xdr:row>
      <xdr:rowOff>0</xdr:rowOff>
    </xdr:to>
    <xdr:pic>
      <xdr:nvPicPr>
        <xdr:cNvPr id="32" name="Picture 31" descr="United States">
          <a:extLst>
            <a:ext uri="{FF2B5EF4-FFF2-40B4-BE49-F238E27FC236}">
              <a16:creationId xmlns:a16="http://schemas.microsoft.com/office/drawing/2014/main" id="{AFAA6F2A-6626-4551-8EE7-3E16D68EB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0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34</xdr:row>
      <xdr:rowOff>0</xdr:rowOff>
    </xdr:to>
    <xdr:pic>
      <xdr:nvPicPr>
        <xdr:cNvPr id="33" name="Picture 32" descr="United States">
          <a:extLst>
            <a:ext uri="{FF2B5EF4-FFF2-40B4-BE49-F238E27FC236}">
              <a16:creationId xmlns:a16="http://schemas.microsoft.com/office/drawing/2014/main" id="{FB5A175A-518B-404C-89F9-AA74714A1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09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381000</xdr:colOff>
      <xdr:row>35</xdr:row>
      <xdr:rowOff>0</xdr:rowOff>
    </xdr:to>
    <xdr:pic>
      <xdr:nvPicPr>
        <xdr:cNvPr id="34" name="Picture 33" descr="United States">
          <a:extLst>
            <a:ext uri="{FF2B5EF4-FFF2-40B4-BE49-F238E27FC236}">
              <a16:creationId xmlns:a16="http://schemas.microsoft.com/office/drawing/2014/main" id="{9E0ADACE-D12C-4F6E-859F-B0ED32B95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28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381000</xdr:colOff>
      <xdr:row>36</xdr:row>
      <xdr:rowOff>0</xdr:rowOff>
    </xdr:to>
    <xdr:pic>
      <xdr:nvPicPr>
        <xdr:cNvPr id="35" name="Picture 34" descr="United States">
          <a:extLst>
            <a:ext uri="{FF2B5EF4-FFF2-40B4-BE49-F238E27FC236}">
              <a16:creationId xmlns:a16="http://schemas.microsoft.com/office/drawing/2014/main" id="{0A20B153-9BC5-43B3-8B4B-C53C5441E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47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37</xdr:row>
      <xdr:rowOff>0</xdr:rowOff>
    </xdr:to>
    <xdr:pic>
      <xdr:nvPicPr>
        <xdr:cNvPr id="36" name="Picture 35" descr="United States">
          <a:extLst>
            <a:ext uri="{FF2B5EF4-FFF2-40B4-BE49-F238E27FC236}">
              <a16:creationId xmlns:a16="http://schemas.microsoft.com/office/drawing/2014/main" id="{D6593143-8266-47A8-A481-5E58147C2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66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381000</xdr:colOff>
      <xdr:row>38</xdr:row>
      <xdr:rowOff>0</xdr:rowOff>
    </xdr:to>
    <xdr:pic>
      <xdr:nvPicPr>
        <xdr:cNvPr id="37" name="Picture 36" descr="United States">
          <a:extLst>
            <a:ext uri="{FF2B5EF4-FFF2-40B4-BE49-F238E27FC236}">
              <a16:creationId xmlns:a16="http://schemas.microsoft.com/office/drawing/2014/main" id="{782C4144-B143-4C64-A38B-0E4231697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85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381000</xdr:colOff>
      <xdr:row>39</xdr:row>
      <xdr:rowOff>0</xdr:rowOff>
    </xdr:to>
    <xdr:pic>
      <xdr:nvPicPr>
        <xdr:cNvPr id="38" name="Picture 37" descr="United States">
          <a:extLst>
            <a:ext uri="{FF2B5EF4-FFF2-40B4-BE49-F238E27FC236}">
              <a16:creationId xmlns:a16="http://schemas.microsoft.com/office/drawing/2014/main" id="{28C663EA-BAAA-4E91-94D0-2A088F724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04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381000</xdr:colOff>
      <xdr:row>40</xdr:row>
      <xdr:rowOff>0</xdr:rowOff>
    </xdr:to>
    <xdr:pic>
      <xdr:nvPicPr>
        <xdr:cNvPr id="39" name="Picture 38" descr="Korea">
          <a:extLst>
            <a:ext uri="{FF2B5EF4-FFF2-40B4-BE49-F238E27FC236}">
              <a16:creationId xmlns:a16="http://schemas.microsoft.com/office/drawing/2014/main" id="{5A095220-E431-467E-92C0-014E6DAB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23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381000</xdr:colOff>
      <xdr:row>41</xdr:row>
      <xdr:rowOff>0</xdr:rowOff>
    </xdr:to>
    <xdr:pic>
      <xdr:nvPicPr>
        <xdr:cNvPr id="40" name="Picture 39" descr="Argentina">
          <a:extLst>
            <a:ext uri="{FF2B5EF4-FFF2-40B4-BE49-F238E27FC236}">
              <a16:creationId xmlns:a16="http://schemas.microsoft.com/office/drawing/2014/main" id="{10E93CE2-00B6-42F4-86A9-33828532E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42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381000</xdr:colOff>
      <xdr:row>42</xdr:row>
      <xdr:rowOff>0</xdr:rowOff>
    </xdr:to>
    <xdr:pic>
      <xdr:nvPicPr>
        <xdr:cNvPr id="41" name="Picture 40" descr="United States">
          <a:extLst>
            <a:ext uri="{FF2B5EF4-FFF2-40B4-BE49-F238E27FC236}">
              <a16:creationId xmlns:a16="http://schemas.microsoft.com/office/drawing/2014/main" id="{E614AB6B-5ACC-48F4-AD50-7D4AB9875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62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381000</xdr:colOff>
      <xdr:row>43</xdr:row>
      <xdr:rowOff>0</xdr:rowOff>
    </xdr:to>
    <xdr:pic>
      <xdr:nvPicPr>
        <xdr:cNvPr id="42" name="Picture 41" descr="United States">
          <a:extLst>
            <a:ext uri="{FF2B5EF4-FFF2-40B4-BE49-F238E27FC236}">
              <a16:creationId xmlns:a16="http://schemas.microsoft.com/office/drawing/2014/main" id="{AE21B7B0-EB47-4893-AC9C-2F0D63607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81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381000</xdr:colOff>
      <xdr:row>44</xdr:row>
      <xdr:rowOff>0</xdr:rowOff>
    </xdr:to>
    <xdr:pic>
      <xdr:nvPicPr>
        <xdr:cNvPr id="43" name="Picture 42" descr="South Africa">
          <a:extLst>
            <a:ext uri="{FF2B5EF4-FFF2-40B4-BE49-F238E27FC236}">
              <a16:creationId xmlns:a16="http://schemas.microsoft.com/office/drawing/2014/main" id="{542BD4E1-36ED-4359-9947-B0E0B5721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00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381000</xdr:colOff>
      <xdr:row>45</xdr:row>
      <xdr:rowOff>0</xdr:rowOff>
    </xdr:to>
    <xdr:pic>
      <xdr:nvPicPr>
        <xdr:cNvPr id="44" name="Picture 43" descr="England">
          <a:extLst>
            <a:ext uri="{FF2B5EF4-FFF2-40B4-BE49-F238E27FC236}">
              <a16:creationId xmlns:a16="http://schemas.microsoft.com/office/drawing/2014/main" id="{9DE36A5D-4A23-4C69-A447-3792CBECC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19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381000</xdr:colOff>
      <xdr:row>46</xdr:row>
      <xdr:rowOff>0</xdr:rowOff>
    </xdr:to>
    <xdr:pic>
      <xdr:nvPicPr>
        <xdr:cNvPr id="45" name="Picture 44" descr="United States">
          <a:extLst>
            <a:ext uri="{FF2B5EF4-FFF2-40B4-BE49-F238E27FC236}">
              <a16:creationId xmlns:a16="http://schemas.microsoft.com/office/drawing/2014/main" id="{992F3680-A2CD-448C-8D33-66FA40A80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38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381000</xdr:colOff>
      <xdr:row>47</xdr:row>
      <xdr:rowOff>0</xdr:rowOff>
    </xdr:to>
    <xdr:pic>
      <xdr:nvPicPr>
        <xdr:cNvPr id="46" name="Picture 45" descr="United States">
          <a:extLst>
            <a:ext uri="{FF2B5EF4-FFF2-40B4-BE49-F238E27FC236}">
              <a16:creationId xmlns:a16="http://schemas.microsoft.com/office/drawing/2014/main" id="{612BB225-A13F-4668-934A-2F5C8F94E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57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381000</xdr:colOff>
      <xdr:row>48</xdr:row>
      <xdr:rowOff>0</xdr:rowOff>
    </xdr:to>
    <xdr:pic>
      <xdr:nvPicPr>
        <xdr:cNvPr id="47" name="Picture 46" descr="Korea">
          <a:extLst>
            <a:ext uri="{FF2B5EF4-FFF2-40B4-BE49-F238E27FC236}">
              <a16:creationId xmlns:a16="http://schemas.microsoft.com/office/drawing/2014/main" id="{6CD47AE9-A3AD-496E-95C2-E68FC0FA3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76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381000</xdr:colOff>
      <xdr:row>49</xdr:row>
      <xdr:rowOff>0</xdr:rowOff>
    </xdr:to>
    <xdr:pic>
      <xdr:nvPicPr>
        <xdr:cNvPr id="48" name="Picture 47" descr="United States">
          <a:extLst>
            <a:ext uri="{FF2B5EF4-FFF2-40B4-BE49-F238E27FC236}">
              <a16:creationId xmlns:a16="http://schemas.microsoft.com/office/drawing/2014/main" id="{3BC1810D-0021-4003-9B62-C569C237C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95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381000</xdr:colOff>
      <xdr:row>50</xdr:row>
      <xdr:rowOff>0</xdr:rowOff>
    </xdr:to>
    <xdr:pic>
      <xdr:nvPicPr>
        <xdr:cNvPr id="49" name="Picture 48" descr="United States">
          <a:extLst>
            <a:ext uri="{FF2B5EF4-FFF2-40B4-BE49-F238E27FC236}">
              <a16:creationId xmlns:a16="http://schemas.microsoft.com/office/drawing/2014/main" id="{983C7426-85AC-4D62-9998-5042F0E51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14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381000</xdr:colOff>
      <xdr:row>51</xdr:row>
      <xdr:rowOff>0</xdr:rowOff>
    </xdr:to>
    <xdr:pic>
      <xdr:nvPicPr>
        <xdr:cNvPr id="50" name="Picture 49" descr="United States">
          <a:extLst>
            <a:ext uri="{FF2B5EF4-FFF2-40B4-BE49-F238E27FC236}">
              <a16:creationId xmlns:a16="http://schemas.microsoft.com/office/drawing/2014/main" id="{F6B6EAD8-6C87-4696-84CC-37076A37E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33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381000</xdr:colOff>
      <xdr:row>52</xdr:row>
      <xdr:rowOff>0</xdr:rowOff>
    </xdr:to>
    <xdr:pic>
      <xdr:nvPicPr>
        <xdr:cNvPr id="51" name="Picture 50" descr="Sweden">
          <a:extLst>
            <a:ext uri="{FF2B5EF4-FFF2-40B4-BE49-F238E27FC236}">
              <a16:creationId xmlns:a16="http://schemas.microsoft.com/office/drawing/2014/main" id="{A871BCF0-65E2-4865-8CC4-3EF265579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52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381000</xdr:colOff>
      <xdr:row>53</xdr:row>
      <xdr:rowOff>0</xdr:rowOff>
    </xdr:to>
    <xdr:pic>
      <xdr:nvPicPr>
        <xdr:cNvPr id="52" name="Picture 51" descr="United States">
          <a:extLst>
            <a:ext uri="{FF2B5EF4-FFF2-40B4-BE49-F238E27FC236}">
              <a16:creationId xmlns:a16="http://schemas.microsoft.com/office/drawing/2014/main" id="{F48708A8-4AE2-4DB9-AA6D-540E1BBA0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71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381000</xdr:colOff>
      <xdr:row>54</xdr:row>
      <xdr:rowOff>0</xdr:rowOff>
    </xdr:to>
    <xdr:pic>
      <xdr:nvPicPr>
        <xdr:cNvPr id="53" name="Picture 52" descr="United States">
          <a:extLst>
            <a:ext uri="{FF2B5EF4-FFF2-40B4-BE49-F238E27FC236}">
              <a16:creationId xmlns:a16="http://schemas.microsoft.com/office/drawing/2014/main" id="{DB20D35B-2268-4D33-8FBC-54A959DD2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90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381000</xdr:colOff>
      <xdr:row>55</xdr:row>
      <xdr:rowOff>0</xdr:rowOff>
    </xdr:to>
    <xdr:pic>
      <xdr:nvPicPr>
        <xdr:cNvPr id="54" name="Picture 53" descr="United States">
          <a:extLst>
            <a:ext uri="{FF2B5EF4-FFF2-40B4-BE49-F238E27FC236}">
              <a16:creationId xmlns:a16="http://schemas.microsoft.com/office/drawing/2014/main" id="{804D7E36-A8E8-402C-99C4-43B9139F1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09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381000</xdr:colOff>
      <xdr:row>56</xdr:row>
      <xdr:rowOff>0</xdr:rowOff>
    </xdr:to>
    <xdr:pic>
      <xdr:nvPicPr>
        <xdr:cNvPr id="55" name="Picture 54" descr="United States">
          <a:extLst>
            <a:ext uri="{FF2B5EF4-FFF2-40B4-BE49-F238E27FC236}">
              <a16:creationId xmlns:a16="http://schemas.microsoft.com/office/drawing/2014/main" id="{4E19037D-FF90-44A4-B353-D86E9D8F5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28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381000</xdr:colOff>
      <xdr:row>57</xdr:row>
      <xdr:rowOff>0</xdr:rowOff>
    </xdr:to>
    <xdr:pic>
      <xdr:nvPicPr>
        <xdr:cNvPr id="56" name="Picture 55" descr="United States">
          <a:extLst>
            <a:ext uri="{FF2B5EF4-FFF2-40B4-BE49-F238E27FC236}">
              <a16:creationId xmlns:a16="http://schemas.microsoft.com/office/drawing/2014/main" id="{0DE17F8B-642A-4B99-B7DE-0C2212FC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47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381000</xdr:colOff>
      <xdr:row>58</xdr:row>
      <xdr:rowOff>0</xdr:rowOff>
    </xdr:to>
    <xdr:pic>
      <xdr:nvPicPr>
        <xdr:cNvPr id="57" name="Picture 56" descr="United States">
          <a:extLst>
            <a:ext uri="{FF2B5EF4-FFF2-40B4-BE49-F238E27FC236}">
              <a16:creationId xmlns:a16="http://schemas.microsoft.com/office/drawing/2014/main" id="{45EAFB87-DB4F-45E9-95EA-2E4DC84A7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66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381000</xdr:colOff>
      <xdr:row>59</xdr:row>
      <xdr:rowOff>0</xdr:rowOff>
    </xdr:to>
    <xdr:pic>
      <xdr:nvPicPr>
        <xdr:cNvPr id="58" name="Picture 57" descr="United States">
          <a:extLst>
            <a:ext uri="{FF2B5EF4-FFF2-40B4-BE49-F238E27FC236}">
              <a16:creationId xmlns:a16="http://schemas.microsoft.com/office/drawing/2014/main" id="{41B7EDBE-AAF6-45C9-99C4-D797AA4AE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85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381000</xdr:colOff>
      <xdr:row>60</xdr:row>
      <xdr:rowOff>0</xdr:rowOff>
    </xdr:to>
    <xdr:pic>
      <xdr:nvPicPr>
        <xdr:cNvPr id="59" name="Picture 58" descr="United States">
          <a:extLst>
            <a:ext uri="{FF2B5EF4-FFF2-40B4-BE49-F238E27FC236}">
              <a16:creationId xmlns:a16="http://schemas.microsoft.com/office/drawing/2014/main" id="{F567D650-34FF-46EC-A4BF-5E79F0AD7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04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2</xdr:col>
      <xdr:colOff>381000</xdr:colOff>
      <xdr:row>61</xdr:row>
      <xdr:rowOff>0</xdr:rowOff>
    </xdr:to>
    <xdr:pic>
      <xdr:nvPicPr>
        <xdr:cNvPr id="60" name="Picture 59" descr="United States">
          <a:extLst>
            <a:ext uri="{FF2B5EF4-FFF2-40B4-BE49-F238E27FC236}">
              <a16:creationId xmlns:a16="http://schemas.microsoft.com/office/drawing/2014/main" id="{284E0B1C-B1EA-4FB3-ABB7-B44EFE211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23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2</xdr:col>
      <xdr:colOff>381000</xdr:colOff>
      <xdr:row>62</xdr:row>
      <xdr:rowOff>0</xdr:rowOff>
    </xdr:to>
    <xdr:pic>
      <xdr:nvPicPr>
        <xdr:cNvPr id="61" name="Picture 60" descr="Australia">
          <a:extLst>
            <a:ext uri="{FF2B5EF4-FFF2-40B4-BE49-F238E27FC236}">
              <a16:creationId xmlns:a16="http://schemas.microsoft.com/office/drawing/2014/main" id="{61FA9785-FB67-4C3F-BA49-B7B25C16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43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2</xdr:col>
      <xdr:colOff>381000</xdr:colOff>
      <xdr:row>63</xdr:row>
      <xdr:rowOff>0</xdr:rowOff>
    </xdr:to>
    <xdr:pic>
      <xdr:nvPicPr>
        <xdr:cNvPr id="62" name="Picture 61" descr="Scotland">
          <a:extLst>
            <a:ext uri="{FF2B5EF4-FFF2-40B4-BE49-F238E27FC236}">
              <a16:creationId xmlns:a16="http://schemas.microsoft.com/office/drawing/2014/main" id="{4226600F-FDD7-475B-8023-65EA95A0D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62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2</xdr:col>
      <xdr:colOff>381000</xdr:colOff>
      <xdr:row>64</xdr:row>
      <xdr:rowOff>0</xdr:rowOff>
    </xdr:to>
    <xdr:pic>
      <xdr:nvPicPr>
        <xdr:cNvPr id="63" name="Picture 62" descr="Germany">
          <a:extLst>
            <a:ext uri="{FF2B5EF4-FFF2-40B4-BE49-F238E27FC236}">
              <a16:creationId xmlns:a16="http://schemas.microsoft.com/office/drawing/2014/main" id="{D7A83940-9429-4768-AC8F-A1C421E04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81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2</xdr:col>
      <xdr:colOff>381000</xdr:colOff>
      <xdr:row>65</xdr:row>
      <xdr:rowOff>0</xdr:rowOff>
    </xdr:to>
    <xdr:pic>
      <xdr:nvPicPr>
        <xdr:cNvPr id="64" name="Picture 63" descr="United States">
          <a:extLst>
            <a:ext uri="{FF2B5EF4-FFF2-40B4-BE49-F238E27FC236}">
              <a16:creationId xmlns:a16="http://schemas.microsoft.com/office/drawing/2014/main" id="{4B1E88F1-D5A9-4874-97B6-9937FDCD4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00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2</xdr:col>
      <xdr:colOff>381000</xdr:colOff>
      <xdr:row>66</xdr:row>
      <xdr:rowOff>0</xdr:rowOff>
    </xdr:to>
    <xdr:pic>
      <xdr:nvPicPr>
        <xdr:cNvPr id="65" name="Picture 64" descr="Australia">
          <a:extLst>
            <a:ext uri="{FF2B5EF4-FFF2-40B4-BE49-F238E27FC236}">
              <a16:creationId xmlns:a16="http://schemas.microsoft.com/office/drawing/2014/main" id="{4D6B2AC5-C31C-49C2-99AA-57B32070B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19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2</xdr:col>
      <xdr:colOff>381000</xdr:colOff>
      <xdr:row>67</xdr:row>
      <xdr:rowOff>0</xdr:rowOff>
    </xdr:to>
    <xdr:pic>
      <xdr:nvPicPr>
        <xdr:cNvPr id="66" name="Picture 65" descr="United States">
          <a:extLst>
            <a:ext uri="{FF2B5EF4-FFF2-40B4-BE49-F238E27FC236}">
              <a16:creationId xmlns:a16="http://schemas.microsoft.com/office/drawing/2014/main" id="{5BE8BAAE-046E-49BA-B7CF-E04C45C0E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38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2</xdr:col>
      <xdr:colOff>381000</xdr:colOff>
      <xdr:row>68</xdr:row>
      <xdr:rowOff>0</xdr:rowOff>
    </xdr:to>
    <xdr:pic>
      <xdr:nvPicPr>
        <xdr:cNvPr id="67" name="Picture 66" descr="South Africa">
          <a:extLst>
            <a:ext uri="{FF2B5EF4-FFF2-40B4-BE49-F238E27FC236}">
              <a16:creationId xmlns:a16="http://schemas.microsoft.com/office/drawing/2014/main" id="{4BADA64F-7C44-459E-A3ED-BB76E3773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57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2</xdr:col>
      <xdr:colOff>381000</xdr:colOff>
      <xdr:row>69</xdr:row>
      <xdr:rowOff>0</xdr:rowOff>
    </xdr:to>
    <xdr:pic>
      <xdr:nvPicPr>
        <xdr:cNvPr id="68" name="Picture 67" descr="United States">
          <a:extLst>
            <a:ext uri="{FF2B5EF4-FFF2-40B4-BE49-F238E27FC236}">
              <a16:creationId xmlns:a16="http://schemas.microsoft.com/office/drawing/2014/main" id="{78B0BEF5-E8A8-4CA4-8E61-8E6D17B87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76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381000</xdr:colOff>
      <xdr:row>70</xdr:row>
      <xdr:rowOff>0</xdr:rowOff>
    </xdr:to>
    <xdr:pic>
      <xdr:nvPicPr>
        <xdr:cNvPr id="69" name="Picture 68" descr="United States">
          <a:extLst>
            <a:ext uri="{FF2B5EF4-FFF2-40B4-BE49-F238E27FC236}">
              <a16:creationId xmlns:a16="http://schemas.microsoft.com/office/drawing/2014/main" id="{E325882A-B994-4FD1-9B17-2B952CDD1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95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381000</xdr:colOff>
      <xdr:row>71</xdr:row>
      <xdr:rowOff>0</xdr:rowOff>
    </xdr:to>
    <xdr:pic>
      <xdr:nvPicPr>
        <xdr:cNvPr id="70" name="Picture 69" descr="United States">
          <a:extLst>
            <a:ext uri="{FF2B5EF4-FFF2-40B4-BE49-F238E27FC236}">
              <a16:creationId xmlns:a16="http://schemas.microsoft.com/office/drawing/2014/main" id="{597E3DDA-A227-4215-841E-69CFC4844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14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2</xdr:col>
      <xdr:colOff>381000</xdr:colOff>
      <xdr:row>72</xdr:row>
      <xdr:rowOff>0</xdr:rowOff>
    </xdr:to>
    <xdr:pic>
      <xdr:nvPicPr>
        <xdr:cNvPr id="71" name="Picture 70" descr="United States">
          <a:extLst>
            <a:ext uri="{FF2B5EF4-FFF2-40B4-BE49-F238E27FC236}">
              <a16:creationId xmlns:a16="http://schemas.microsoft.com/office/drawing/2014/main" id="{B7562E77-E228-4530-9D94-662961DC4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33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2</xdr:col>
      <xdr:colOff>381000</xdr:colOff>
      <xdr:row>73</xdr:row>
      <xdr:rowOff>0</xdr:rowOff>
    </xdr:to>
    <xdr:pic>
      <xdr:nvPicPr>
        <xdr:cNvPr id="72" name="Picture 71" descr="Italy">
          <a:extLst>
            <a:ext uri="{FF2B5EF4-FFF2-40B4-BE49-F238E27FC236}">
              <a16:creationId xmlns:a16="http://schemas.microsoft.com/office/drawing/2014/main" id="{E2A683BC-5F56-4C0C-89E7-8692469D7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52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2</xdr:col>
      <xdr:colOff>381000</xdr:colOff>
      <xdr:row>74</xdr:row>
      <xdr:rowOff>0</xdr:rowOff>
    </xdr:to>
    <xdr:pic>
      <xdr:nvPicPr>
        <xdr:cNvPr id="73" name="Picture 72" descr="United States">
          <a:extLst>
            <a:ext uri="{FF2B5EF4-FFF2-40B4-BE49-F238E27FC236}">
              <a16:creationId xmlns:a16="http://schemas.microsoft.com/office/drawing/2014/main" id="{DF21F12D-49D5-403B-AA73-72B1A2B4E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71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2</xdr:col>
      <xdr:colOff>381000</xdr:colOff>
      <xdr:row>75</xdr:row>
      <xdr:rowOff>0</xdr:rowOff>
    </xdr:to>
    <xdr:pic>
      <xdr:nvPicPr>
        <xdr:cNvPr id="74" name="Picture 73" descr="United States">
          <a:extLst>
            <a:ext uri="{FF2B5EF4-FFF2-40B4-BE49-F238E27FC236}">
              <a16:creationId xmlns:a16="http://schemas.microsoft.com/office/drawing/2014/main" id="{99185054-C8E9-4778-BB0A-DBEC6D2C9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90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2</xdr:col>
      <xdr:colOff>381000</xdr:colOff>
      <xdr:row>76</xdr:row>
      <xdr:rowOff>0</xdr:rowOff>
    </xdr:to>
    <xdr:pic>
      <xdr:nvPicPr>
        <xdr:cNvPr id="75" name="Picture 74" descr="United States">
          <a:extLst>
            <a:ext uri="{FF2B5EF4-FFF2-40B4-BE49-F238E27FC236}">
              <a16:creationId xmlns:a16="http://schemas.microsoft.com/office/drawing/2014/main" id="{6DF110DE-FF70-4614-9CEF-4D81C512F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09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2</xdr:col>
      <xdr:colOff>381000</xdr:colOff>
      <xdr:row>77</xdr:row>
      <xdr:rowOff>0</xdr:rowOff>
    </xdr:to>
    <xdr:pic>
      <xdr:nvPicPr>
        <xdr:cNvPr id="76" name="Picture 75" descr="Northern Ireland">
          <a:extLst>
            <a:ext uri="{FF2B5EF4-FFF2-40B4-BE49-F238E27FC236}">
              <a16:creationId xmlns:a16="http://schemas.microsoft.com/office/drawing/2014/main" id="{C548E733-F415-422B-8CB5-64CB01862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28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381000</xdr:colOff>
      <xdr:row>78</xdr:row>
      <xdr:rowOff>0</xdr:rowOff>
    </xdr:to>
    <xdr:pic>
      <xdr:nvPicPr>
        <xdr:cNvPr id="77" name="Picture 76" descr="Sweden">
          <a:extLst>
            <a:ext uri="{FF2B5EF4-FFF2-40B4-BE49-F238E27FC236}">
              <a16:creationId xmlns:a16="http://schemas.microsoft.com/office/drawing/2014/main" id="{D8979657-D8FA-47ED-9F9F-9A1101CF9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47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2</xdr:col>
      <xdr:colOff>381000</xdr:colOff>
      <xdr:row>79</xdr:row>
      <xdr:rowOff>0</xdr:rowOff>
    </xdr:to>
    <xdr:pic>
      <xdr:nvPicPr>
        <xdr:cNvPr id="78" name="Picture 77" descr="United States">
          <a:extLst>
            <a:ext uri="{FF2B5EF4-FFF2-40B4-BE49-F238E27FC236}">
              <a16:creationId xmlns:a16="http://schemas.microsoft.com/office/drawing/2014/main" id="{9673637F-2682-438D-95F4-BDE84731E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66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2</xdr:col>
      <xdr:colOff>381000</xdr:colOff>
      <xdr:row>81</xdr:row>
      <xdr:rowOff>0</xdr:rowOff>
    </xdr:to>
    <xdr:pic>
      <xdr:nvPicPr>
        <xdr:cNvPr id="79" name="Picture 78" descr="United States">
          <a:extLst>
            <a:ext uri="{FF2B5EF4-FFF2-40B4-BE49-F238E27FC236}">
              <a16:creationId xmlns:a16="http://schemas.microsoft.com/office/drawing/2014/main" id="{F95E9620-D1E0-409C-AAC2-5D10B72C5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04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2</xdr:col>
      <xdr:colOff>381000</xdr:colOff>
      <xdr:row>82</xdr:row>
      <xdr:rowOff>0</xdr:rowOff>
    </xdr:to>
    <xdr:pic>
      <xdr:nvPicPr>
        <xdr:cNvPr id="80" name="Picture 79" descr="Australia">
          <a:extLst>
            <a:ext uri="{FF2B5EF4-FFF2-40B4-BE49-F238E27FC236}">
              <a16:creationId xmlns:a16="http://schemas.microsoft.com/office/drawing/2014/main" id="{5CD644F6-0F24-47C0-BE4C-F48D8ED18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4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2</xdr:col>
      <xdr:colOff>381000</xdr:colOff>
      <xdr:row>83</xdr:row>
      <xdr:rowOff>0</xdr:rowOff>
    </xdr:to>
    <xdr:pic>
      <xdr:nvPicPr>
        <xdr:cNvPr id="81" name="Picture 80" descr="United States">
          <a:extLst>
            <a:ext uri="{FF2B5EF4-FFF2-40B4-BE49-F238E27FC236}">
              <a16:creationId xmlns:a16="http://schemas.microsoft.com/office/drawing/2014/main" id="{0FA8AEB8-E463-4336-A3A0-5F8947D7E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43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2</xdr:col>
      <xdr:colOff>381000</xdr:colOff>
      <xdr:row>84</xdr:row>
      <xdr:rowOff>0</xdr:rowOff>
    </xdr:to>
    <xdr:pic>
      <xdr:nvPicPr>
        <xdr:cNvPr id="82" name="Picture 81" descr="England">
          <a:extLst>
            <a:ext uri="{FF2B5EF4-FFF2-40B4-BE49-F238E27FC236}">
              <a16:creationId xmlns:a16="http://schemas.microsoft.com/office/drawing/2014/main" id="{A7C58DF5-4160-4D83-ACDB-FE43EA330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62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2</xdr:col>
      <xdr:colOff>381000</xdr:colOff>
      <xdr:row>85</xdr:row>
      <xdr:rowOff>0</xdr:rowOff>
    </xdr:to>
    <xdr:pic>
      <xdr:nvPicPr>
        <xdr:cNvPr id="83" name="Picture 82" descr="United States">
          <a:extLst>
            <a:ext uri="{FF2B5EF4-FFF2-40B4-BE49-F238E27FC236}">
              <a16:creationId xmlns:a16="http://schemas.microsoft.com/office/drawing/2014/main" id="{77F0EFBD-F729-4B79-B64D-2CD7C0318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81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2</xdr:col>
      <xdr:colOff>381000</xdr:colOff>
      <xdr:row>86</xdr:row>
      <xdr:rowOff>0</xdr:rowOff>
    </xdr:to>
    <xdr:pic>
      <xdr:nvPicPr>
        <xdr:cNvPr id="84" name="Picture 83" descr="United States">
          <a:extLst>
            <a:ext uri="{FF2B5EF4-FFF2-40B4-BE49-F238E27FC236}">
              <a16:creationId xmlns:a16="http://schemas.microsoft.com/office/drawing/2014/main" id="{7C3E159C-FA14-4772-B406-CC1C93FF1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00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2</xdr:col>
      <xdr:colOff>381000</xdr:colOff>
      <xdr:row>87</xdr:row>
      <xdr:rowOff>0</xdr:rowOff>
    </xdr:to>
    <xdr:pic>
      <xdr:nvPicPr>
        <xdr:cNvPr id="85" name="Picture 84" descr="United States">
          <a:extLst>
            <a:ext uri="{FF2B5EF4-FFF2-40B4-BE49-F238E27FC236}">
              <a16:creationId xmlns:a16="http://schemas.microsoft.com/office/drawing/2014/main" id="{E01C6870-2112-4D7D-A417-D11384F32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19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2</xdr:col>
      <xdr:colOff>381000</xdr:colOff>
      <xdr:row>88</xdr:row>
      <xdr:rowOff>0</xdr:rowOff>
    </xdr:to>
    <xdr:pic>
      <xdr:nvPicPr>
        <xdr:cNvPr id="86" name="Picture 85" descr="United States">
          <a:extLst>
            <a:ext uri="{FF2B5EF4-FFF2-40B4-BE49-F238E27FC236}">
              <a16:creationId xmlns:a16="http://schemas.microsoft.com/office/drawing/2014/main" id="{74A03476-F48B-40FD-A2E8-8DC3C8A1C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38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2</xdr:col>
      <xdr:colOff>381000</xdr:colOff>
      <xdr:row>89</xdr:row>
      <xdr:rowOff>0</xdr:rowOff>
    </xdr:to>
    <xdr:pic>
      <xdr:nvPicPr>
        <xdr:cNvPr id="87" name="Picture 86" descr="United States">
          <a:extLst>
            <a:ext uri="{FF2B5EF4-FFF2-40B4-BE49-F238E27FC236}">
              <a16:creationId xmlns:a16="http://schemas.microsoft.com/office/drawing/2014/main" id="{8CAED111-6676-4C74-A6A3-A5748216D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57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2</xdr:col>
      <xdr:colOff>381000</xdr:colOff>
      <xdr:row>90</xdr:row>
      <xdr:rowOff>0</xdr:rowOff>
    </xdr:to>
    <xdr:pic>
      <xdr:nvPicPr>
        <xdr:cNvPr id="88" name="Picture 87" descr="Australia">
          <a:extLst>
            <a:ext uri="{FF2B5EF4-FFF2-40B4-BE49-F238E27FC236}">
              <a16:creationId xmlns:a16="http://schemas.microsoft.com/office/drawing/2014/main" id="{0742F71F-18F7-4F81-A2E8-558B43035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76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381000</xdr:colOff>
      <xdr:row>91</xdr:row>
      <xdr:rowOff>0</xdr:rowOff>
    </xdr:to>
    <xdr:pic>
      <xdr:nvPicPr>
        <xdr:cNvPr id="89" name="Picture 88" descr="United States">
          <a:extLst>
            <a:ext uri="{FF2B5EF4-FFF2-40B4-BE49-F238E27FC236}">
              <a16:creationId xmlns:a16="http://schemas.microsoft.com/office/drawing/2014/main" id="{2CCE5737-102C-41E7-833A-291A9C10E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95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2</xdr:col>
      <xdr:colOff>381000</xdr:colOff>
      <xdr:row>92</xdr:row>
      <xdr:rowOff>0</xdr:rowOff>
    </xdr:to>
    <xdr:pic>
      <xdr:nvPicPr>
        <xdr:cNvPr id="90" name="Picture 89" descr="United States">
          <a:extLst>
            <a:ext uri="{FF2B5EF4-FFF2-40B4-BE49-F238E27FC236}">
              <a16:creationId xmlns:a16="http://schemas.microsoft.com/office/drawing/2014/main" id="{96BE0891-9672-4515-A3EE-A2B82CA98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14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2</xdr:col>
      <xdr:colOff>381000</xdr:colOff>
      <xdr:row>93</xdr:row>
      <xdr:rowOff>0</xdr:rowOff>
    </xdr:to>
    <xdr:pic>
      <xdr:nvPicPr>
        <xdr:cNvPr id="91" name="Picture 90" descr="United States">
          <a:extLst>
            <a:ext uri="{FF2B5EF4-FFF2-40B4-BE49-F238E27FC236}">
              <a16:creationId xmlns:a16="http://schemas.microsoft.com/office/drawing/2014/main" id="{A4536395-E5AE-4967-AEBA-646812F60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33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2</xdr:col>
      <xdr:colOff>381000</xdr:colOff>
      <xdr:row>94</xdr:row>
      <xdr:rowOff>0</xdr:rowOff>
    </xdr:to>
    <xdr:pic>
      <xdr:nvPicPr>
        <xdr:cNvPr id="92" name="Picture 91" descr="United States">
          <a:extLst>
            <a:ext uri="{FF2B5EF4-FFF2-40B4-BE49-F238E27FC236}">
              <a16:creationId xmlns:a16="http://schemas.microsoft.com/office/drawing/2014/main" id="{60B23622-6D70-4E8A-99B9-EE1CDDCAE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52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2</xdr:col>
      <xdr:colOff>381000</xdr:colOff>
      <xdr:row>95</xdr:row>
      <xdr:rowOff>0</xdr:rowOff>
    </xdr:to>
    <xdr:pic>
      <xdr:nvPicPr>
        <xdr:cNvPr id="93" name="Picture 92" descr="England">
          <a:extLst>
            <a:ext uri="{FF2B5EF4-FFF2-40B4-BE49-F238E27FC236}">
              <a16:creationId xmlns:a16="http://schemas.microsoft.com/office/drawing/2014/main" id="{4F018321-7FB3-43DD-835B-C638195CE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71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2</xdr:col>
      <xdr:colOff>381000</xdr:colOff>
      <xdr:row>96</xdr:row>
      <xdr:rowOff>0</xdr:rowOff>
    </xdr:to>
    <xdr:pic>
      <xdr:nvPicPr>
        <xdr:cNvPr id="94" name="Picture 93" descr="Canada">
          <a:extLst>
            <a:ext uri="{FF2B5EF4-FFF2-40B4-BE49-F238E27FC236}">
              <a16:creationId xmlns:a16="http://schemas.microsoft.com/office/drawing/2014/main" id="{AC770427-F1BC-4CAA-8041-BE2FFFCEC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90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2</xdr:col>
      <xdr:colOff>381000</xdr:colOff>
      <xdr:row>97</xdr:row>
      <xdr:rowOff>0</xdr:rowOff>
    </xdr:to>
    <xdr:pic>
      <xdr:nvPicPr>
        <xdr:cNvPr id="95" name="Picture 94" descr="United States">
          <a:extLst>
            <a:ext uri="{FF2B5EF4-FFF2-40B4-BE49-F238E27FC236}">
              <a16:creationId xmlns:a16="http://schemas.microsoft.com/office/drawing/2014/main" id="{0F1732C8-1F54-4BB8-8FC3-D015B38E7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09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2</xdr:col>
      <xdr:colOff>381000</xdr:colOff>
      <xdr:row>98</xdr:row>
      <xdr:rowOff>0</xdr:rowOff>
    </xdr:to>
    <xdr:pic>
      <xdr:nvPicPr>
        <xdr:cNvPr id="96" name="Picture 95" descr="United States">
          <a:extLst>
            <a:ext uri="{FF2B5EF4-FFF2-40B4-BE49-F238E27FC236}">
              <a16:creationId xmlns:a16="http://schemas.microsoft.com/office/drawing/2014/main" id="{C0F443A7-9584-4783-9168-9353CA739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28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97</xdr:row>
      <xdr:rowOff>0</xdr:rowOff>
    </xdr:from>
    <xdr:to>
      <xdr:col>2</xdr:col>
      <xdr:colOff>381000</xdr:colOff>
      <xdr:row>99</xdr:row>
      <xdr:rowOff>0</xdr:rowOff>
    </xdr:to>
    <xdr:pic>
      <xdr:nvPicPr>
        <xdr:cNvPr id="97" name="Picture 96" descr="United States">
          <a:extLst>
            <a:ext uri="{FF2B5EF4-FFF2-40B4-BE49-F238E27FC236}">
              <a16:creationId xmlns:a16="http://schemas.microsoft.com/office/drawing/2014/main" id="{157D8463-3B7E-4ED2-BFBF-C002665DE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47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98</xdr:row>
      <xdr:rowOff>0</xdr:rowOff>
    </xdr:from>
    <xdr:to>
      <xdr:col>2</xdr:col>
      <xdr:colOff>381000</xdr:colOff>
      <xdr:row>100</xdr:row>
      <xdr:rowOff>0</xdr:rowOff>
    </xdr:to>
    <xdr:pic>
      <xdr:nvPicPr>
        <xdr:cNvPr id="98" name="Picture 97" descr="United States">
          <a:extLst>
            <a:ext uri="{FF2B5EF4-FFF2-40B4-BE49-F238E27FC236}">
              <a16:creationId xmlns:a16="http://schemas.microsoft.com/office/drawing/2014/main" id="{FADCC682-B362-4115-92F1-88CD9E51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66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381000</xdr:colOff>
      <xdr:row>101</xdr:row>
      <xdr:rowOff>0</xdr:rowOff>
    </xdr:to>
    <xdr:pic>
      <xdr:nvPicPr>
        <xdr:cNvPr id="99" name="Picture 98" descr="United States">
          <a:extLst>
            <a:ext uri="{FF2B5EF4-FFF2-40B4-BE49-F238E27FC236}">
              <a16:creationId xmlns:a16="http://schemas.microsoft.com/office/drawing/2014/main" id="{4209B662-0722-4EE5-B10C-FA3197019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85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100</xdr:row>
      <xdr:rowOff>0</xdr:rowOff>
    </xdr:from>
    <xdr:to>
      <xdr:col>2</xdr:col>
      <xdr:colOff>381000</xdr:colOff>
      <xdr:row>102</xdr:row>
      <xdr:rowOff>0</xdr:rowOff>
    </xdr:to>
    <xdr:pic>
      <xdr:nvPicPr>
        <xdr:cNvPr id="100" name="Picture 99" descr="United States">
          <a:extLst>
            <a:ext uri="{FF2B5EF4-FFF2-40B4-BE49-F238E27FC236}">
              <a16:creationId xmlns:a16="http://schemas.microsoft.com/office/drawing/2014/main" id="{5703EAFC-AA4A-4B3B-8A93-D143849F7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05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101</xdr:row>
      <xdr:rowOff>0</xdr:rowOff>
    </xdr:from>
    <xdr:to>
      <xdr:col>2</xdr:col>
      <xdr:colOff>381000</xdr:colOff>
      <xdr:row>103</xdr:row>
      <xdr:rowOff>0</xdr:rowOff>
    </xdr:to>
    <xdr:pic>
      <xdr:nvPicPr>
        <xdr:cNvPr id="101" name="Picture 100" descr="United States">
          <a:extLst>
            <a:ext uri="{FF2B5EF4-FFF2-40B4-BE49-F238E27FC236}">
              <a16:creationId xmlns:a16="http://schemas.microsoft.com/office/drawing/2014/main" id="{36BEBBF3-F448-44F4-8C67-57BA0BB5F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24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102</xdr:row>
      <xdr:rowOff>0</xdr:rowOff>
    </xdr:from>
    <xdr:to>
      <xdr:col>2</xdr:col>
      <xdr:colOff>381000</xdr:colOff>
      <xdr:row>104</xdr:row>
      <xdr:rowOff>0</xdr:rowOff>
    </xdr:to>
    <xdr:pic>
      <xdr:nvPicPr>
        <xdr:cNvPr id="102" name="Picture 101" descr="United States">
          <a:extLst>
            <a:ext uri="{FF2B5EF4-FFF2-40B4-BE49-F238E27FC236}">
              <a16:creationId xmlns:a16="http://schemas.microsoft.com/office/drawing/2014/main" id="{A63FAB95-1DCB-4300-A663-EFFFA4E6B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43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103</xdr:row>
      <xdr:rowOff>0</xdr:rowOff>
    </xdr:from>
    <xdr:to>
      <xdr:col>2</xdr:col>
      <xdr:colOff>381000</xdr:colOff>
      <xdr:row>105</xdr:row>
      <xdr:rowOff>0</xdr:rowOff>
    </xdr:to>
    <xdr:pic>
      <xdr:nvPicPr>
        <xdr:cNvPr id="103" name="Picture 102" descr="United States">
          <a:extLst>
            <a:ext uri="{FF2B5EF4-FFF2-40B4-BE49-F238E27FC236}">
              <a16:creationId xmlns:a16="http://schemas.microsoft.com/office/drawing/2014/main" id="{AF1B888C-0354-4826-9775-1637A0FB1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62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381000</xdr:colOff>
      <xdr:row>106</xdr:row>
      <xdr:rowOff>0</xdr:rowOff>
    </xdr:to>
    <xdr:pic>
      <xdr:nvPicPr>
        <xdr:cNvPr id="104" name="Picture 103" descr="United States">
          <a:extLst>
            <a:ext uri="{FF2B5EF4-FFF2-40B4-BE49-F238E27FC236}">
              <a16:creationId xmlns:a16="http://schemas.microsoft.com/office/drawing/2014/main" id="{0A0D6C40-69F8-414A-B399-A9A943282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81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105</xdr:row>
      <xdr:rowOff>0</xdr:rowOff>
    </xdr:from>
    <xdr:to>
      <xdr:col>2</xdr:col>
      <xdr:colOff>381000</xdr:colOff>
      <xdr:row>107</xdr:row>
      <xdr:rowOff>0</xdr:rowOff>
    </xdr:to>
    <xdr:pic>
      <xdr:nvPicPr>
        <xdr:cNvPr id="105" name="Picture 104" descr="Canada">
          <a:extLst>
            <a:ext uri="{FF2B5EF4-FFF2-40B4-BE49-F238E27FC236}">
              <a16:creationId xmlns:a16="http://schemas.microsoft.com/office/drawing/2014/main" id="{7A26904E-4D0A-46BA-9C29-0236ABBD4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00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106</xdr:row>
      <xdr:rowOff>0</xdr:rowOff>
    </xdr:from>
    <xdr:to>
      <xdr:col>2</xdr:col>
      <xdr:colOff>381000</xdr:colOff>
      <xdr:row>108</xdr:row>
      <xdr:rowOff>0</xdr:rowOff>
    </xdr:to>
    <xdr:pic>
      <xdr:nvPicPr>
        <xdr:cNvPr id="106" name="Picture 105" descr="United States">
          <a:extLst>
            <a:ext uri="{FF2B5EF4-FFF2-40B4-BE49-F238E27FC236}">
              <a16:creationId xmlns:a16="http://schemas.microsoft.com/office/drawing/2014/main" id="{096DE983-2FBC-49A3-BF8C-9AA942929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19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107</xdr:row>
      <xdr:rowOff>0</xdr:rowOff>
    </xdr:from>
    <xdr:to>
      <xdr:col>2</xdr:col>
      <xdr:colOff>381000</xdr:colOff>
      <xdr:row>109</xdr:row>
      <xdr:rowOff>0</xdr:rowOff>
    </xdr:to>
    <xdr:pic>
      <xdr:nvPicPr>
        <xdr:cNvPr id="107" name="Picture 106" descr="United States">
          <a:extLst>
            <a:ext uri="{FF2B5EF4-FFF2-40B4-BE49-F238E27FC236}">
              <a16:creationId xmlns:a16="http://schemas.microsoft.com/office/drawing/2014/main" id="{707C1466-DCA7-45FA-AC74-C5BEBED99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38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381000</xdr:colOff>
      <xdr:row>110</xdr:row>
      <xdr:rowOff>0</xdr:rowOff>
    </xdr:to>
    <xdr:pic>
      <xdr:nvPicPr>
        <xdr:cNvPr id="108" name="Picture 107" descr="United States">
          <a:extLst>
            <a:ext uri="{FF2B5EF4-FFF2-40B4-BE49-F238E27FC236}">
              <a16:creationId xmlns:a16="http://schemas.microsoft.com/office/drawing/2014/main" id="{3BAA479C-4046-4E4B-8F57-D57B9476D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57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109</xdr:row>
      <xdr:rowOff>0</xdr:rowOff>
    </xdr:from>
    <xdr:to>
      <xdr:col>2</xdr:col>
      <xdr:colOff>381000</xdr:colOff>
      <xdr:row>111</xdr:row>
      <xdr:rowOff>0</xdr:rowOff>
    </xdr:to>
    <xdr:pic>
      <xdr:nvPicPr>
        <xdr:cNvPr id="109" name="Picture 108" descr="United States">
          <a:extLst>
            <a:ext uri="{FF2B5EF4-FFF2-40B4-BE49-F238E27FC236}">
              <a16:creationId xmlns:a16="http://schemas.microsoft.com/office/drawing/2014/main" id="{A2EB5A9D-82FB-455B-8476-319B6DA51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76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110</xdr:row>
      <xdr:rowOff>0</xdr:rowOff>
    </xdr:from>
    <xdr:to>
      <xdr:col>2</xdr:col>
      <xdr:colOff>381000</xdr:colOff>
      <xdr:row>112</xdr:row>
      <xdr:rowOff>0</xdr:rowOff>
    </xdr:to>
    <xdr:pic>
      <xdr:nvPicPr>
        <xdr:cNvPr id="110" name="Picture 109" descr="United States">
          <a:extLst>
            <a:ext uri="{FF2B5EF4-FFF2-40B4-BE49-F238E27FC236}">
              <a16:creationId xmlns:a16="http://schemas.microsoft.com/office/drawing/2014/main" id="{450929E1-EC0F-415B-9B5F-5BC912C4A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95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2</xdr:col>
      <xdr:colOff>381000</xdr:colOff>
      <xdr:row>113</xdr:row>
      <xdr:rowOff>0</xdr:rowOff>
    </xdr:to>
    <xdr:pic>
      <xdr:nvPicPr>
        <xdr:cNvPr id="111" name="Picture 110" descr="United States">
          <a:extLst>
            <a:ext uri="{FF2B5EF4-FFF2-40B4-BE49-F238E27FC236}">
              <a16:creationId xmlns:a16="http://schemas.microsoft.com/office/drawing/2014/main" id="{9480F6CE-F193-489D-8897-F243E9306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14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112</xdr:row>
      <xdr:rowOff>0</xdr:rowOff>
    </xdr:from>
    <xdr:to>
      <xdr:col>2</xdr:col>
      <xdr:colOff>381000</xdr:colOff>
      <xdr:row>114</xdr:row>
      <xdr:rowOff>0</xdr:rowOff>
    </xdr:to>
    <xdr:pic>
      <xdr:nvPicPr>
        <xdr:cNvPr id="112" name="Picture 111" descr="England">
          <a:extLst>
            <a:ext uri="{FF2B5EF4-FFF2-40B4-BE49-F238E27FC236}">
              <a16:creationId xmlns:a16="http://schemas.microsoft.com/office/drawing/2014/main" id="{03E5AA37-7F64-476E-B7F3-9579C2CD0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33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113</xdr:row>
      <xdr:rowOff>0</xdr:rowOff>
    </xdr:from>
    <xdr:to>
      <xdr:col>2</xdr:col>
      <xdr:colOff>381000</xdr:colOff>
      <xdr:row>115</xdr:row>
      <xdr:rowOff>0</xdr:rowOff>
    </xdr:to>
    <xdr:pic>
      <xdr:nvPicPr>
        <xdr:cNvPr id="113" name="Picture 112" descr="England">
          <a:extLst>
            <a:ext uri="{FF2B5EF4-FFF2-40B4-BE49-F238E27FC236}">
              <a16:creationId xmlns:a16="http://schemas.microsoft.com/office/drawing/2014/main" id="{4219DAA6-11F4-43EF-9FF9-1B94B17DD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52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2</xdr:col>
      <xdr:colOff>381000</xdr:colOff>
      <xdr:row>116</xdr:row>
      <xdr:rowOff>0</xdr:rowOff>
    </xdr:to>
    <xdr:pic>
      <xdr:nvPicPr>
        <xdr:cNvPr id="114" name="Picture 113" descr="India">
          <a:extLst>
            <a:ext uri="{FF2B5EF4-FFF2-40B4-BE49-F238E27FC236}">
              <a16:creationId xmlns:a16="http://schemas.microsoft.com/office/drawing/2014/main" id="{56D5DEFF-553E-4987-9182-DEF39F174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71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115</xdr:row>
      <xdr:rowOff>0</xdr:rowOff>
    </xdr:from>
    <xdr:to>
      <xdr:col>2</xdr:col>
      <xdr:colOff>381000</xdr:colOff>
      <xdr:row>117</xdr:row>
      <xdr:rowOff>0</xdr:rowOff>
    </xdr:to>
    <xdr:pic>
      <xdr:nvPicPr>
        <xdr:cNvPr id="115" name="Picture 114" descr="United States">
          <a:extLst>
            <a:ext uri="{FF2B5EF4-FFF2-40B4-BE49-F238E27FC236}">
              <a16:creationId xmlns:a16="http://schemas.microsoft.com/office/drawing/2014/main" id="{ED5E9B2D-CA56-4DA0-A03B-6CCCD827B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90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116</xdr:row>
      <xdr:rowOff>0</xdr:rowOff>
    </xdr:from>
    <xdr:to>
      <xdr:col>2</xdr:col>
      <xdr:colOff>381000</xdr:colOff>
      <xdr:row>118</xdr:row>
      <xdr:rowOff>0</xdr:rowOff>
    </xdr:to>
    <xdr:pic>
      <xdr:nvPicPr>
        <xdr:cNvPr id="116" name="Picture 115" descr="South Africa">
          <a:extLst>
            <a:ext uri="{FF2B5EF4-FFF2-40B4-BE49-F238E27FC236}">
              <a16:creationId xmlns:a16="http://schemas.microsoft.com/office/drawing/2014/main" id="{437FDD06-472A-4454-8246-728DC6A12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09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381000</xdr:colOff>
      <xdr:row>119</xdr:row>
      <xdr:rowOff>0</xdr:rowOff>
    </xdr:to>
    <xdr:pic>
      <xdr:nvPicPr>
        <xdr:cNvPr id="117" name="Picture 116" descr="Canada">
          <a:extLst>
            <a:ext uri="{FF2B5EF4-FFF2-40B4-BE49-F238E27FC236}">
              <a16:creationId xmlns:a16="http://schemas.microsoft.com/office/drawing/2014/main" id="{39FD9496-3487-4C61-8811-5D3DFD41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28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118</xdr:row>
      <xdr:rowOff>0</xdr:rowOff>
    </xdr:from>
    <xdr:to>
      <xdr:col>2</xdr:col>
      <xdr:colOff>381000</xdr:colOff>
      <xdr:row>120</xdr:row>
      <xdr:rowOff>0</xdr:rowOff>
    </xdr:to>
    <xdr:pic>
      <xdr:nvPicPr>
        <xdr:cNvPr id="118" name="Picture 117" descr="United States">
          <a:extLst>
            <a:ext uri="{FF2B5EF4-FFF2-40B4-BE49-F238E27FC236}">
              <a16:creationId xmlns:a16="http://schemas.microsoft.com/office/drawing/2014/main" id="{73A84DD7-79D1-4DA2-A845-88DFA5F72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47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119</xdr:row>
      <xdr:rowOff>0</xdr:rowOff>
    </xdr:from>
    <xdr:to>
      <xdr:col>2</xdr:col>
      <xdr:colOff>381000</xdr:colOff>
      <xdr:row>121</xdr:row>
      <xdr:rowOff>0</xdr:rowOff>
    </xdr:to>
    <xdr:pic>
      <xdr:nvPicPr>
        <xdr:cNvPr id="119" name="Picture 118" descr="United States">
          <a:extLst>
            <a:ext uri="{FF2B5EF4-FFF2-40B4-BE49-F238E27FC236}">
              <a16:creationId xmlns:a16="http://schemas.microsoft.com/office/drawing/2014/main" id="{9A86D930-27A3-45B7-A4F8-A1050139C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66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120</xdr:row>
      <xdr:rowOff>0</xdr:rowOff>
    </xdr:from>
    <xdr:to>
      <xdr:col>2</xdr:col>
      <xdr:colOff>381000</xdr:colOff>
      <xdr:row>122</xdr:row>
      <xdr:rowOff>0</xdr:rowOff>
    </xdr:to>
    <xdr:pic>
      <xdr:nvPicPr>
        <xdr:cNvPr id="120" name="Picture 119" descr="Sweden">
          <a:extLst>
            <a:ext uri="{FF2B5EF4-FFF2-40B4-BE49-F238E27FC236}">
              <a16:creationId xmlns:a16="http://schemas.microsoft.com/office/drawing/2014/main" id="{1296EAEF-CCEB-4C98-BFCA-245F825C7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86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121</xdr:row>
      <xdr:rowOff>0</xdr:rowOff>
    </xdr:from>
    <xdr:to>
      <xdr:col>2</xdr:col>
      <xdr:colOff>381000</xdr:colOff>
      <xdr:row>123</xdr:row>
      <xdr:rowOff>0</xdr:rowOff>
    </xdr:to>
    <xdr:pic>
      <xdr:nvPicPr>
        <xdr:cNvPr id="121" name="Picture 120" descr="United States">
          <a:extLst>
            <a:ext uri="{FF2B5EF4-FFF2-40B4-BE49-F238E27FC236}">
              <a16:creationId xmlns:a16="http://schemas.microsoft.com/office/drawing/2014/main" id="{B6C47092-1D65-4452-8AFC-2225F5B80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05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381000</xdr:colOff>
      <xdr:row>124</xdr:row>
      <xdr:rowOff>0</xdr:rowOff>
    </xdr:to>
    <xdr:pic>
      <xdr:nvPicPr>
        <xdr:cNvPr id="122" name="Picture 121" descr="Australia">
          <a:extLst>
            <a:ext uri="{FF2B5EF4-FFF2-40B4-BE49-F238E27FC236}">
              <a16:creationId xmlns:a16="http://schemas.microsoft.com/office/drawing/2014/main" id="{B29CB2F0-2C9C-49A5-A176-C76750B21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24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381000</xdr:colOff>
      <xdr:row>125</xdr:row>
      <xdr:rowOff>0</xdr:rowOff>
    </xdr:to>
    <xdr:pic>
      <xdr:nvPicPr>
        <xdr:cNvPr id="123" name="Picture 122" descr="United States">
          <a:extLst>
            <a:ext uri="{FF2B5EF4-FFF2-40B4-BE49-F238E27FC236}">
              <a16:creationId xmlns:a16="http://schemas.microsoft.com/office/drawing/2014/main" id="{1A5B5130-2CB7-44FD-8A93-C7F724EF8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43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381000</xdr:colOff>
      <xdr:row>126</xdr:row>
      <xdr:rowOff>0</xdr:rowOff>
    </xdr:to>
    <xdr:pic>
      <xdr:nvPicPr>
        <xdr:cNvPr id="124" name="Picture 123" descr="United States">
          <a:extLst>
            <a:ext uri="{FF2B5EF4-FFF2-40B4-BE49-F238E27FC236}">
              <a16:creationId xmlns:a16="http://schemas.microsoft.com/office/drawing/2014/main" id="{E44B6A69-F479-4881-B608-99A060B0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62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381000</xdr:colOff>
      <xdr:row>127</xdr:row>
      <xdr:rowOff>0</xdr:rowOff>
    </xdr:to>
    <xdr:pic>
      <xdr:nvPicPr>
        <xdr:cNvPr id="125" name="Picture 124" descr="United States">
          <a:extLst>
            <a:ext uri="{FF2B5EF4-FFF2-40B4-BE49-F238E27FC236}">
              <a16:creationId xmlns:a16="http://schemas.microsoft.com/office/drawing/2014/main" id="{26A8193A-51B3-4A7E-9C37-F11114B43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81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381000</xdr:colOff>
      <xdr:row>128</xdr:row>
      <xdr:rowOff>0</xdr:rowOff>
    </xdr:to>
    <xdr:pic>
      <xdr:nvPicPr>
        <xdr:cNvPr id="126" name="Picture 125" descr="United States">
          <a:extLst>
            <a:ext uri="{FF2B5EF4-FFF2-40B4-BE49-F238E27FC236}">
              <a16:creationId xmlns:a16="http://schemas.microsoft.com/office/drawing/2014/main" id="{DFC3245E-A9E9-4AF5-A066-1A26576E2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00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381000</xdr:colOff>
      <xdr:row>129</xdr:row>
      <xdr:rowOff>0</xdr:rowOff>
    </xdr:to>
    <xdr:pic>
      <xdr:nvPicPr>
        <xdr:cNvPr id="127" name="Picture 126" descr="United States">
          <a:extLst>
            <a:ext uri="{FF2B5EF4-FFF2-40B4-BE49-F238E27FC236}">
              <a16:creationId xmlns:a16="http://schemas.microsoft.com/office/drawing/2014/main" id="{09733DF1-238C-4657-B2CE-EDC504C4F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19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381000</xdr:colOff>
      <xdr:row>130</xdr:row>
      <xdr:rowOff>0</xdr:rowOff>
    </xdr:to>
    <xdr:pic>
      <xdr:nvPicPr>
        <xdr:cNvPr id="128" name="Picture 127" descr="Canada">
          <a:extLst>
            <a:ext uri="{FF2B5EF4-FFF2-40B4-BE49-F238E27FC236}">
              <a16:creationId xmlns:a16="http://schemas.microsoft.com/office/drawing/2014/main" id="{E9D023F8-D8A0-4ED3-B57C-9714363AA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38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129</xdr:row>
      <xdr:rowOff>0</xdr:rowOff>
    </xdr:from>
    <xdr:to>
      <xdr:col>2</xdr:col>
      <xdr:colOff>381000</xdr:colOff>
      <xdr:row>131</xdr:row>
      <xdr:rowOff>0</xdr:rowOff>
    </xdr:to>
    <xdr:pic>
      <xdr:nvPicPr>
        <xdr:cNvPr id="129" name="Picture 128" descr="Australia">
          <a:extLst>
            <a:ext uri="{FF2B5EF4-FFF2-40B4-BE49-F238E27FC236}">
              <a16:creationId xmlns:a16="http://schemas.microsoft.com/office/drawing/2014/main" id="{00000926-2C81-4241-A5C1-3CD0BC75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57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</xdr:row>
      <xdr:rowOff>0</xdr:rowOff>
    </xdr:from>
    <xdr:to>
      <xdr:col>2</xdr:col>
      <xdr:colOff>381000</xdr:colOff>
      <xdr:row>132</xdr:row>
      <xdr:rowOff>0</xdr:rowOff>
    </xdr:to>
    <xdr:pic>
      <xdr:nvPicPr>
        <xdr:cNvPr id="130" name="Picture 129" descr="South Korea">
          <a:extLst>
            <a:ext uri="{FF2B5EF4-FFF2-40B4-BE49-F238E27FC236}">
              <a16:creationId xmlns:a16="http://schemas.microsoft.com/office/drawing/2014/main" id="{62834090-D11F-4308-B317-AC8C19F19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76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131</xdr:row>
      <xdr:rowOff>0</xdr:rowOff>
    </xdr:from>
    <xdr:to>
      <xdr:col>2</xdr:col>
      <xdr:colOff>381000</xdr:colOff>
      <xdr:row>133</xdr:row>
      <xdr:rowOff>0</xdr:rowOff>
    </xdr:to>
    <xdr:pic>
      <xdr:nvPicPr>
        <xdr:cNvPr id="131" name="Picture 130" descr="United States">
          <a:extLst>
            <a:ext uri="{FF2B5EF4-FFF2-40B4-BE49-F238E27FC236}">
              <a16:creationId xmlns:a16="http://schemas.microsoft.com/office/drawing/2014/main" id="{AB2DD13D-85F5-481A-8D3B-E9FC1FD80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95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132</xdr:row>
      <xdr:rowOff>0</xdr:rowOff>
    </xdr:from>
    <xdr:to>
      <xdr:col>2</xdr:col>
      <xdr:colOff>381000</xdr:colOff>
      <xdr:row>134</xdr:row>
      <xdr:rowOff>6350</xdr:rowOff>
    </xdr:to>
    <xdr:pic>
      <xdr:nvPicPr>
        <xdr:cNvPr id="132" name="Picture 131" descr="United States">
          <a:extLst>
            <a:ext uri="{FF2B5EF4-FFF2-40B4-BE49-F238E27FC236}">
              <a16:creationId xmlns:a16="http://schemas.microsoft.com/office/drawing/2014/main" id="{14D726EF-0CF3-4044-A85B-0139CD99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514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133</xdr:row>
      <xdr:rowOff>0</xdr:rowOff>
    </xdr:from>
    <xdr:to>
      <xdr:col>2</xdr:col>
      <xdr:colOff>381000</xdr:colOff>
      <xdr:row>135</xdr:row>
      <xdr:rowOff>12700</xdr:rowOff>
    </xdr:to>
    <xdr:pic>
      <xdr:nvPicPr>
        <xdr:cNvPr id="133" name="Picture 132" descr="United States">
          <a:extLst>
            <a:ext uri="{FF2B5EF4-FFF2-40B4-BE49-F238E27FC236}">
              <a16:creationId xmlns:a16="http://schemas.microsoft.com/office/drawing/2014/main" id="{796BB821-E0B8-43D2-A41D-D3FA37C26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533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2" name="Picture 1" descr="United States">
          <a:extLst>
            <a:ext uri="{FF2B5EF4-FFF2-40B4-BE49-F238E27FC236}">
              <a16:creationId xmlns:a16="http://schemas.microsoft.com/office/drawing/2014/main" id="{242967A9-14DF-4815-A981-2D3745B2F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3" name="Picture 2" descr="United States">
          <a:extLst>
            <a:ext uri="{FF2B5EF4-FFF2-40B4-BE49-F238E27FC236}">
              <a16:creationId xmlns:a16="http://schemas.microsoft.com/office/drawing/2014/main" id="{F0900629-DFD0-4401-BB11-D27309420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4" name="Picture 3" descr="Argentina">
          <a:extLst>
            <a:ext uri="{FF2B5EF4-FFF2-40B4-BE49-F238E27FC236}">
              <a16:creationId xmlns:a16="http://schemas.microsoft.com/office/drawing/2014/main" id="{D440D306-41CC-47FB-96A6-D816CB520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5" name="Picture 4" descr="Venezuela">
          <a:extLst>
            <a:ext uri="{FF2B5EF4-FFF2-40B4-BE49-F238E27FC236}">
              <a16:creationId xmlns:a16="http://schemas.microsoft.com/office/drawing/2014/main" id="{16A83AED-50C8-46C6-8B69-FC7F1B560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6" name="Picture 5" descr="United States">
          <a:extLst>
            <a:ext uri="{FF2B5EF4-FFF2-40B4-BE49-F238E27FC236}">
              <a16:creationId xmlns:a16="http://schemas.microsoft.com/office/drawing/2014/main" id="{2EB6D232-8F89-41DA-A6F2-FDA957C2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7" name="Picture 6" descr="United States">
          <a:extLst>
            <a:ext uri="{FF2B5EF4-FFF2-40B4-BE49-F238E27FC236}">
              <a16:creationId xmlns:a16="http://schemas.microsoft.com/office/drawing/2014/main" id="{A17F85D7-F846-43C6-BE2E-26518469B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8" name="Picture 7" descr="United States">
          <a:extLst>
            <a:ext uri="{FF2B5EF4-FFF2-40B4-BE49-F238E27FC236}">
              <a16:creationId xmlns:a16="http://schemas.microsoft.com/office/drawing/2014/main" id="{02EE88FF-BC43-44C0-9A6A-AA50C32EC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9" name="Picture 8" descr="United States">
          <a:extLst>
            <a:ext uri="{FF2B5EF4-FFF2-40B4-BE49-F238E27FC236}">
              <a16:creationId xmlns:a16="http://schemas.microsoft.com/office/drawing/2014/main" id="{26F4C5F2-116D-4607-B553-38EC934CC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0" name="Picture 9" descr="United States">
          <a:extLst>
            <a:ext uri="{FF2B5EF4-FFF2-40B4-BE49-F238E27FC236}">
              <a16:creationId xmlns:a16="http://schemas.microsoft.com/office/drawing/2014/main" id="{E2D66B22-9364-4AFB-BBCC-F30D09317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1" name="Picture 10" descr="United States">
          <a:extLst>
            <a:ext uri="{FF2B5EF4-FFF2-40B4-BE49-F238E27FC236}">
              <a16:creationId xmlns:a16="http://schemas.microsoft.com/office/drawing/2014/main" id="{3F769C66-AE90-476A-AE90-77B1B7A71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2" name="Picture 11" descr="Germany">
          <a:extLst>
            <a:ext uri="{FF2B5EF4-FFF2-40B4-BE49-F238E27FC236}">
              <a16:creationId xmlns:a16="http://schemas.microsoft.com/office/drawing/2014/main" id="{60347DCF-92D5-418F-94CE-5D9A602D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3" name="Picture 12" descr="United States">
          <a:extLst>
            <a:ext uri="{FF2B5EF4-FFF2-40B4-BE49-F238E27FC236}">
              <a16:creationId xmlns:a16="http://schemas.microsoft.com/office/drawing/2014/main" id="{9BC3E3FF-6BDE-4C18-AF37-4B554E632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4" name="Picture 13" descr="South Africa">
          <a:extLst>
            <a:ext uri="{FF2B5EF4-FFF2-40B4-BE49-F238E27FC236}">
              <a16:creationId xmlns:a16="http://schemas.microsoft.com/office/drawing/2014/main" id="{B5A8DB55-7502-452A-BC7F-89F01D703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5" name="Picture 14" descr="United States">
          <a:extLst>
            <a:ext uri="{FF2B5EF4-FFF2-40B4-BE49-F238E27FC236}">
              <a16:creationId xmlns:a16="http://schemas.microsoft.com/office/drawing/2014/main" id="{B68E9AAD-514C-4331-8167-855CB47AC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6" name="Picture 15" descr="England">
          <a:extLst>
            <a:ext uri="{FF2B5EF4-FFF2-40B4-BE49-F238E27FC236}">
              <a16:creationId xmlns:a16="http://schemas.microsoft.com/office/drawing/2014/main" id="{A6EF1D0F-4106-4B01-86D0-9494DE88E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7" name="Picture 16" descr="United States">
          <a:extLst>
            <a:ext uri="{FF2B5EF4-FFF2-40B4-BE49-F238E27FC236}">
              <a16:creationId xmlns:a16="http://schemas.microsoft.com/office/drawing/2014/main" id="{0CFF1D32-BDEC-4084-9A28-6E3FEF6CE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4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8" name="Picture 17" descr="Japan">
          <a:extLst>
            <a:ext uri="{FF2B5EF4-FFF2-40B4-BE49-F238E27FC236}">
              <a16:creationId xmlns:a16="http://schemas.microsoft.com/office/drawing/2014/main" id="{0298837D-AEEA-4C7A-9C09-6C6298749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9" name="Picture 18" descr="Canada">
          <a:extLst>
            <a:ext uri="{FF2B5EF4-FFF2-40B4-BE49-F238E27FC236}">
              <a16:creationId xmlns:a16="http://schemas.microsoft.com/office/drawing/2014/main" id="{F9C9B13C-915D-498E-A8DC-0CAC559D0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2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20" name="Picture 19" descr="United States">
          <a:extLst>
            <a:ext uri="{FF2B5EF4-FFF2-40B4-BE49-F238E27FC236}">
              <a16:creationId xmlns:a16="http://schemas.microsoft.com/office/drawing/2014/main" id="{E9357BD8-6400-4DBD-A629-B23048F93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1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21" name="Picture 20" descr="United States">
          <a:extLst>
            <a:ext uri="{FF2B5EF4-FFF2-40B4-BE49-F238E27FC236}">
              <a16:creationId xmlns:a16="http://schemas.microsoft.com/office/drawing/2014/main" id="{BBD42C84-1E87-4C4C-B35B-12D7DE88B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22" name="Picture 21" descr="South Africa">
          <a:extLst>
            <a:ext uri="{FF2B5EF4-FFF2-40B4-BE49-F238E27FC236}">
              <a16:creationId xmlns:a16="http://schemas.microsoft.com/office/drawing/2014/main" id="{C8653120-0A89-4EB8-B20E-3CD9340F2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23" name="Picture 22" descr="United States">
          <a:extLst>
            <a:ext uri="{FF2B5EF4-FFF2-40B4-BE49-F238E27FC236}">
              <a16:creationId xmlns:a16="http://schemas.microsoft.com/office/drawing/2014/main" id="{01354C56-4C85-4BBB-8839-B844BFC56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9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24" name="Picture 23" descr="United States">
          <a:extLst>
            <a:ext uri="{FF2B5EF4-FFF2-40B4-BE49-F238E27FC236}">
              <a16:creationId xmlns:a16="http://schemas.microsoft.com/office/drawing/2014/main" id="{3A83A136-44A0-4B70-A96D-047E6F480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8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25" name="Picture 24" descr="United States">
          <a:extLst>
            <a:ext uri="{FF2B5EF4-FFF2-40B4-BE49-F238E27FC236}">
              <a16:creationId xmlns:a16="http://schemas.microsoft.com/office/drawing/2014/main" id="{EBE582EC-3BB2-47D2-BFDE-8CCB56BEA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7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26" name="Picture 25" descr="India">
          <a:extLst>
            <a:ext uri="{FF2B5EF4-FFF2-40B4-BE49-F238E27FC236}">
              <a16:creationId xmlns:a16="http://schemas.microsoft.com/office/drawing/2014/main" id="{2C406232-F147-4B14-8833-58ACB4B54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6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27" name="Picture 26" descr="South Africa">
          <a:extLst>
            <a:ext uri="{FF2B5EF4-FFF2-40B4-BE49-F238E27FC236}">
              <a16:creationId xmlns:a16="http://schemas.microsoft.com/office/drawing/2014/main" id="{87E2B3DE-5C92-4751-BD4F-9AE886E24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95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28" name="Picture 27" descr="United States">
          <a:extLst>
            <a:ext uri="{FF2B5EF4-FFF2-40B4-BE49-F238E27FC236}">
              <a16:creationId xmlns:a16="http://schemas.microsoft.com/office/drawing/2014/main" id="{334E4B36-E2C1-4D4C-9E81-6515C8B12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29" name="Picture 28" descr="United States">
          <a:extLst>
            <a:ext uri="{FF2B5EF4-FFF2-40B4-BE49-F238E27FC236}">
              <a16:creationId xmlns:a16="http://schemas.microsoft.com/office/drawing/2014/main" id="{82DBFC85-298E-4266-967E-63B0D9291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33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30" name="Picture 29" descr="United States">
          <a:extLst>
            <a:ext uri="{FF2B5EF4-FFF2-40B4-BE49-F238E27FC236}">
              <a16:creationId xmlns:a16="http://schemas.microsoft.com/office/drawing/2014/main" id="{ABCA63C9-E9C2-40A4-9798-E2C77187C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2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31" name="Picture 30" descr="United States">
          <a:extLst>
            <a:ext uri="{FF2B5EF4-FFF2-40B4-BE49-F238E27FC236}">
              <a16:creationId xmlns:a16="http://schemas.microsoft.com/office/drawing/2014/main" id="{F21ECD0E-5235-428F-B42B-AB6B3D099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1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32" name="Picture 31" descr="United States">
          <a:extLst>
            <a:ext uri="{FF2B5EF4-FFF2-40B4-BE49-F238E27FC236}">
              <a16:creationId xmlns:a16="http://schemas.microsoft.com/office/drawing/2014/main" id="{7582881E-4295-453C-9906-542E8666F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0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33" name="Picture 32" descr="United States">
          <a:extLst>
            <a:ext uri="{FF2B5EF4-FFF2-40B4-BE49-F238E27FC236}">
              <a16:creationId xmlns:a16="http://schemas.microsoft.com/office/drawing/2014/main" id="{FD9A0014-BC76-43E3-91E6-3072F996A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9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34" name="Picture 33" descr="United States">
          <a:extLst>
            <a:ext uri="{FF2B5EF4-FFF2-40B4-BE49-F238E27FC236}">
              <a16:creationId xmlns:a16="http://schemas.microsoft.com/office/drawing/2014/main" id="{26297B0E-13F1-4A30-82F8-2270DDE12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35" name="Picture 34" descr="Canada">
          <a:extLst>
            <a:ext uri="{FF2B5EF4-FFF2-40B4-BE49-F238E27FC236}">
              <a16:creationId xmlns:a16="http://schemas.microsoft.com/office/drawing/2014/main" id="{6F744004-28CB-4F11-9691-2355FC7F3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36" name="Picture 35" descr="Spain">
          <a:extLst>
            <a:ext uri="{FF2B5EF4-FFF2-40B4-BE49-F238E27FC236}">
              <a16:creationId xmlns:a16="http://schemas.microsoft.com/office/drawing/2014/main" id="{8FA54BE5-B5FC-4FE5-A8FC-5F95CD0B3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6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37" name="Picture 36" descr="United States">
          <a:extLst>
            <a:ext uri="{FF2B5EF4-FFF2-40B4-BE49-F238E27FC236}">
              <a16:creationId xmlns:a16="http://schemas.microsoft.com/office/drawing/2014/main" id="{722E956C-7F57-4932-AD81-F8E106B4B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5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38" name="Picture 37" descr="United States">
          <a:extLst>
            <a:ext uri="{FF2B5EF4-FFF2-40B4-BE49-F238E27FC236}">
              <a16:creationId xmlns:a16="http://schemas.microsoft.com/office/drawing/2014/main" id="{DAFAFF4D-1573-4D5A-9778-0F1E78B45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4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39" name="Picture 38" descr="United States">
          <a:extLst>
            <a:ext uri="{FF2B5EF4-FFF2-40B4-BE49-F238E27FC236}">
              <a16:creationId xmlns:a16="http://schemas.microsoft.com/office/drawing/2014/main" id="{37FCFADB-0F41-4476-9319-48FFDD008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23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40" name="Picture 39" descr="United States">
          <a:extLst>
            <a:ext uri="{FF2B5EF4-FFF2-40B4-BE49-F238E27FC236}">
              <a16:creationId xmlns:a16="http://schemas.microsoft.com/office/drawing/2014/main" id="{365E6486-ED59-4C14-91B0-5AB0678CA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2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41" name="Picture 40" descr="Chinese Taipei">
          <a:extLst>
            <a:ext uri="{FF2B5EF4-FFF2-40B4-BE49-F238E27FC236}">
              <a16:creationId xmlns:a16="http://schemas.microsoft.com/office/drawing/2014/main" id="{E50146F0-1337-4283-B139-D06A6FC55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42" name="Picture 41" descr="United States">
          <a:extLst>
            <a:ext uri="{FF2B5EF4-FFF2-40B4-BE49-F238E27FC236}">
              <a16:creationId xmlns:a16="http://schemas.microsoft.com/office/drawing/2014/main" id="{CFC288E5-1A11-457D-9B5B-6A8004388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1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43" name="Picture 42" descr="United States">
          <a:extLst>
            <a:ext uri="{FF2B5EF4-FFF2-40B4-BE49-F238E27FC236}">
              <a16:creationId xmlns:a16="http://schemas.microsoft.com/office/drawing/2014/main" id="{F86BE8F8-4E4D-40F3-90D7-59D766C46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00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44" name="Picture 43" descr="Chile">
          <a:extLst>
            <a:ext uri="{FF2B5EF4-FFF2-40B4-BE49-F238E27FC236}">
              <a16:creationId xmlns:a16="http://schemas.microsoft.com/office/drawing/2014/main" id="{2361B499-25E6-4BC4-AC50-6BF8C9E08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9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45" name="Picture 44" descr="United States">
          <a:extLst>
            <a:ext uri="{FF2B5EF4-FFF2-40B4-BE49-F238E27FC236}">
              <a16:creationId xmlns:a16="http://schemas.microsoft.com/office/drawing/2014/main" id="{386A47A0-152F-44DF-9EA2-3CD4D2E3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8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46" name="Picture 45" descr="United States">
          <a:extLst>
            <a:ext uri="{FF2B5EF4-FFF2-40B4-BE49-F238E27FC236}">
              <a16:creationId xmlns:a16="http://schemas.microsoft.com/office/drawing/2014/main" id="{16197122-2321-4540-B74A-12EBCEFB8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7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47" name="Picture 46" descr="Scotland">
          <a:extLst>
            <a:ext uri="{FF2B5EF4-FFF2-40B4-BE49-F238E27FC236}">
              <a16:creationId xmlns:a16="http://schemas.microsoft.com/office/drawing/2014/main" id="{5542CCB3-C964-4897-992C-094FF7A48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76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48" name="Picture 47" descr="South Korea">
          <a:extLst>
            <a:ext uri="{FF2B5EF4-FFF2-40B4-BE49-F238E27FC236}">
              <a16:creationId xmlns:a16="http://schemas.microsoft.com/office/drawing/2014/main" id="{6C14C2DE-379F-49A3-9845-5C28B88BA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95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49" name="Picture 48" descr="United States">
          <a:extLst>
            <a:ext uri="{FF2B5EF4-FFF2-40B4-BE49-F238E27FC236}">
              <a16:creationId xmlns:a16="http://schemas.microsoft.com/office/drawing/2014/main" id="{A266A793-F87D-4102-AC0B-DD390A040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14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50" name="Picture 49" descr="United States">
          <a:extLst>
            <a:ext uri="{FF2B5EF4-FFF2-40B4-BE49-F238E27FC236}">
              <a16:creationId xmlns:a16="http://schemas.microsoft.com/office/drawing/2014/main" id="{7E4116F1-A9CA-4044-B91C-B168EA0D2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3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51" name="Picture 50" descr="United States">
          <a:extLst>
            <a:ext uri="{FF2B5EF4-FFF2-40B4-BE49-F238E27FC236}">
              <a16:creationId xmlns:a16="http://schemas.microsoft.com/office/drawing/2014/main" id="{913C8408-5041-455E-8C0B-FA3194E87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2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52" name="Picture 51" descr="United States">
          <a:extLst>
            <a:ext uri="{FF2B5EF4-FFF2-40B4-BE49-F238E27FC236}">
              <a16:creationId xmlns:a16="http://schemas.microsoft.com/office/drawing/2014/main" id="{12BC6268-91E7-4A2E-812B-F1767141F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71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53" name="Picture 52" descr="United States">
          <a:extLst>
            <a:ext uri="{FF2B5EF4-FFF2-40B4-BE49-F238E27FC236}">
              <a16:creationId xmlns:a16="http://schemas.microsoft.com/office/drawing/2014/main" id="{892CDDD6-1923-403C-BE6D-882B61B93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90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54" name="Picture 53" descr="United States">
          <a:extLst>
            <a:ext uri="{FF2B5EF4-FFF2-40B4-BE49-F238E27FC236}">
              <a16:creationId xmlns:a16="http://schemas.microsoft.com/office/drawing/2014/main" id="{B5BC2FB0-9A7D-4463-B745-23086377D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9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55" name="Picture 54" descr="United States">
          <a:extLst>
            <a:ext uri="{FF2B5EF4-FFF2-40B4-BE49-F238E27FC236}">
              <a16:creationId xmlns:a16="http://schemas.microsoft.com/office/drawing/2014/main" id="{ED17A88D-D245-46FA-BFCA-E6E8F53E0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28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56" name="Picture 55" descr="Australia">
          <a:extLst>
            <a:ext uri="{FF2B5EF4-FFF2-40B4-BE49-F238E27FC236}">
              <a16:creationId xmlns:a16="http://schemas.microsoft.com/office/drawing/2014/main" id="{D8EFD2CD-FB0C-49D4-B72B-3813495E2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47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57" name="Picture 56" descr="United States">
          <a:extLst>
            <a:ext uri="{FF2B5EF4-FFF2-40B4-BE49-F238E27FC236}">
              <a16:creationId xmlns:a16="http://schemas.microsoft.com/office/drawing/2014/main" id="{431F87B1-2DD8-4B75-9DAB-2EE3758B9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6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58" name="Picture 57" descr="United States">
          <a:extLst>
            <a:ext uri="{FF2B5EF4-FFF2-40B4-BE49-F238E27FC236}">
              <a16:creationId xmlns:a16="http://schemas.microsoft.com/office/drawing/2014/main" id="{5E3D18B7-9AC0-4C34-99EC-AC9ED9FB7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85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59" name="Picture 58" descr="United States">
          <a:extLst>
            <a:ext uri="{FF2B5EF4-FFF2-40B4-BE49-F238E27FC236}">
              <a16:creationId xmlns:a16="http://schemas.microsoft.com/office/drawing/2014/main" id="{08EB5222-385E-44C9-80B2-FEA22F1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4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60" name="Picture 59" descr="United States">
          <a:extLst>
            <a:ext uri="{FF2B5EF4-FFF2-40B4-BE49-F238E27FC236}">
              <a16:creationId xmlns:a16="http://schemas.microsoft.com/office/drawing/2014/main" id="{E470C821-5A2D-409D-9450-385B9C5D0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3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61" name="Picture 60" descr="United States">
          <a:extLst>
            <a:ext uri="{FF2B5EF4-FFF2-40B4-BE49-F238E27FC236}">
              <a16:creationId xmlns:a16="http://schemas.microsoft.com/office/drawing/2014/main" id="{BA8AE10C-BE49-4176-A385-36EFA83AF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3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62" name="Picture 61" descr="United States">
          <a:extLst>
            <a:ext uri="{FF2B5EF4-FFF2-40B4-BE49-F238E27FC236}">
              <a16:creationId xmlns:a16="http://schemas.microsoft.com/office/drawing/2014/main" id="{4B3F6053-9380-4410-A80B-0A0573DDD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62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63" name="Picture 62" descr="United States">
          <a:extLst>
            <a:ext uri="{FF2B5EF4-FFF2-40B4-BE49-F238E27FC236}">
              <a16:creationId xmlns:a16="http://schemas.microsoft.com/office/drawing/2014/main" id="{B1BBE2DA-B137-44D5-AD52-EA6F3A25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64" name="Picture 63" descr="United States">
          <a:extLst>
            <a:ext uri="{FF2B5EF4-FFF2-40B4-BE49-F238E27FC236}">
              <a16:creationId xmlns:a16="http://schemas.microsoft.com/office/drawing/2014/main" id="{A7406A0F-2A77-4685-9C18-D98DA79F4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0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65" name="Picture 64" descr="United States">
          <a:extLst>
            <a:ext uri="{FF2B5EF4-FFF2-40B4-BE49-F238E27FC236}">
              <a16:creationId xmlns:a16="http://schemas.microsoft.com/office/drawing/2014/main" id="{5259EEEC-B0E2-4877-AF62-0741AC960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19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66" name="Picture 65" descr="United States">
          <a:extLst>
            <a:ext uri="{FF2B5EF4-FFF2-40B4-BE49-F238E27FC236}">
              <a16:creationId xmlns:a16="http://schemas.microsoft.com/office/drawing/2014/main" id="{9F9CDA4E-7219-4986-BBD3-6E9F91AEF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8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67" name="Picture 66" descr="United States">
          <a:extLst>
            <a:ext uri="{FF2B5EF4-FFF2-40B4-BE49-F238E27FC236}">
              <a16:creationId xmlns:a16="http://schemas.microsoft.com/office/drawing/2014/main" id="{E63B29F3-BFCC-4295-957E-C71B5615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7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68" name="Picture 67" descr="New Zealand">
          <a:extLst>
            <a:ext uri="{FF2B5EF4-FFF2-40B4-BE49-F238E27FC236}">
              <a16:creationId xmlns:a16="http://schemas.microsoft.com/office/drawing/2014/main" id="{2563646D-6E7C-459A-BBED-445067B43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6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69" name="Picture 68" descr="United States">
          <a:extLst>
            <a:ext uri="{FF2B5EF4-FFF2-40B4-BE49-F238E27FC236}">
              <a16:creationId xmlns:a16="http://schemas.microsoft.com/office/drawing/2014/main" id="{D753FDCA-B0A3-4FB6-9332-CBC7FE63C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5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70" name="Picture 69" descr="Mexico">
          <a:extLst>
            <a:ext uri="{FF2B5EF4-FFF2-40B4-BE49-F238E27FC236}">
              <a16:creationId xmlns:a16="http://schemas.microsoft.com/office/drawing/2014/main" id="{37E2D4D6-0354-4DFE-B782-BCAA3FA10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4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71" name="Picture 70" descr="Scotland">
          <a:extLst>
            <a:ext uri="{FF2B5EF4-FFF2-40B4-BE49-F238E27FC236}">
              <a16:creationId xmlns:a16="http://schemas.microsoft.com/office/drawing/2014/main" id="{D3DE2682-D94E-4607-8437-C8E41CB96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3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72" name="Picture 71" descr="United States">
          <a:extLst>
            <a:ext uri="{FF2B5EF4-FFF2-40B4-BE49-F238E27FC236}">
              <a16:creationId xmlns:a16="http://schemas.microsoft.com/office/drawing/2014/main" id="{88B775B9-9D97-4F22-B073-DED8C99AE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52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73" name="Picture 72" descr="United States">
          <a:extLst>
            <a:ext uri="{FF2B5EF4-FFF2-40B4-BE49-F238E27FC236}">
              <a16:creationId xmlns:a16="http://schemas.microsoft.com/office/drawing/2014/main" id="{21E92998-EA72-4A9B-A477-117FB008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1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74" name="Picture 73" descr="United States">
          <a:extLst>
            <a:ext uri="{FF2B5EF4-FFF2-40B4-BE49-F238E27FC236}">
              <a16:creationId xmlns:a16="http://schemas.microsoft.com/office/drawing/2014/main" id="{19926F6F-2102-4464-970B-A0D331AA2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90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75" name="Picture 74" descr="United States">
          <a:extLst>
            <a:ext uri="{FF2B5EF4-FFF2-40B4-BE49-F238E27FC236}">
              <a16:creationId xmlns:a16="http://schemas.microsoft.com/office/drawing/2014/main" id="{0D6B86C1-4793-4185-BA10-96D87150D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9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76" name="Picture 75" descr="United States">
          <a:extLst>
            <a:ext uri="{FF2B5EF4-FFF2-40B4-BE49-F238E27FC236}">
              <a16:creationId xmlns:a16="http://schemas.microsoft.com/office/drawing/2014/main" id="{891965AC-19CC-47A1-A8A1-96994D138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77" name="Picture 76" descr="United States">
          <a:extLst>
            <a:ext uri="{FF2B5EF4-FFF2-40B4-BE49-F238E27FC236}">
              <a16:creationId xmlns:a16="http://schemas.microsoft.com/office/drawing/2014/main" id="{38A4DF82-A3BC-4D3D-93E8-E5A427462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7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78" name="Picture 77" descr="United States">
          <a:extLst>
            <a:ext uri="{FF2B5EF4-FFF2-40B4-BE49-F238E27FC236}">
              <a16:creationId xmlns:a16="http://schemas.microsoft.com/office/drawing/2014/main" id="{B50C098A-E4D0-4917-B0B6-77897269F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6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79" name="Picture 78" descr="United States">
          <a:extLst>
            <a:ext uri="{FF2B5EF4-FFF2-40B4-BE49-F238E27FC236}">
              <a16:creationId xmlns:a16="http://schemas.microsoft.com/office/drawing/2014/main" id="{69EB9798-147D-4686-BD9E-AF4126E32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5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80" name="Picture 79" descr="United States">
          <a:extLst>
            <a:ext uri="{FF2B5EF4-FFF2-40B4-BE49-F238E27FC236}">
              <a16:creationId xmlns:a16="http://schemas.microsoft.com/office/drawing/2014/main" id="{2B0ADDF7-7502-4132-9692-C5A78F94A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04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81" name="Picture 80" descr="United States">
          <a:extLst>
            <a:ext uri="{FF2B5EF4-FFF2-40B4-BE49-F238E27FC236}">
              <a16:creationId xmlns:a16="http://schemas.microsoft.com/office/drawing/2014/main" id="{C8D6A743-D423-4BAF-8447-D1EC26F5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4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82" name="Picture 81" descr="United States">
          <a:extLst>
            <a:ext uri="{FF2B5EF4-FFF2-40B4-BE49-F238E27FC236}">
              <a16:creationId xmlns:a16="http://schemas.microsoft.com/office/drawing/2014/main" id="{1A941279-7E09-41CD-BA20-CFD75E4CA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43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83" name="Picture 82" descr="United States">
          <a:extLst>
            <a:ext uri="{FF2B5EF4-FFF2-40B4-BE49-F238E27FC236}">
              <a16:creationId xmlns:a16="http://schemas.microsoft.com/office/drawing/2014/main" id="{FC26475A-FFB8-4ACE-AEC0-AA48D07D7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2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84" name="Picture 83" descr="United States">
          <a:extLst>
            <a:ext uri="{FF2B5EF4-FFF2-40B4-BE49-F238E27FC236}">
              <a16:creationId xmlns:a16="http://schemas.microsoft.com/office/drawing/2014/main" id="{232BD549-1940-4CF2-A2A1-6090A2C46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81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85" name="Picture 84" descr="United States">
          <a:extLst>
            <a:ext uri="{FF2B5EF4-FFF2-40B4-BE49-F238E27FC236}">
              <a16:creationId xmlns:a16="http://schemas.microsoft.com/office/drawing/2014/main" id="{D8C23CB3-978D-4F4E-97DD-2A0CF0366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0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86" name="Picture 85" descr="South Korea">
          <a:extLst>
            <a:ext uri="{FF2B5EF4-FFF2-40B4-BE49-F238E27FC236}">
              <a16:creationId xmlns:a16="http://schemas.microsoft.com/office/drawing/2014/main" id="{58F60DE7-61A9-499D-B69D-7027FDBEC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19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87" name="Picture 86" descr="Canada">
          <a:extLst>
            <a:ext uri="{FF2B5EF4-FFF2-40B4-BE49-F238E27FC236}">
              <a16:creationId xmlns:a16="http://schemas.microsoft.com/office/drawing/2014/main" id="{96F70EF6-F53D-4B46-9312-FC4DED5BB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88" name="Picture 87" descr="China">
          <a:extLst>
            <a:ext uri="{FF2B5EF4-FFF2-40B4-BE49-F238E27FC236}">
              <a16:creationId xmlns:a16="http://schemas.microsoft.com/office/drawing/2014/main" id="{8130FA84-6341-47E0-9252-A56C0DAAE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57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89" name="Picture 88" descr="United States">
          <a:extLst>
            <a:ext uri="{FF2B5EF4-FFF2-40B4-BE49-F238E27FC236}">
              <a16:creationId xmlns:a16="http://schemas.microsoft.com/office/drawing/2014/main" id="{837BFA7E-6F34-49A9-9D26-E1272FCE4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76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90" name="Picture 89" descr="Canada">
          <a:extLst>
            <a:ext uri="{FF2B5EF4-FFF2-40B4-BE49-F238E27FC236}">
              <a16:creationId xmlns:a16="http://schemas.microsoft.com/office/drawing/2014/main" id="{D20847ED-693C-44EF-8298-FFE2C06E8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5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91" name="Picture 90" descr="United States">
          <a:extLst>
            <a:ext uri="{FF2B5EF4-FFF2-40B4-BE49-F238E27FC236}">
              <a16:creationId xmlns:a16="http://schemas.microsoft.com/office/drawing/2014/main" id="{AB77A552-E9AC-4577-A45F-083BE3CAB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4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92" name="Picture 91" descr="United States">
          <a:extLst>
            <a:ext uri="{FF2B5EF4-FFF2-40B4-BE49-F238E27FC236}">
              <a16:creationId xmlns:a16="http://schemas.microsoft.com/office/drawing/2014/main" id="{2D0A875D-0BED-44D7-8ADD-02443C4C5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93" name="Picture 92" descr="United States">
          <a:extLst>
            <a:ext uri="{FF2B5EF4-FFF2-40B4-BE49-F238E27FC236}">
              <a16:creationId xmlns:a16="http://schemas.microsoft.com/office/drawing/2014/main" id="{545CF5E7-1BEE-4B6C-A177-F06E87DA5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52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94" name="Picture 93" descr="Australia">
          <a:extLst>
            <a:ext uri="{FF2B5EF4-FFF2-40B4-BE49-F238E27FC236}">
              <a16:creationId xmlns:a16="http://schemas.microsoft.com/office/drawing/2014/main" id="{33CEFD19-808B-48ED-AC0E-75F97360D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1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95" name="Picture 94" descr="United States">
          <a:extLst>
            <a:ext uri="{FF2B5EF4-FFF2-40B4-BE49-F238E27FC236}">
              <a16:creationId xmlns:a16="http://schemas.microsoft.com/office/drawing/2014/main" id="{1100E302-DB87-4852-8C75-6E93D34BC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90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96" name="Picture 95" descr="United States">
          <a:extLst>
            <a:ext uri="{FF2B5EF4-FFF2-40B4-BE49-F238E27FC236}">
              <a16:creationId xmlns:a16="http://schemas.microsoft.com/office/drawing/2014/main" id="{44E4516B-E054-4DFF-89FF-F35EBC9F0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9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97" name="Picture 96" descr="United States">
          <a:extLst>
            <a:ext uri="{FF2B5EF4-FFF2-40B4-BE49-F238E27FC236}">
              <a16:creationId xmlns:a16="http://schemas.microsoft.com/office/drawing/2014/main" id="{8D852B0F-5C90-4144-AE00-3BB94DEFE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8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98" name="Picture 97" descr="Australia">
          <a:extLst>
            <a:ext uri="{FF2B5EF4-FFF2-40B4-BE49-F238E27FC236}">
              <a16:creationId xmlns:a16="http://schemas.microsoft.com/office/drawing/2014/main" id="{43DB886C-4FD7-4B95-9CDD-418371334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47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99" name="Picture 98" descr="Sweden">
          <a:extLst>
            <a:ext uri="{FF2B5EF4-FFF2-40B4-BE49-F238E27FC236}">
              <a16:creationId xmlns:a16="http://schemas.microsoft.com/office/drawing/2014/main" id="{B46E8E45-2CA7-4B67-B0EB-9853C03CC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6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00" name="Picture 99" descr="United States">
          <a:extLst>
            <a:ext uri="{FF2B5EF4-FFF2-40B4-BE49-F238E27FC236}">
              <a16:creationId xmlns:a16="http://schemas.microsoft.com/office/drawing/2014/main" id="{806CCAF2-AA66-48D6-971D-575BCF217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5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01" name="Picture 100" descr="United States">
          <a:extLst>
            <a:ext uri="{FF2B5EF4-FFF2-40B4-BE49-F238E27FC236}">
              <a16:creationId xmlns:a16="http://schemas.microsoft.com/office/drawing/2014/main" id="{27A236E1-0952-4B74-A59E-76B6FB08A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02" name="Picture 101" descr="United States">
          <a:extLst>
            <a:ext uri="{FF2B5EF4-FFF2-40B4-BE49-F238E27FC236}">
              <a16:creationId xmlns:a16="http://schemas.microsoft.com/office/drawing/2014/main" id="{120E79C6-ED12-4EC0-981F-0461F127E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24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03" name="Picture 102" descr="United States">
          <a:extLst>
            <a:ext uri="{FF2B5EF4-FFF2-40B4-BE49-F238E27FC236}">
              <a16:creationId xmlns:a16="http://schemas.microsoft.com/office/drawing/2014/main" id="{048F9704-B8B6-4286-A79C-E59A13A52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3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04" name="Picture 103" descr="United States">
          <a:extLst>
            <a:ext uri="{FF2B5EF4-FFF2-40B4-BE49-F238E27FC236}">
              <a16:creationId xmlns:a16="http://schemas.microsoft.com/office/drawing/2014/main" id="{1B5C1388-EE99-4D61-A4B6-5558323E0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2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05" name="Picture 104" descr="United States">
          <a:extLst>
            <a:ext uri="{FF2B5EF4-FFF2-40B4-BE49-F238E27FC236}">
              <a16:creationId xmlns:a16="http://schemas.microsoft.com/office/drawing/2014/main" id="{4F1EC522-60C1-4398-A5B4-90AE05739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81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06" name="Picture 105" descr="South Korea">
          <a:extLst>
            <a:ext uri="{FF2B5EF4-FFF2-40B4-BE49-F238E27FC236}">
              <a16:creationId xmlns:a16="http://schemas.microsoft.com/office/drawing/2014/main" id="{6670AD45-9D9D-4E0F-9088-4F160B951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0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07" name="Picture 106" descr="Canada">
          <a:extLst>
            <a:ext uri="{FF2B5EF4-FFF2-40B4-BE49-F238E27FC236}">
              <a16:creationId xmlns:a16="http://schemas.microsoft.com/office/drawing/2014/main" id="{686D87A5-3229-4111-B127-6FB8CF10F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19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08" name="Picture 107" descr="United States">
          <a:extLst>
            <a:ext uri="{FF2B5EF4-FFF2-40B4-BE49-F238E27FC236}">
              <a16:creationId xmlns:a16="http://schemas.microsoft.com/office/drawing/2014/main" id="{5CC030D1-E5C9-4EE4-B962-A3FB0A5BC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38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09" name="Picture 108" descr="India">
          <a:extLst>
            <a:ext uri="{FF2B5EF4-FFF2-40B4-BE49-F238E27FC236}">
              <a16:creationId xmlns:a16="http://schemas.microsoft.com/office/drawing/2014/main" id="{4435C7F3-1671-4A46-AB72-FF5A54AEC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7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10" name="Picture 109" descr="Ireland">
          <a:extLst>
            <a:ext uri="{FF2B5EF4-FFF2-40B4-BE49-F238E27FC236}">
              <a16:creationId xmlns:a16="http://schemas.microsoft.com/office/drawing/2014/main" id="{EAFCE950-AF92-42FF-9439-EFBE92279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76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11" name="Picture 110" descr="United States">
          <a:extLst>
            <a:ext uri="{FF2B5EF4-FFF2-40B4-BE49-F238E27FC236}">
              <a16:creationId xmlns:a16="http://schemas.microsoft.com/office/drawing/2014/main" id="{7BE46342-50ED-4759-B29D-15CBC7443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5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12" name="Picture 111" descr="United States">
          <a:extLst>
            <a:ext uri="{FF2B5EF4-FFF2-40B4-BE49-F238E27FC236}">
              <a16:creationId xmlns:a16="http://schemas.microsoft.com/office/drawing/2014/main" id="{8431B150-61A1-4EE7-9A52-0A01AB406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14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13" name="Picture 112" descr="United States">
          <a:extLst>
            <a:ext uri="{FF2B5EF4-FFF2-40B4-BE49-F238E27FC236}">
              <a16:creationId xmlns:a16="http://schemas.microsoft.com/office/drawing/2014/main" id="{F7E87379-C486-4859-BDFB-463BD9E5B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3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14" name="Picture 113" descr="United States">
          <a:extLst>
            <a:ext uri="{FF2B5EF4-FFF2-40B4-BE49-F238E27FC236}">
              <a16:creationId xmlns:a16="http://schemas.microsoft.com/office/drawing/2014/main" id="{3526199F-75BF-4A7C-A70D-F4D11CCB0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52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15" name="Picture 114" descr="United States">
          <a:extLst>
            <a:ext uri="{FF2B5EF4-FFF2-40B4-BE49-F238E27FC236}">
              <a16:creationId xmlns:a16="http://schemas.microsoft.com/office/drawing/2014/main" id="{184EDA4F-9735-4896-A5BD-F10CF5E9F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71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16" name="Picture 115" descr="United States">
          <a:extLst>
            <a:ext uri="{FF2B5EF4-FFF2-40B4-BE49-F238E27FC236}">
              <a16:creationId xmlns:a16="http://schemas.microsoft.com/office/drawing/2014/main" id="{C7A73645-8445-46C0-AFB6-781D2B5A4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0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17" name="Picture 116" descr="Australia">
          <a:extLst>
            <a:ext uri="{FF2B5EF4-FFF2-40B4-BE49-F238E27FC236}">
              <a16:creationId xmlns:a16="http://schemas.microsoft.com/office/drawing/2014/main" id="{0C2A9CF0-F18B-4D6B-871A-5F2D598F5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09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18" name="Picture 117" descr="Canada">
          <a:extLst>
            <a:ext uri="{FF2B5EF4-FFF2-40B4-BE49-F238E27FC236}">
              <a16:creationId xmlns:a16="http://schemas.microsoft.com/office/drawing/2014/main" id="{523626F4-7C0D-4D08-99D5-67C31AED0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8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19" name="Picture 118" descr="United States">
          <a:extLst>
            <a:ext uri="{FF2B5EF4-FFF2-40B4-BE49-F238E27FC236}">
              <a16:creationId xmlns:a16="http://schemas.microsoft.com/office/drawing/2014/main" id="{4B9840F2-0581-4B19-9A0B-56CCE88DE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7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20" name="Picture 119" descr="Australia">
          <a:extLst>
            <a:ext uri="{FF2B5EF4-FFF2-40B4-BE49-F238E27FC236}">
              <a16:creationId xmlns:a16="http://schemas.microsoft.com/office/drawing/2014/main" id="{FD5C6B64-77B7-46E3-AA32-E58DF6066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66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21" name="Picture 120" descr="United States">
          <a:extLst>
            <a:ext uri="{FF2B5EF4-FFF2-40B4-BE49-F238E27FC236}">
              <a16:creationId xmlns:a16="http://schemas.microsoft.com/office/drawing/2014/main" id="{BBD2B36D-24D7-40F7-8ECA-C5BAE22CB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285750</xdr:colOff>
      <xdr:row>1</xdr:row>
      <xdr:rowOff>95250</xdr:rowOff>
    </xdr:to>
    <xdr:pic>
      <xdr:nvPicPr>
        <xdr:cNvPr id="122" name="Picture 121" descr="United States">
          <a:extLst>
            <a:ext uri="{FF2B5EF4-FFF2-40B4-BE49-F238E27FC236}">
              <a16:creationId xmlns:a16="http://schemas.microsoft.com/office/drawing/2014/main" id="{483889D0-EDAD-43D7-917D-079AF8C70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381000</xdr:colOff>
      <xdr:row>6</xdr:row>
      <xdr:rowOff>0</xdr:rowOff>
    </xdr:to>
    <xdr:pic>
      <xdr:nvPicPr>
        <xdr:cNvPr id="123" name="Picture 122" descr="England">
          <a:extLst>
            <a:ext uri="{FF2B5EF4-FFF2-40B4-BE49-F238E27FC236}">
              <a16:creationId xmlns:a16="http://schemas.microsoft.com/office/drawing/2014/main" id="{3E9B4002-12DA-4768-AC28-1476525EA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49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381000</xdr:colOff>
      <xdr:row>7</xdr:row>
      <xdr:rowOff>0</xdr:rowOff>
    </xdr:to>
    <xdr:pic>
      <xdr:nvPicPr>
        <xdr:cNvPr id="124" name="Picture 123" descr="Argentina">
          <a:extLst>
            <a:ext uri="{FF2B5EF4-FFF2-40B4-BE49-F238E27FC236}">
              <a16:creationId xmlns:a16="http://schemas.microsoft.com/office/drawing/2014/main" id="{0229082A-D6D8-415E-81DD-A9707A607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3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381000</xdr:colOff>
      <xdr:row>8</xdr:row>
      <xdr:rowOff>0</xdr:rowOff>
    </xdr:to>
    <xdr:pic>
      <xdr:nvPicPr>
        <xdr:cNvPr id="125" name="Picture 124" descr="Japan">
          <a:extLst>
            <a:ext uri="{FF2B5EF4-FFF2-40B4-BE49-F238E27FC236}">
              <a16:creationId xmlns:a16="http://schemas.microsoft.com/office/drawing/2014/main" id="{E0D95639-0B38-454A-9925-D5E5110AD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3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381000</xdr:colOff>
      <xdr:row>9</xdr:row>
      <xdr:rowOff>0</xdr:rowOff>
    </xdr:to>
    <xdr:pic>
      <xdr:nvPicPr>
        <xdr:cNvPr id="126" name="Picture 125" descr="United States">
          <a:extLst>
            <a:ext uri="{FF2B5EF4-FFF2-40B4-BE49-F238E27FC236}">
              <a16:creationId xmlns:a16="http://schemas.microsoft.com/office/drawing/2014/main" id="{DFC070C7-8F14-4AE9-BD1F-8BCBDD9BB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2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381000</xdr:colOff>
      <xdr:row>10</xdr:row>
      <xdr:rowOff>0</xdr:rowOff>
    </xdr:to>
    <xdr:pic>
      <xdr:nvPicPr>
        <xdr:cNvPr id="127" name="Picture 126" descr="South Africa">
          <a:extLst>
            <a:ext uri="{FF2B5EF4-FFF2-40B4-BE49-F238E27FC236}">
              <a16:creationId xmlns:a16="http://schemas.microsoft.com/office/drawing/2014/main" id="{B5A767B8-A540-4E28-83F1-6D69310C5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1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381000</xdr:colOff>
      <xdr:row>11</xdr:row>
      <xdr:rowOff>0</xdr:rowOff>
    </xdr:to>
    <xdr:pic>
      <xdr:nvPicPr>
        <xdr:cNvPr id="128" name="Picture 127" descr="United States">
          <a:extLst>
            <a:ext uri="{FF2B5EF4-FFF2-40B4-BE49-F238E27FC236}">
              <a16:creationId xmlns:a16="http://schemas.microsoft.com/office/drawing/2014/main" id="{11F7ABFA-6A20-46A9-9103-0AA6303A3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0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381000</xdr:colOff>
      <xdr:row>12</xdr:row>
      <xdr:rowOff>0</xdr:rowOff>
    </xdr:to>
    <xdr:pic>
      <xdr:nvPicPr>
        <xdr:cNvPr id="129" name="Picture 128" descr="Germany">
          <a:extLst>
            <a:ext uri="{FF2B5EF4-FFF2-40B4-BE49-F238E27FC236}">
              <a16:creationId xmlns:a16="http://schemas.microsoft.com/office/drawing/2014/main" id="{726A24CE-6A02-4499-A70B-DB2243FD2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9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381000</xdr:colOff>
      <xdr:row>13</xdr:row>
      <xdr:rowOff>0</xdr:rowOff>
    </xdr:to>
    <xdr:pic>
      <xdr:nvPicPr>
        <xdr:cNvPr id="130" name="Picture 129" descr="United States">
          <a:extLst>
            <a:ext uri="{FF2B5EF4-FFF2-40B4-BE49-F238E27FC236}">
              <a16:creationId xmlns:a16="http://schemas.microsoft.com/office/drawing/2014/main" id="{9C513267-0B8C-4D0C-B7EF-EFB15D02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8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381000</xdr:colOff>
      <xdr:row>14</xdr:row>
      <xdr:rowOff>0</xdr:rowOff>
    </xdr:to>
    <xdr:pic>
      <xdr:nvPicPr>
        <xdr:cNvPr id="131" name="Picture 130" descr="United States">
          <a:extLst>
            <a:ext uri="{FF2B5EF4-FFF2-40B4-BE49-F238E27FC236}">
              <a16:creationId xmlns:a16="http://schemas.microsoft.com/office/drawing/2014/main" id="{7A8AF4D8-3D5D-49C1-A1FE-070453E78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73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381000</xdr:colOff>
      <xdr:row>15</xdr:row>
      <xdr:rowOff>0</xdr:rowOff>
    </xdr:to>
    <xdr:pic>
      <xdr:nvPicPr>
        <xdr:cNvPr id="132" name="Picture 131" descr="United States">
          <a:extLst>
            <a:ext uri="{FF2B5EF4-FFF2-40B4-BE49-F238E27FC236}">
              <a16:creationId xmlns:a16="http://schemas.microsoft.com/office/drawing/2014/main" id="{36462CB0-43DA-4F9B-B987-06B46A59D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6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381000</xdr:colOff>
      <xdr:row>16</xdr:row>
      <xdr:rowOff>0</xdr:rowOff>
    </xdr:to>
    <xdr:pic>
      <xdr:nvPicPr>
        <xdr:cNvPr id="133" name="Picture 132" descr="Canada">
          <a:extLst>
            <a:ext uri="{FF2B5EF4-FFF2-40B4-BE49-F238E27FC236}">
              <a16:creationId xmlns:a16="http://schemas.microsoft.com/office/drawing/2014/main" id="{C3DCBCEC-06C6-4866-A2F4-FCC170744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654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381000</xdr:colOff>
      <xdr:row>17</xdr:row>
      <xdr:rowOff>0</xdr:rowOff>
    </xdr:to>
    <xdr:pic>
      <xdr:nvPicPr>
        <xdr:cNvPr id="134" name="Picture 133" descr="United States">
          <a:extLst>
            <a:ext uri="{FF2B5EF4-FFF2-40B4-BE49-F238E27FC236}">
              <a16:creationId xmlns:a16="http://schemas.microsoft.com/office/drawing/2014/main" id="{5B7A25FE-7D47-4CBB-B134-C768AEE7D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44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381000</xdr:colOff>
      <xdr:row>18</xdr:row>
      <xdr:rowOff>0</xdr:rowOff>
    </xdr:to>
    <xdr:pic>
      <xdr:nvPicPr>
        <xdr:cNvPr id="135" name="Picture 134" descr="United States">
          <a:extLst>
            <a:ext uri="{FF2B5EF4-FFF2-40B4-BE49-F238E27FC236}">
              <a16:creationId xmlns:a16="http://schemas.microsoft.com/office/drawing/2014/main" id="{6C103CA7-785F-4CFB-8F1D-CA9688783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035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381000</xdr:colOff>
      <xdr:row>19</xdr:row>
      <xdr:rowOff>0</xdr:rowOff>
    </xdr:to>
    <xdr:pic>
      <xdr:nvPicPr>
        <xdr:cNvPr id="136" name="Picture 135" descr="United States">
          <a:extLst>
            <a:ext uri="{FF2B5EF4-FFF2-40B4-BE49-F238E27FC236}">
              <a16:creationId xmlns:a16="http://schemas.microsoft.com/office/drawing/2014/main" id="{9232FCF6-AA9E-46EB-8D9A-802505F81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225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381000</xdr:colOff>
      <xdr:row>20</xdr:row>
      <xdr:rowOff>0</xdr:rowOff>
    </xdr:to>
    <xdr:pic>
      <xdr:nvPicPr>
        <xdr:cNvPr id="137" name="Picture 136" descr="United States">
          <a:extLst>
            <a:ext uri="{FF2B5EF4-FFF2-40B4-BE49-F238E27FC236}">
              <a16:creationId xmlns:a16="http://schemas.microsoft.com/office/drawing/2014/main" id="{E37698AD-6612-4D91-BD78-8153C481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416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381000</xdr:colOff>
      <xdr:row>21</xdr:row>
      <xdr:rowOff>0</xdr:rowOff>
    </xdr:to>
    <xdr:pic>
      <xdr:nvPicPr>
        <xdr:cNvPr id="138" name="Picture 137" descr="United States">
          <a:extLst>
            <a:ext uri="{FF2B5EF4-FFF2-40B4-BE49-F238E27FC236}">
              <a16:creationId xmlns:a16="http://schemas.microsoft.com/office/drawing/2014/main" id="{DE20ED71-9352-4709-BC09-F8A488EE2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606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381000</xdr:colOff>
      <xdr:row>22</xdr:row>
      <xdr:rowOff>0</xdr:rowOff>
    </xdr:to>
    <xdr:pic>
      <xdr:nvPicPr>
        <xdr:cNvPr id="139" name="Picture 138" descr="United States">
          <a:extLst>
            <a:ext uri="{FF2B5EF4-FFF2-40B4-BE49-F238E27FC236}">
              <a16:creationId xmlns:a16="http://schemas.microsoft.com/office/drawing/2014/main" id="{5C6CB868-5CC4-4B6B-BB60-791BC3A11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797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381000</xdr:colOff>
      <xdr:row>23</xdr:row>
      <xdr:rowOff>0</xdr:rowOff>
    </xdr:to>
    <xdr:pic>
      <xdr:nvPicPr>
        <xdr:cNvPr id="140" name="Picture 139" descr="United States">
          <a:extLst>
            <a:ext uri="{FF2B5EF4-FFF2-40B4-BE49-F238E27FC236}">
              <a16:creationId xmlns:a16="http://schemas.microsoft.com/office/drawing/2014/main" id="{D15AE796-3EC9-4ED9-842E-2CC3C24A9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987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381000</xdr:colOff>
      <xdr:row>24</xdr:row>
      <xdr:rowOff>0</xdr:rowOff>
    </xdr:to>
    <xdr:pic>
      <xdr:nvPicPr>
        <xdr:cNvPr id="141" name="Picture 140" descr="United States">
          <a:extLst>
            <a:ext uri="{FF2B5EF4-FFF2-40B4-BE49-F238E27FC236}">
              <a16:creationId xmlns:a16="http://schemas.microsoft.com/office/drawing/2014/main" id="{49BD03D8-9E06-42F8-9CB1-F2849FB15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178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381000</xdr:colOff>
      <xdr:row>25</xdr:row>
      <xdr:rowOff>0</xdr:rowOff>
    </xdr:to>
    <xdr:pic>
      <xdr:nvPicPr>
        <xdr:cNvPr id="142" name="Picture 141" descr="United States">
          <a:extLst>
            <a:ext uri="{FF2B5EF4-FFF2-40B4-BE49-F238E27FC236}">
              <a16:creationId xmlns:a16="http://schemas.microsoft.com/office/drawing/2014/main" id="{3D3977BF-0DCE-4701-9A93-0BB748A85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368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381000</xdr:colOff>
      <xdr:row>26</xdr:row>
      <xdr:rowOff>0</xdr:rowOff>
    </xdr:to>
    <xdr:pic>
      <xdr:nvPicPr>
        <xdr:cNvPr id="143" name="Picture 142" descr="United States">
          <a:extLst>
            <a:ext uri="{FF2B5EF4-FFF2-40B4-BE49-F238E27FC236}">
              <a16:creationId xmlns:a16="http://schemas.microsoft.com/office/drawing/2014/main" id="{9240ECD3-8D44-4B11-A854-08959E11C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559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381000</xdr:colOff>
      <xdr:row>27</xdr:row>
      <xdr:rowOff>0</xdr:rowOff>
    </xdr:to>
    <xdr:pic>
      <xdr:nvPicPr>
        <xdr:cNvPr id="144" name="Picture 143" descr="United States">
          <a:extLst>
            <a:ext uri="{FF2B5EF4-FFF2-40B4-BE49-F238E27FC236}">
              <a16:creationId xmlns:a16="http://schemas.microsoft.com/office/drawing/2014/main" id="{9C8A8805-949E-4945-8441-BBE58CF71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74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381000</xdr:colOff>
      <xdr:row>28</xdr:row>
      <xdr:rowOff>0</xdr:rowOff>
    </xdr:to>
    <xdr:pic>
      <xdr:nvPicPr>
        <xdr:cNvPr id="145" name="Picture 144" descr="South Africa">
          <a:extLst>
            <a:ext uri="{FF2B5EF4-FFF2-40B4-BE49-F238E27FC236}">
              <a16:creationId xmlns:a16="http://schemas.microsoft.com/office/drawing/2014/main" id="{137FBCC7-8319-48A3-953F-01FB33A48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94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381000</xdr:colOff>
      <xdr:row>29</xdr:row>
      <xdr:rowOff>0</xdr:rowOff>
    </xdr:to>
    <xdr:pic>
      <xdr:nvPicPr>
        <xdr:cNvPr id="146" name="Picture 145" descr="United States">
          <a:extLst>
            <a:ext uri="{FF2B5EF4-FFF2-40B4-BE49-F238E27FC236}">
              <a16:creationId xmlns:a16="http://schemas.microsoft.com/office/drawing/2014/main" id="{8B041B87-D1DC-474D-BF78-129DE1B41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13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381000</xdr:colOff>
      <xdr:row>30</xdr:row>
      <xdr:rowOff>0</xdr:rowOff>
    </xdr:to>
    <xdr:pic>
      <xdr:nvPicPr>
        <xdr:cNvPr id="147" name="Picture 146" descr="United States">
          <a:extLst>
            <a:ext uri="{FF2B5EF4-FFF2-40B4-BE49-F238E27FC236}">
              <a16:creationId xmlns:a16="http://schemas.microsoft.com/office/drawing/2014/main" id="{AA588EAB-0F04-44EE-947E-8B7079A94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32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381000</xdr:colOff>
      <xdr:row>31</xdr:row>
      <xdr:rowOff>0</xdr:rowOff>
    </xdr:to>
    <xdr:pic>
      <xdr:nvPicPr>
        <xdr:cNvPr id="148" name="Picture 147" descr="United States">
          <a:extLst>
            <a:ext uri="{FF2B5EF4-FFF2-40B4-BE49-F238E27FC236}">
              <a16:creationId xmlns:a16="http://schemas.microsoft.com/office/drawing/2014/main" id="{59EB68E8-57D5-4DA2-896B-4BDA2ABD7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51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381000</xdr:colOff>
      <xdr:row>32</xdr:row>
      <xdr:rowOff>0</xdr:rowOff>
    </xdr:to>
    <xdr:pic>
      <xdr:nvPicPr>
        <xdr:cNvPr id="149" name="Picture 148" descr="United States">
          <a:extLst>
            <a:ext uri="{FF2B5EF4-FFF2-40B4-BE49-F238E27FC236}">
              <a16:creationId xmlns:a16="http://schemas.microsoft.com/office/drawing/2014/main" id="{A1455A6F-40E3-44A4-A5CA-615D370B2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70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381000</xdr:colOff>
      <xdr:row>33</xdr:row>
      <xdr:rowOff>0</xdr:rowOff>
    </xdr:to>
    <xdr:pic>
      <xdr:nvPicPr>
        <xdr:cNvPr id="150" name="Picture 149" descr="United States">
          <a:extLst>
            <a:ext uri="{FF2B5EF4-FFF2-40B4-BE49-F238E27FC236}">
              <a16:creationId xmlns:a16="http://schemas.microsoft.com/office/drawing/2014/main" id="{3E9E4DDE-26F4-4699-9AD3-D4583254E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89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381000</xdr:colOff>
      <xdr:row>34</xdr:row>
      <xdr:rowOff>0</xdr:rowOff>
    </xdr:to>
    <xdr:pic>
      <xdr:nvPicPr>
        <xdr:cNvPr id="151" name="Picture 150" descr="United States">
          <a:extLst>
            <a:ext uri="{FF2B5EF4-FFF2-40B4-BE49-F238E27FC236}">
              <a16:creationId xmlns:a16="http://schemas.microsoft.com/office/drawing/2014/main" id="{28F0A84C-F5AC-43B5-8811-95D120123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083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381000</xdr:colOff>
      <xdr:row>35</xdr:row>
      <xdr:rowOff>0</xdr:rowOff>
    </xdr:to>
    <xdr:pic>
      <xdr:nvPicPr>
        <xdr:cNvPr id="152" name="Picture 151" descr="United States">
          <a:extLst>
            <a:ext uri="{FF2B5EF4-FFF2-40B4-BE49-F238E27FC236}">
              <a16:creationId xmlns:a16="http://schemas.microsoft.com/office/drawing/2014/main" id="{497DA283-87C5-4E72-94F8-B971C7ECC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27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381000</xdr:colOff>
      <xdr:row>36</xdr:row>
      <xdr:rowOff>0</xdr:rowOff>
    </xdr:to>
    <xdr:pic>
      <xdr:nvPicPr>
        <xdr:cNvPr id="153" name="Picture 152" descr="United States">
          <a:extLst>
            <a:ext uri="{FF2B5EF4-FFF2-40B4-BE49-F238E27FC236}">
              <a16:creationId xmlns:a16="http://schemas.microsoft.com/office/drawing/2014/main" id="{E9D8BE0F-FC1E-4FD7-AA55-78F885F7E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464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381000</xdr:colOff>
      <xdr:row>37</xdr:row>
      <xdr:rowOff>0</xdr:rowOff>
    </xdr:to>
    <xdr:pic>
      <xdr:nvPicPr>
        <xdr:cNvPr id="154" name="Picture 153" descr="United States">
          <a:extLst>
            <a:ext uri="{FF2B5EF4-FFF2-40B4-BE49-F238E27FC236}">
              <a16:creationId xmlns:a16="http://schemas.microsoft.com/office/drawing/2014/main" id="{1DF0CD17-CD56-49CF-B050-D09EC20A8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654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381000</xdr:colOff>
      <xdr:row>38</xdr:row>
      <xdr:rowOff>0</xdr:rowOff>
    </xdr:to>
    <xdr:pic>
      <xdr:nvPicPr>
        <xdr:cNvPr id="155" name="Picture 154" descr="Mexico">
          <a:extLst>
            <a:ext uri="{FF2B5EF4-FFF2-40B4-BE49-F238E27FC236}">
              <a16:creationId xmlns:a16="http://schemas.microsoft.com/office/drawing/2014/main" id="{3EDCE4DA-97F6-4ED6-9F60-2C74AB24F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845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381000</xdr:colOff>
      <xdr:row>39</xdr:row>
      <xdr:rowOff>0</xdr:rowOff>
    </xdr:to>
    <xdr:pic>
      <xdr:nvPicPr>
        <xdr:cNvPr id="156" name="Picture 155" descr="South Korea">
          <a:extLst>
            <a:ext uri="{FF2B5EF4-FFF2-40B4-BE49-F238E27FC236}">
              <a16:creationId xmlns:a16="http://schemas.microsoft.com/office/drawing/2014/main" id="{71E4242B-2196-4586-A0E9-C1AC49A4D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035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381000</xdr:colOff>
      <xdr:row>40</xdr:row>
      <xdr:rowOff>0</xdr:rowOff>
    </xdr:to>
    <xdr:pic>
      <xdr:nvPicPr>
        <xdr:cNvPr id="157" name="Picture 156" descr="United States">
          <a:extLst>
            <a:ext uri="{FF2B5EF4-FFF2-40B4-BE49-F238E27FC236}">
              <a16:creationId xmlns:a16="http://schemas.microsoft.com/office/drawing/2014/main" id="{AF251091-7635-4545-9D52-4E0A92A08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226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381000</xdr:colOff>
      <xdr:row>41</xdr:row>
      <xdr:rowOff>0</xdr:rowOff>
    </xdr:to>
    <xdr:pic>
      <xdr:nvPicPr>
        <xdr:cNvPr id="158" name="Picture 157" descr="United States">
          <a:extLst>
            <a:ext uri="{FF2B5EF4-FFF2-40B4-BE49-F238E27FC236}">
              <a16:creationId xmlns:a16="http://schemas.microsoft.com/office/drawing/2014/main" id="{5ECA5761-62AE-47E9-BCAF-3871D8858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416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381000</xdr:colOff>
      <xdr:row>42</xdr:row>
      <xdr:rowOff>0</xdr:rowOff>
    </xdr:to>
    <xdr:pic>
      <xdr:nvPicPr>
        <xdr:cNvPr id="159" name="Picture 158" descr="South Africa">
          <a:extLst>
            <a:ext uri="{FF2B5EF4-FFF2-40B4-BE49-F238E27FC236}">
              <a16:creationId xmlns:a16="http://schemas.microsoft.com/office/drawing/2014/main" id="{19105C72-FB1D-44E8-BAC8-DDD3EDC6E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607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381000</xdr:colOff>
      <xdr:row>43</xdr:row>
      <xdr:rowOff>0</xdr:rowOff>
    </xdr:to>
    <xdr:pic>
      <xdr:nvPicPr>
        <xdr:cNvPr id="160" name="Picture 159" descr="Scotland">
          <a:extLst>
            <a:ext uri="{FF2B5EF4-FFF2-40B4-BE49-F238E27FC236}">
              <a16:creationId xmlns:a16="http://schemas.microsoft.com/office/drawing/2014/main" id="{5DA20995-A5B2-41B2-BEFB-7471BBFA8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797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381000</xdr:colOff>
      <xdr:row>44</xdr:row>
      <xdr:rowOff>0</xdr:rowOff>
    </xdr:to>
    <xdr:pic>
      <xdr:nvPicPr>
        <xdr:cNvPr id="161" name="Picture 160" descr="United States">
          <a:extLst>
            <a:ext uri="{FF2B5EF4-FFF2-40B4-BE49-F238E27FC236}">
              <a16:creationId xmlns:a16="http://schemas.microsoft.com/office/drawing/2014/main" id="{E3E197EE-72DB-4767-BB15-97A7164DF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988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381000</xdr:colOff>
      <xdr:row>45</xdr:row>
      <xdr:rowOff>0</xdr:rowOff>
    </xdr:to>
    <xdr:pic>
      <xdr:nvPicPr>
        <xdr:cNvPr id="162" name="Picture 161" descr="Spain">
          <a:extLst>
            <a:ext uri="{FF2B5EF4-FFF2-40B4-BE49-F238E27FC236}">
              <a16:creationId xmlns:a16="http://schemas.microsoft.com/office/drawing/2014/main" id="{9F640101-517D-4ACE-B264-F9CD3E35B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178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381000</xdr:colOff>
      <xdr:row>46</xdr:row>
      <xdr:rowOff>0</xdr:rowOff>
    </xdr:to>
    <xdr:pic>
      <xdr:nvPicPr>
        <xdr:cNvPr id="163" name="Picture 162" descr="United States">
          <a:extLst>
            <a:ext uri="{FF2B5EF4-FFF2-40B4-BE49-F238E27FC236}">
              <a16:creationId xmlns:a16="http://schemas.microsoft.com/office/drawing/2014/main" id="{8E549518-7F64-4C66-8435-4E135F762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369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381000</xdr:colOff>
      <xdr:row>47</xdr:row>
      <xdr:rowOff>0</xdr:rowOff>
    </xdr:to>
    <xdr:pic>
      <xdr:nvPicPr>
        <xdr:cNvPr id="164" name="Picture 163" descr="Chinese Taipei">
          <a:extLst>
            <a:ext uri="{FF2B5EF4-FFF2-40B4-BE49-F238E27FC236}">
              <a16:creationId xmlns:a16="http://schemas.microsoft.com/office/drawing/2014/main" id="{3E8AAF58-1392-4CA5-A414-332FBEA25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55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381000</xdr:colOff>
      <xdr:row>48</xdr:row>
      <xdr:rowOff>0</xdr:rowOff>
    </xdr:to>
    <xdr:pic>
      <xdr:nvPicPr>
        <xdr:cNvPr id="165" name="Picture 164" descr="United States">
          <a:extLst>
            <a:ext uri="{FF2B5EF4-FFF2-40B4-BE49-F238E27FC236}">
              <a16:creationId xmlns:a16="http://schemas.microsoft.com/office/drawing/2014/main" id="{1D5014AF-7C96-4C8F-B0BC-BDE5C737A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75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381000</xdr:colOff>
      <xdr:row>49</xdr:row>
      <xdr:rowOff>0</xdr:rowOff>
    </xdr:to>
    <xdr:pic>
      <xdr:nvPicPr>
        <xdr:cNvPr id="166" name="Picture 165" descr="United States">
          <a:extLst>
            <a:ext uri="{FF2B5EF4-FFF2-40B4-BE49-F238E27FC236}">
              <a16:creationId xmlns:a16="http://schemas.microsoft.com/office/drawing/2014/main" id="{3D016E38-A24D-47A9-A68D-4820C9B67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94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381000</xdr:colOff>
      <xdr:row>50</xdr:row>
      <xdr:rowOff>0</xdr:rowOff>
    </xdr:to>
    <xdr:pic>
      <xdr:nvPicPr>
        <xdr:cNvPr id="167" name="Picture 166" descr="United States">
          <a:extLst>
            <a:ext uri="{FF2B5EF4-FFF2-40B4-BE49-F238E27FC236}">
              <a16:creationId xmlns:a16="http://schemas.microsoft.com/office/drawing/2014/main" id="{47BDDC1B-162E-44FC-BB9C-BFAC34AB3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13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381000</xdr:colOff>
      <xdr:row>51</xdr:row>
      <xdr:rowOff>0</xdr:rowOff>
    </xdr:to>
    <xdr:pic>
      <xdr:nvPicPr>
        <xdr:cNvPr id="168" name="Picture 167" descr="United States">
          <a:extLst>
            <a:ext uri="{FF2B5EF4-FFF2-40B4-BE49-F238E27FC236}">
              <a16:creationId xmlns:a16="http://schemas.microsoft.com/office/drawing/2014/main" id="{DD89CA85-1EEF-4F9A-BCA3-5EED98B4D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32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381000</xdr:colOff>
      <xdr:row>52</xdr:row>
      <xdr:rowOff>0</xdr:rowOff>
    </xdr:to>
    <xdr:pic>
      <xdr:nvPicPr>
        <xdr:cNvPr id="169" name="Picture 168" descr="Canada">
          <a:extLst>
            <a:ext uri="{FF2B5EF4-FFF2-40B4-BE49-F238E27FC236}">
              <a16:creationId xmlns:a16="http://schemas.microsoft.com/office/drawing/2014/main" id="{B5218B65-17DC-4E4E-9A04-DE6D7E2F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51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381000</xdr:colOff>
      <xdr:row>53</xdr:row>
      <xdr:rowOff>0</xdr:rowOff>
    </xdr:to>
    <xdr:pic>
      <xdr:nvPicPr>
        <xdr:cNvPr id="170" name="Picture 169" descr="United States">
          <a:extLst>
            <a:ext uri="{FF2B5EF4-FFF2-40B4-BE49-F238E27FC236}">
              <a16:creationId xmlns:a16="http://schemas.microsoft.com/office/drawing/2014/main" id="{A74F9EE5-C8CB-4DB0-A6A4-F1688398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70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381000</xdr:colOff>
      <xdr:row>54</xdr:row>
      <xdr:rowOff>0</xdr:rowOff>
    </xdr:to>
    <xdr:pic>
      <xdr:nvPicPr>
        <xdr:cNvPr id="171" name="Picture 170" descr="United States">
          <a:extLst>
            <a:ext uri="{FF2B5EF4-FFF2-40B4-BE49-F238E27FC236}">
              <a16:creationId xmlns:a16="http://schemas.microsoft.com/office/drawing/2014/main" id="{150D803B-A2B5-46D2-BFAA-3742F6E69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893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381000</xdr:colOff>
      <xdr:row>55</xdr:row>
      <xdr:rowOff>0</xdr:rowOff>
    </xdr:to>
    <xdr:pic>
      <xdr:nvPicPr>
        <xdr:cNvPr id="172" name="Picture 171" descr="New Zealand">
          <a:extLst>
            <a:ext uri="{FF2B5EF4-FFF2-40B4-BE49-F238E27FC236}">
              <a16:creationId xmlns:a16="http://schemas.microsoft.com/office/drawing/2014/main" id="{F509F195-07CF-4227-ADF0-4822E3799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08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381000</xdr:colOff>
      <xdr:row>56</xdr:row>
      <xdr:rowOff>0</xdr:rowOff>
    </xdr:to>
    <xdr:pic>
      <xdr:nvPicPr>
        <xdr:cNvPr id="173" name="Picture 172" descr="United States">
          <a:extLst>
            <a:ext uri="{FF2B5EF4-FFF2-40B4-BE49-F238E27FC236}">
              <a16:creationId xmlns:a16="http://schemas.microsoft.com/office/drawing/2014/main" id="{FE8271C2-10B9-4133-91ED-CC13DB3F7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274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381000</xdr:colOff>
      <xdr:row>57</xdr:row>
      <xdr:rowOff>0</xdr:rowOff>
    </xdr:to>
    <xdr:pic>
      <xdr:nvPicPr>
        <xdr:cNvPr id="174" name="Picture 173" descr="United States">
          <a:extLst>
            <a:ext uri="{FF2B5EF4-FFF2-40B4-BE49-F238E27FC236}">
              <a16:creationId xmlns:a16="http://schemas.microsoft.com/office/drawing/2014/main" id="{92FA567C-B767-48E4-B5BE-57C787F9A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464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381000</xdr:colOff>
      <xdr:row>58</xdr:row>
      <xdr:rowOff>0</xdr:rowOff>
    </xdr:to>
    <xdr:pic>
      <xdr:nvPicPr>
        <xdr:cNvPr id="175" name="Picture 174" descr="United States">
          <a:extLst>
            <a:ext uri="{FF2B5EF4-FFF2-40B4-BE49-F238E27FC236}">
              <a16:creationId xmlns:a16="http://schemas.microsoft.com/office/drawing/2014/main" id="{9AC97025-D38C-4F7D-8529-8F5FA4248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655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381000</xdr:colOff>
      <xdr:row>59</xdr:row>
      <xdr:rowOff>0</xdr:rowOff>
    </xdr:to>
    <xdr:pic>
      <xdr:nvPicPr>
        <xdr:cNvPr id="176" name="Picture 175" descr="Chile">
          <a:extLst>
            <a:ext uri="{FF2B5EF4-FFF2-40B4-BE49-F238E27FC236}">
              <a16:creationId xmlns:a16="http://schemas.microsoft.com/office/drawing/2014/main" id="{0C862619-9058-4E27-8CB4-BD0BF8496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845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381000</xdr:colOff>
      <xdr:row>60</xdr:row>
      <xdr:rowOff>0</xdr:rowOff>
    </xdr:to>
    <xdr:pic>
      <xdr:nvPicPr>
        <xdr:cNvPr id="177" name="Picture 176" descr="United States">
          <a:extLst>
            <a:ext uri="{FF2B5EF4-FFF2-40B4-BE49-F238E27FC236}">
              <a16:creationId xmlns:a16="http://schemas.microsoft.com/office/drawing/2014/main" id="{DEDE797D-C965-4875-8252-3D76C962A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036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381000</xdr:colOff>
      <xdr:row>61</xdr:row>
      <xdr:rowOff>0</xdr:rowOff>
    </xdr:to>
    <xdr:pic>
      <xdr:nvPicPr>
        <xdr:cNvPr id="178" name="Picture 177" descr="United States">
          <a:extLst>
            <a:ext uri="{FF2B5EF4-FFF2-40B4-BE49-F238E27FC236}">
              <a16:creationId xmlns:a16="http://schemas.microsoft.com/office/drawing/2014/main" id="{8D3DB0F6-6A68-4C17-B748-2AB9C07DD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226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381000</xdr:colOff>
      <xdr:row>62</xdr:row>
      <xdr:rowOff>0</xdr:rowOff>
    </xdr:to>
    <xdr:pic>
      <xdr:nvPicPr>
        <xdr:cNvPr id="179" name="Picture 178" descr="United States">
          <a:extLst>
            <a:ext uri="{FF2B5EF4-FFF2-40B4-BE49-F238E27FC236}">
              <a16:creationId xmlns:a16="http://schemas.microsoft.com/office/drawing/2014/main" id="{A0291610-D5FF-4F32-B79B-E16E4572A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417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381000</xdr:colOff>
      <xdr:row>63</xdr:row>
      <xdr:rowOff>0</xdr:rowOff>
    </xdr:to>
    <xdr:pic>
      <xdr:nvPicPr>
        <xdr:cNvPr id="180" name="Picture 179" descr="Canada">
          <a:extLst>
            <a:ext uri="{FF2B5EF4-FFF2-40B4-BE49-F238E27FC236}">
              <a16:creationId xmlns:a16="http://schemas.microsoft.com/office/drawing/2014/main" id="{8051222E-5946-45D8-B9E5-18F556495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607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381000</xdr:colOff>
      <xdr:row>64</xdr:row>
      <xdr:rowOff>0</xdr:rowOff>
    </xdr:to>
    <xdr:pic>
      <xdr:nvPicPr>
        <xdr:cNvPr id="181" name="Picture 180" descr="United States">
          <a:extLst>
            <a:ext uri="{FF2B5EF4-FFF2-40B4-BE49-F238E27FC236}">
              <a16:creationId xmlns:a16="http://schemas.microsoft.com/office/drawing/2014/main" id="{FEE13CE8-5BEC-4816-9374-4CFCF0BEB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798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381000</xdr:colOff>
      <xdr:row>65</xdr:row>
      <xdr:rowOff>0</xdr:rowOff>
    </xdr:to>
    <xdr:pic>
      <xdr:nvPicPr>
        <xdr:cNvPr id="182" name="Picture 181" descr="United States">
          <a:extLst>
            <a:ext uri="{FF2B5EF4-FFF2-40B4-BE49-F238E27FC236}">
              <a16:creationId xmlns:a16="http://schemas.microsoft.com/office/drawing/2014/main" id="{A967AB2D-5BE2-47D7-86F6-3E2B45A71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988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381000</xdr:colOff>
      <xdr:row>66</xdr:row>
      <xdr:rowOff>0</xdr:rowOff>
    </xdr:to>
    <xdr:pic>
      <xdr:nvPicPr>
        <xdr:cNvPr id="183" name="Picture 182" descr="Canada">
          <a:extLst>
            <a:ext uri="{FF2B5EF4-FFF2-40B4-BE49-F238E27FC236}">
              <a16:creationId xmlns:a16="http://schemas.microsoft.com/office/drawing/2014/main" id="{6A642A0D-5E73-4DF3-852F-1032C1D5E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179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381000</xdr:colOff>
      <xdr:row>67</xdr:row>
      <xdr:rowOff>0</xdr:rowOff>
    </xdr:to>
    <xdr:pic>
      <xdr:nvPicPr>
        <xdr:cNvPr id="184" name="Picture 183" descr="India">
          <a:extLst>
            <a:ext uri="{FF2B5EF4-FFF2-40B4-BE49-F238E27FC236}">
              <a16:creationId xmlns:a16="http://schemas.microsoft.com/office/drawing/2014/main" id="{70C76CB8-EB52-4369-939C-12FC0A4D7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36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381000</xdr:colOff>
      <xdr:row>68</xdr:row>
      <xdr:rowOff>0</xdr:rowOff>
    </xdr:to>
    <xdr:pic>
      <xdr:nvPicPr>
        <xdr:cNvPr id="185" name="Picture 184" descr="United States">
          <a:extLst>
            <a:ext uri="{FF2B5EF4-FFF2-40B4-BE49-F238E27FC236}">
              <a16:creationId xmlns:a16="http://schemas.microsoft.com/office/drawing/2014/main" id="{E222B61B-8F27-40F0-BC19-261925C01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56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381000</xdr:colOff>
      <xdr:row>69</xdr:row>
      <xdr:rowOff>0</xdr:rowOff>
    </xdr:to>
    <xdr:pic>
      <xdr:nvPicPr>
        <xdr:cNvPr id="186" name="Picture 185" descr="United States">
          <a:extLst>
            <a:ext uri="{FF2B5EF4-FFF2-40B4-BE49-F238E27FC236}">
              <a16:creationId xmlns:a16="http://schemas.microsoft.com/office/drawing/2014/main" id="{9D575B28-25F6-4D97-81B9-6E5456F79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75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381000</xdr:colOff>
      <xdr:row>70</xdr:row>
      <xdr:rowOff>0</xdr:rowOff>
    </xdr:to>
    <xdr:pic>
      <xdr:nvPicPr>
        <xdr:cNvPr id="187" name="Picture 186" descr="United States">
          <a:extLst>
            <a:ext uri="{FF2B5EF4-FFF2-40B4-BE49-F238E27FC236}">
              <a16:creationId xmlns:a16="http://schemas.microsoft.com/office/drawing/2014/main" id="{E19B9DBD-F006-4D34-ADEB-3E9F192B3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94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381000</xdr:colOff>
      <xdr:row>71</xdr:row>
      <xdr:rowOff>0</xdr:rowOff>
    </xdr:to>
    <xdr:pic>
      <xdr:nvPicPr>
        <xdr:cNvPr id="188" name="Picture 187" descr="United States">
          <a:extLst>
            <a:ext uri="{FF2B5EF4-FFF2-40B4-BE49-F238E27FC236}">
              <a16:creationId xmlns:a16="http://schemas.microsoft.com/office/drawing/2014/main" id="{AA3E4CD8-231A-41F7-8BE5-D1A9AC2E7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13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381000</xdr:colOff>
      <xdr:row>72</xdr:row>
      <xdr:rowOff>0</xdr:rowOff>
    </xdr:to>
    <xdr:pic>
      <xdr:nvPicPr>
        <xdr:cNvPr id="189" name="Picture 188" descr="Venezuela">
          <a:extLst>
            <a:ext uri="{FF2B5EF4-FFF2-40B4-BE49-F238E27FC236}">
              <a16:creationId xmlns:a16="http://schemas.microsoft.com/office/drawing/2014/main" id="{FE0CF55D-B3F0-47E3-8775-9770A3FDD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32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381000</xdr:colOff>
      <xdr:row>73</xdr:row>
      <xdr:rowOff>0</xdr:rowOff>
    </xdr:to>
    <xdr:pic>
      <xdr:nvPicPr>
        <xdr:cNvPr id="190" name="Picture 189" descr="India">
          <a:extLst>
            <a:ext uri="{FF2B5EF4-FFF2-40B4-BE49-F238E27FC236}">
              <a16:creationId xmlns:a16="http://schemas.microsoft.com/office/drawing/2014/main" id="{40FC7BEE-B820-4041-BA8A-B0C2AFFB8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51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381000</xdr:colOff>
      <xdr:row>74</xdr:row>
      <xdr:rowOff>0</xdr:rowOff>
    </xdr:to>
    <xdr:pic>
      <xdr:nvPicPr>
        <xdr:cNvPr id="191" name="Picture 190" descr="United States">
          <a:extLst>
            <a:ext uri="{FF2B5EF4-FFF2-40B4-BE49-F238E27FC236}">
              <a16:creationId xmlns:a16="http://schemas.microsoft.com/office/drawing/2014/main" id="{B472E8DB-7F04-4B88-ADB3-712208404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703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381000</xdr:colOff>
      <xdr:row>75</xdr:row>
      <xdr:rowOff>0</xdr:rowOff>
    </xdr:to>
    <xdr:pic>
      <xdr:nvPicPr>
        <xdr:cNvPr id="192" name="Picture 191" descr="Australia">
          <a:extLst>
            <a:ext uri="{FF2B5EF4-FFF2-40B4-BE49-F238E27FC236}">
              <a16:creationId xmlns:a16="http://schemas.microsoft.com/office/drawing/2014/main" id="{D87F3EA1-9C6B-4E8C-8B89-67FA3D38A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89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381000</xdr:colOff>
      <xdr:row>76</xdr:row>
      <xdr:rowOff>0</xdr:rowOff>
    </xdr:to>
    <xdr:pic>
      <xdr:nvPicPr>
        <xdr:cNvPr id="193" name="Picture 192" descr="United States">
          <a:extLst>
            <a:ext uri="{FF2B5EF4-FFF2-40B4-BE49-F238E27FC236}">
              <a16:creationId xmlns:a16="http://schemas.microsoft.com/office/drawing/2014/main" id="{B9A421F8-0875-4727-BED1-4061728DB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084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381000</xdr:colOff>
      <xdr:row>77</xdr:row>
      <xdr:rowOff>0</xdr:rowOff>
    </xdr:to>
    <xdr:pic>
      <xdr:nvPicPr>
        <xdr:cNvPr id="194" name="Picture 193" descr="Australia">
          <a:extLst>
            <a:ext uri="{FF2B5EF4-FFF2-40B4-BE49-F238E27FC236}">
              <a16:creationId xmlns:a16="http://schemas.microsoft.com/office/drawing/2014/main" id="{BEBFF8D7-27CE-4F98-9017-1EFDF0343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274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381000</xdr:colOff>
      <xdr:row>78</xdr:row>
      <xdr:rowOff>0</xdr:rowOff>
    </xdr:to>
    <xdr:pic>
      <xdr:nvPicPr>
        <xdr:cNvPr id="195" name="Picture 194" descr="United States">
          <a:extLst>
            <a:ext uri="{FF2B5EF4-FFF2-40B4-BE49-F238E27FC236}">
              <a16:creationId xmlns:a16="http://schemas.microsoft.com/office/drawing/2014/main" id="{B2AA6E5B-BF68-48AE-A0DF-77E685C41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465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381000</xdr:colOff>
      <xdr:row>79</xdr:row>
      <xdr:rowOff>0</xdr:rowOff>
    </xdr:to>
    <xdr:pic>
      <xdr:nvPicPr>
        <xdr:cNvPr id="196" name="Picture 195" descr="South Korea">
          <a:extLst>
            <a:ext uri="{FF2B5EF4-FFF2-40B4-BE49-F238E27FC236}">
              <a16:creationId xmlns:a16="http://schemas.microsoft.com/office/drawing/2014/main" id="{E97D0DD5-2C0B-4815-93D9-09935EFDA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655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381000</xdr:colOff>
      <xdr:row>80</xdr:row>
      <xdr:rowOff>0</xdr:rowOff>
    </xdr:to>
    <xdr:pic>
      <xdr:nvPicPr>
        <xdr:cNvPr id="197" name="Picture 196" descr="United States">
          <a:extLst>
            <a:ext uri="{FF2B5EF4-FFF2-40B4-BE49-F238E27FC236}">
              <a16:creationId xmlns:a16="http://schemas.microsoft.com/office/drawing/2014/main" id="{827249D5-9F56-4DA1-8718-E4B7829E0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846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381000</xdr:colOff>
      <xdr:row>81</xdr:row>
      <xdr:rowOff>0</xdr:rowOff>
    </xdr:to>
    <xdr:pic>
      <xdr:nvPicPr>
        <xdr:cNvPr id="198" name="Picture 197" descr="United States">
          <a:extLst>
            <a:ext uri="{FF2B5EF4-FFF2-40B4-BE49-F238E27FC236}">
              <a16:creationId xmlns:a16="http://schemas.microsoft.com/office/drawing/2014/main" id="{2F381A21-5722-43CA-B6A5-D6F4C7586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036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381000</xdr:colOff>
      <xdr:row>82</xdr:row>
      <xdr:rowOff>0</xdr:rowOff>
    </xdr:to>
    <xdr:pic>
      <xdr:nvPicPr>
        <xdr:cNvPr id="199" name="Picture 198" descr="United States">
          <a:extLst>
            <a:ext uri="{FF2B5EF4-FFF2-40B4-BE49-F238E27FC236}">
              <a16:creationId xmlns:a16="http://schemas.microsoft.com/office/drawing/2014/main" id="{95B79517-F44C-4D06-9FE0-219C49CE4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27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381000</xdr:colOff>
      <xdr:row>83</xdr:row>
      <xdr:rowOff>0</xdr:rowOff>
    </xdr:to>
    <xdr:pic>
      <xdr:nvPicPr>
        <xdr:cNvPr id="200" name="Picture 199" descr="United States">
          <a:extLst>
            <a:ext uri="{FF2B5EF4-FFF2-40B4-BE49-F238E27FC236}">
              <a16:creationId xmlns:a16="http://schemas.microsoft.com/office/drawing/2014/main" id="{3BD1D884-DAC5-4D2B-8F1D-3852B4732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417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381000</xdr:colOff>
      <xdr:row>85</xdr:row>
      <xdr:rowOff>0</xdr:rowOff>
    </xdr:to>
    <xdr:pic>
      <xdr:nvPicPr>
        <xdr:cNvPr id="201" name="Picture 200" descr="Scotland">
          <a:extLst>
            <a:ext uri="{FF2B5EF4-FFF2-40B4-BE49-F238E27FC236}">
              <a16:creationId xmlns:a16="http://schemas.microsoft.com/office/drawing/2014/main" id="{00B88991-889C-4F4E-BC35-5F0414DAD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798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381000</xdr:colOff>
      <xdr:row>86</xdr:row>
      <xdr:rowOff>0</xdr:rowOff>
    </xdr:to>
    <xdr:pic>
      <xdr:nvPicPr>
        <xdr:cNvPr id="202" name="Picture 201" descr="United States">
          <a:extLst>
            <a:ext uri="{FF2B5EF4-FFF2-40B4-BE49-F238E27FC236}">
              <a16:creationId xmlns:a16="http://schemas.microsoft.com/office/drawing/2014/main" id="{7E814348-BDD0-4B94-868C-64509EB7F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989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381000</xdr:colOff>
      <xdr:row>87</xdr:row>
      <xdr:rowOff>0</xdr:rowOff>
    </xdr:to>
    <xdr:pic>
      <xdr:nvPicPr>
        <xdr:cNvPr id="203" name="Picture 202" descr="United States">
          <a:extLst>
            <a:ext uri="{FF2B5EF4-FFF2-40B4-BE49-F238E27FC236}">
              <a16:creationId xmlns:a16="http://schemas.microsoft.com/office/drawing/2014/main" id="{9E86F3EC-4BD9-4623-A69E-5EB198372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17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381000</xdr:colOff>
      <xdr:row>88</xdr:row>
      <xdr:rowOff>0</xdr:rowOff>
    </xdr:to>
    <xdr:pic>
      <xdr:nvPicPr>
        <xdr:cNvPr id="204" name="Picture 203" descr="United States">
          <a:extLst>
            <a:ext uri="{FF2B5EF4-FFF2-40B4-BE49-F238E27FC236}">
              <a16:creationId xmlns:a16="http://schemas.microsoft.com/office/drawing/2014/main" id="{8F84F0FC-B07C-47E4-BD85-BD33716A8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37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381000</xdr:colOff>
      <xdr:row>89</xdr:row>
      <xdr:rowOff>0</xdr:rowOff>
    </xdr:to>
    <xdr:pic>
      <xdr:nvPicPr>
        <xdr:cNvPr id="205" name="Picture 204" descr="United States">
          <a:extLst>
            <a:ext uri="{FF2B5EF4-FFF2-40B4-BE49-F238E27FC236}">
              <a16:creationId xmlns:a16="http://schemas.microsoft.com/office/drawing/2014/main" id="{66859A44-E259-44FC-86E0-90749083E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56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381000</xdr:colOff>
      <xdr:row>90</xdr:row>
      <xdr:rowOff>0</xdr:rowOff>
    </xdr:to>
    <xdr:pic>
      <xdr:nvPicPr>
        <xdr:cNvPr id="206" name="Picture 205" descr="United States">
          <a:extLst>
            <a:ext uri="{FF2B5EF4-FFF2-40B4-BE49-F238E27FC236}">
              <a16:creationId xmlns:a16="http://schemas.microsoft.com/office/drawing/2014/main" id="{7D75F43A-7773-4F43-98A3-C6F110A04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75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381000</xdr:colOff>
      <xdr:row>91</xdr:row>
      <xdr:rowOff>0</xdr:rowOff>
    </xdr:to>
    <xdr:pic>
      <xdr:nvPicPr>
        <xdr:cNvPr id="207" name="Picture 206" descr="United States">
          <a:extLst>
            <a:ext uri="{FF2B5EF4-FFF2-40B4-BE49-F238E27FC236}">
              <a16:creationId xmlns:a16="http://schemas.microsoft.com/office/drawing/2014/main" id="{3D350DAD-674D-4A17-87CB-B1ADB479A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94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381000</xdr:colOff>
      <xdr:row>92</xdr:row>
      <xdr:rowOff>0</xdr:rowOff>
    </xdr:to>
    <xdr:pic>
      <xdr:nvPicPr>
        <xdr:cNvPr id="208" name="Picture 207" descr="United States">
          <a:extLst>
            <a:ext uri="{FF2B5EF4-FFF2-40B4-BE49-F238E27FC236}">
              <a16:creationId xmlns:a16="http://schemas.microsoft.com/office/drawing/2014/main" id="{C245ACD5-5875-4CF2-AA60-FB1F2BD7F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13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381000</xdr:colOff>
      <xdr:row>93</xdr:row>
      <xdr:rowOff>0</xdr:rowOff>
    </xdr:to>
    <xdr:pic>
      <xdr:nvPicPr>
        <xdr:cNvPr id="209" name="Picture 208" descr="United States">
          <a:extLst>
            <a:ext uri="{FF2B5EF4-FFF2-40B4-BE49-F238E27FC236}">
              <a16:creationId xmlns:a16="http://schemas.microsoft.com/office/drawing/2014/main" id="{971450D3-B896-4C26-98BE-2149F803F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32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381000</xdr:colOff>
      <xdr:row>94</xdr:row>
      <xdr:rowOff>0</xdr:rowOff>
    </xdr:to>
    <xdr:pic>
      <xdr:nvPicPr>
        <xdr:cNvPr id="210" name="Picture 209" descr="United States">
          <a:extLst>
            <a:ext uri="{FF2B5EF4-FFF2-40B4-BE49-F238E27FC236}">
              <a16:creationId xmlns:a16="http://schemas.microsoft.com/office/drawing/2014/main" id="{BFE89039-792A-4A0A-AD83-0E8035664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513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381000</xdr:colOff>
      <xdr:row>95</xdr:row>
      <xdr:rowOff>0</xdr:rowOff>
    </xdr:to>
    <xdr:pic>
      <xdr:nvPicPr>
        <xdr:cNvPr id="211" name="Picture 210" descr="United States">
          <a:extLst>
            <a:ext uri="{FF2B5EF4-FFF2-40B4-BE49-F238E27FC236}">
              <a16:creationId xmlns:a16="http://schemas.microsoft.com/office/drawing/2014/main" id="{201229A6-AD42-443D-BB9A-7E69C6519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70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381000</xdr:colOff>
      <xdr:row>96</xdr:row>
      <xdr:rowOff>0</xdr:rowOff>
    </xdr:to>
    <xdr:pic>
      <xdr:nvPicPr>
        <xdr:cNvPr id="212" name="Picture 211" descr="Australia">
          <a:extLst>
            <a:ext uri="{FF2B5EF4-FFF2-40B4-BE49-F238E27FC236}">
              <a16:creationId xmlns:a16="http://schemas.microsoft.com/office/drawing/2014/main" id="{72E99BB5-E392-42E8-A2C8-DC2349AE3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894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381000</xdr:colOff>
      <xdr:row>97</xdr:row>
      <xdr:rowOff>0</xdr:rowOff>
    </xdr:to>
    <xdr:pic>
      <xdr:nvPicPr>
        <xdr:cNvPr id="213" name="Picture 212" descr="United States">
          <a:extLst>
            <a:ext uri="{FF2B5EF4-FFF2-40B4-BE49-F238E27FC236}">
              <a16:creationId xmlns:a16="http://schemas.microsoft.com/office/drawing/2014/main" id="{0A326F84-A49A-4344-88FE-E94B2170F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084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381000</xdr:colOff>
      <xdr:row>98</xdr:row>
      <xdr:rowOff>0</xdr:rowOff>
    </xdr:to>
    <xdr:pic>
      <xdr:nvPicPr>
        <xdr:cNvPr id="214" name="Picture 213" descr="United States">
          <a:extLst>
            <a:ext uri="{FF2B5EF4-FFF2-40B4-BE49-F238E27FC236}">
              <a16:creationId xmlns:a16="http://schemas.microsoft.com/office/drawing/2014/main" id="{F2529F4A-22F1-4052-8752-94CFA354A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275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381000</xdr:colOff>
      <xdr:row>99</xdr:row>
      <xdr:rowOff>0</xdr:rowOff>
    </xdr:to>
    <xdr:pic>
      <xdr:nvPicPr>
        <xdr:cNvPr id="215" name="Picture 214" descr="China">
          <a:extLst>
            <a:ext uri="{FF2B5EF4-FFF2-40B4-BE49-F238E27FC236}">
              <a16:creationId xmlns:a16="http://schemas.microsoft.com/office/drawing/2014/main" id="{22D44AF9-BF67-46E4-9111-A8480BB8C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465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381000</xdr:colOff>
      <xdr:row>100</xdr:row>
      <xdr:rowOff>0</xdr:rowOff>
    </xdr:to>
    <xdr:pic>
      <xdr:nvPicPr>
        <xdr:cNvPr id="216" name="Picture 215" descr="Canada">
          <a:extLst>
            <a:ext uri="{FF2B5EF4-FFF2-40B4-BE49-F238E27FC236}">
              <a16:creationId xmlns:a16="http://schemas.microsoft.com/office/drawing/2014/main" id="{61ACF026-C94D-481E-9208-992098148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656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381000</xdr:colOff>
      <xdr:row>101</xdr:row>
      <xdr:rowOff>0</xdr:rowOff>
    </xdr:to>
    <xdr:pic>
      <xdr:nvPicPr>
        <xdr:cNvPr id="217" name="Picture 216" descr="United States">
          <a:extLst>
            <a:ext uri="{FF2B5EF4-FFF2-40B4-BE49-F238E27FC236}">
              <a16:creationId xmlns:a16="http://schemas.microsoft.com/office/drawing/2014/main" id="{FCE777F4-6798-4F2E-908F-CA6297930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846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381000</xdr:colOff>
      <xdr:row>102</xdr:row>
      <xdr:rowOff>0</xdr:rowOff>
    </xdr:to>
    <xdr:pic>
      <xdr:nvPicPr>
        <xdr:cNvPr id="218" name="Picture 217" descr="United States">
          <a:extLst>
            <a:ext uri="{FF2B5EF4-FFF2-40B4-BE49-F238E27FC236}">
              <a16:creationId xmlns:a16="http://schemas.microsoft.com/office/drawing/2014/main" id="{F2189DF9-349F-4753-B84F-7317A47DD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037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381000</xdr:colOff>
      <xdr:row>103</xdr:row>
      <xdr:rowOff>0</xdr:rowOff>
    </xdr:to>
    <xdr:pic>
      <xdr:nvPicPr>
        <xdr:cNvPr id="219" name="Picture 218" descr="United States">
          <a:extLst>
            <a:ext uri="{FF2B5EF4-FFF2-40B4-BE49-F238E27FC236}">
              <a16:creationId xmlns:a16="http://schemas.microsoft.com/office/drawing/2014/main" id="{FCFA1E30-630B-4BAA-9D4F-E33BDEF0C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227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381000</xdr:colOff>
      <xdr:row>104</xdr:row>
      <xdr:rowOff>0</xdr:rowOff>
    </xdr:to>
    <xdr:pic>
      <xdr:nvPicPr>
        <xdr:cNvPr id="220" name="Picture 219" descr="United States">
          <a:extLst>
            <a:ext uri="{FF2B5EF4-FFF2-40B4-BE49-F238E27FC236}">
              <a16:creationId xmlns:a16="http://schemas.microsoft.com/office/drawing/2014/main" id="{5B8B2D44-DFF4-44B3-9B61-0FB9DB488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418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381000</xdr:colOff>
      <xdr:row>105</xdr:row>
      <xdr:rowOff>0</xdr:rowOff>
    </xdr:to>
    <xdr:pic>
      <xdr:nvPicPr>
        <xdr:cNvPr id="221" name="Picture 220" descr="United States">
          <a:extLst>
            <a:ext uri="{FF2B5EF4-FFF2-40B4-BE49-F238E27FC236}">
              <a16:creationId xmlns:a16="http://schemas.microsoft.com/office/drawing/2014/main" id="{60502FEC-F5FE-4194-BC37-6D7E9C82D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608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381000</xdr:colOff>
      <xdr:row>106</xdr:row>
      <xdr:rowOff>0</xdr:rowOff>
    </xdr:to>
    <xdr:pic>
      <xdr:nvPicPr>
        <xdr:cNvPr id="222" name="Picture 221" descr="United States">
          <a:extLst>
            <a:ext uri="{FF2B5EF4-FFF2-40B4-BE49-F238E27FC236}">
              <a16:creationId xmlns:a16="http://schemas.microsoft.com/office/drawing/2014/main" id="{A3E555A4-8000-44B5-8E90-B9612AE9B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799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381000</xdr:colOff>
      <xdr:row>107</xdr:row>
      <xdr:rowOff>0</xdr:rowOff>
    </xdr:to>
    <xdr:pic>
      <xdr:nvPicPr>
        <xdr:cNvPr id="223" name="Picture 222" descr="United States">
          <a:extLst>
            <a:ext uri="{FF2B5EF4-FFF2-40B4-BE49-F238E27FC236}">
              <a16:creationId xmlns:a16="http://schemas.microsoft.com/office/drawing/2014/main" id="{8F195114-6D5D-429E-8C79-3D2A264B3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98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381000</xdr:colOff>
      <xdr:row>108</xdr:row>
      <xdr:rowOff>0</xdr:rowOff>
    </xdr:to>
    <xdr:pic>
      <xdr:nvPicPr>
        <xdr:cNvPr id="224" name="Picture 223" descr="United States">
          <a:extLst>
            <a:ext uri="{FF2B5EF4-FFF2-40B4-BE49-F238E27FC236}">
              <a16:creationId xmlns:a16="http://schemas.microsoft.com/office/drawing/2014/main" id="{CA853D66-13B2-4A38-B2BB-AD6A78CEB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18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381000</xdr:colOff>
      <xdr:row>109</xdr:row>
      <xdr:rowOff>0</xdr:rowOff>
    </xdr:to>
    <xdr:pic>
      <xdr:nvPicPr>
        <xdr:cNvPr id="225" name="Picture 224" descr="United States">
          <a:extLst>
            <a:ext uri="{FF2B5EF4-FFF2-40B4-BE49-F238E27FC236}">
              <a16:creationId xmlns:a16="http://schemas.microsoft.com/office/drawing/2014/main" id="{5C2C981C-8C7E-4A53-A3B6-DDF0894E5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37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381000</xdr:colOff>
      <xdr:row>110</xdr:row>
      <xdr:rowOff>0</xdr:rowOff>
    </xdr:to>
    <xdr:pic>
      <xdr:nvPicPr>
        <xdr:cNvPr id="226" name="Picture 225" descr="Sweden">
          <a:extLst>
            <a:ext uri="{FF2B5EF4-FFF2-40B4-BE49-F238E27FC236}">
              <a16:creationId xmlns:a16="http://schemas.microsoft.com/office/drawing/2014/main" id="{38F8ACBE-1DBE-4C35-ADB9-C642E98FA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56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381000</xdr:colOff>
      <xdr:row>111</xdr:row>
      <xdr:rowOff>0</xdr:rowOff>
    </xdr:to>
    <xdr:pic>
      <xdr:nvPicPr>
        <xdr:cNvPr id="227" name="Picture 226" descr="United States">
          <a:extLst>
            <a:ext uri="{FF2B5EF4-FFF2-40B4-BE49-F238E27FC236}">
              <a16:creationId xmlns:a16="http://schemas.microsoft.com/office/drawing/2014/main" id="{CD9E665C-30B2-4429-A860-FD2B27C89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75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381000</xdr:colOff>
      <xdr:row>112</xdr:row>
      <xdr:rowOff>0</xdr:rowOff>
    </xdr:to>
    <xdr:pic>
      <xdr:nvPicPr>
        <xdr:cNvPr id="228" name="Picture 227" descr="United States">
          <a:extLst>
            <a:ext uri="{FF2B5EF4-FFF2-40B4-BE49-F238E27FC236}">
              <a16:creationId xmlns:a16="http://schemas.microsoft.com/office/drawing/2014/main" id="{CF088EFC-F378-40DB-B660-1E941FA94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94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381000</xdr:colOff>
      <xdr:row>113</xdr:row>
      <xdr:rowOff>0</xdr:rowOff>
    </xdr:to>
    <xdr:pic>
      <xdr:nvPicPr>
        <xdr:cNvPr id="229" name="Picture 228" descr="United States">
          <a:extLst>
            <a:ext uri="{FF2B5EF4-FFF2-40B4-BE49-F238E27FC236}">
              <a16:creationId xmlns:a16="http://schemas.microsoft.com/office/drawing/2014/main" id="{01A1B569-48FB-44B4-9345-E39590335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13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381000</xdr:colOff>
      <xdr:row>114</xdr:row>
      <xdr:rowOff>0</xdr:rowOff>
    </xdr:to>
    <xdr:pic>
      <xdr:nvPicPr>
        <xdr:cNvPr id="230" name="Picture 229" descr="United States">
          <a:extLst>
            <a:ext uri="{FF2B5EF4-FFF2-40B4-BE49-F238E27FC236}">
              <a16:creationId xmlns:a16="http://schemas.microsoft.com/office/drawing/2014/main" id="{AE2618CE-3F91-4A83-A25A-E71C330CE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323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381000</xdr:colOff>
      <xdr:row>115</xdr:row>
      <xdr:rowOff>0</xdr:rowOff>
    </xdr:to>
    <xdr:pic>
      <xdr:nvPicPr>
        <xdr:cNvPr id="231" name="Picture 230" descr="Canada">
          <a:extLst>
            <a:ext uri="{FF2B5EF4-FFF2-40B4-BE49-F238E27FC236}">
              <a16:creationId xmlns:a16="http://schemas.microsoft.com/office/drawing/2014/main" id="{564FB6D7-8817-4559-91E3-650819611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51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381000</xdr:colOff>
      <xdr:row>116</xdr:row>
      <xdr:rowOff>0</xdr:rowOff>
    </xdr:to>
    <xdr:pic>
      <xdr:nvPicPr>
        <xdr:cNvPr id="232" name="Picture 231" descr="United States">
          <a:extLst>
            <a:ext uri="{FF2B5EF4-FFF2-40B4-BE49-F238E27FC236}">
              <a16:creationId xmlns:a16="http://schemas.microsoft.com/office/drawing/2014/main" id="{18886B57-13A3-4EF5-B21E-477D84F2A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704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381000</xdr:colOff>
      <xdr:row>117</xdr:row>
      <xdr:rowOff>0</xdr:rowOff>
    </xdr:to>
    <xdr:pic>
      <xdr:nvPicPr>
        <xdr:cNvPr id="233" name="Picture 232" descr="Australia">
          <a:extLst>
            <a:ext uri="{FF2B5EF4-FFF2-40B4-BE49-F238E27FC236}">
              <a16:creationId xmlns:a16="http://schemas.microsoft.com/office/drawing/2014/main" id="{AFE050B6-6605-4730-B41B-B24E8D2A5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894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381000</xdr:colOff>
      <xdr:row>118</xdr:row>
      <xdr:rowOff>0</xdr:rowOff>
    </xdr:to>
    <xdr:pic>
      <xdr:nvPicPr>
        <xdr:cNvPr id="234" name="Picture 233" descr="South Korea">
          <a:extLst>
            <a:ext uri="{FF2B5EF4-FFF2-40B4-BE49-F238E27FC236}">
              <a16:creationId xmlns:a16="http://schemas.microsoft.com/office/drawing/2014/main" id="{E55D8F31-7E72-40CF-8385-A4DC787CD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085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381000</xdr:colOff>
      <xdr:row>119</xdr:row>
      <xdr:rowOff>6350</xdr:rowOff>
    </xdr:to>
    <xdr:pic>
      <xdr:nvPicPr>
        <xdr:cNvPr id="235" name="Picture 234" descr="Australia">
          <a:extLst>
            <a:ext uri="{FF2B5EF4-FFF2-40B4-BE49-F238E27FC236}">
              <a16:creationId xmlns:a16="http://schemas.microsoft.com/office/drawing/2014/main" id="{ED8F688E-10A1-481B-979F-F68A407BC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275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381000</xdr:colOff>
      <xdr:row>120</xdr:row>
      <xdr:rowOff>12700</xdr:rowOff>
    </xdr:to>
    <xdr:pic>
      <xdr:nvPicPr>
        <xdr:cNvPr id="236" name="Picture 235" descr="United States">
          <a:extLst>
            <a:ext uri="{FF2B5EF4-FFF2-40B4-BE49-F238E27FC236}">
              <a16:creationId xmlns:a16="http://schemas.microsoft.com/office/drawing/2014/main" id="{A905F1D7-2952-419B-AE27-B4266D83A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466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381000</xdr:colOff>
      <xdr:row>121</xdr:row>
      <xdr:rowOff>12700</xdr:rowOff>
    </xdr:to>
    <xdr:pic>
      <xdr:nvPicPr>
        <xdr:cNvPr id="237" name="Picture 236" descr="United States">
          <a:extLst>
            <a:ext uri="{FF2B5EF4-FFF2-40B4-BE49-F238E27FC236}">
              <a16:creationId xmlns:a16="http://schemas.microsoft.com/office/drawing/2014/main" id="{4E1B6258-6A08-48EB-93E0-B7D48DE65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656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381000</xdr:colOff>
      <xdr:row>122</xdr:row>
      <xdr:rowOff>12700</xdr:rowOff>
    </xdr:to>
    <xdr:pic>
      <xdr:nvPicPr>
        <xdr:cNvPr id="238" name="Picture 237" descr="United States">
          <a:extLst>
            <a:ext uri="{FF2B5EF4-FFF2-40B4-BE49-F238E27FC236}">
              <a16:creationId xmlns:a16="http://schemas.microsoft.com/office/drawing/2014/main" id="{9019827F-5673-4F5A-8C09-6578EBD34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847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381000</xdr:colOff>
      <xdr:row>123</xdr:row>
      <xdr:rowOff>12700</xdr:rowOff>
    </xdr:to>
    <xdr:pic>
      <xdr:nvPicPr>
        <xdr:cNvPr id="239" name="Picture 238" descr="United States">
          <a:extLst>
            <a:ext uri="{FF2B5EF4-FFF2-40B4-BE49-F238E27FC236}">
              <a16:creationId xmlns:a16="http://schemas.microsoft.com/office/drawing/2014/main" id="{DCB66D09-F20B-444D-ABEA-4917A1DA5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037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381000</xdr:colOff>
      <xdr:row>124</xdr:row>
      <xdr:rowOff>12700</xdr:rowOff>
    </xdr:to>
    <xdr:pic>
      <xdr:nvPicPr>
        <xdr:cNvPr id="240" name="Picture 239" descr="United States">
          <a:extLst>
            <a:ext uri="{FF2B5EF4-FFF2-40B4-BE49-F238E27FC236}">
              <a16:creationId xmlns:a16="http://schemas.microsoft.com/office/drawing/2014/main" id="{519A243B-3F11-4D83-8D0D-A18004ABC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228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381000</xdr:colOff>
      <xdr:row>125</xdr:row>
      <xdr:rowOff>12700</xdr:rowOff>
    </xdr:to>
    <xdr:pic>
      <xdr:nvPicPr>
        <xdr:cNvPr id="241" name="Picture 240" descr="United States">
          <a:extLst>
            <a:ext uri="{FF2B5EF4-FFF2-40B4-BE49-F238E27FC236}">
              <a16:creationId xmlns:a16="http://schemas.microsoft.com/office/drawing/2014/main" id="{7BE2838C-9052-4293-853D-6EBFB9768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418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381000</xdr:colOff>
      <xdr:row>126</xdr:row>
      <xdr:rowOff>12700</xdr:rowOff>
    </xdr:to>
    <xdr:pic>
      <xdr:nvPicPr>
        <xdr:cNvPr id="242" name="Picture 241" descr="United States">
          <a:extLst>
            <a:ext uri="{FF2B5EF4-FFF2-40B4-BE49-F238E27FC236}">
              <a16:creationId xmlns:a16="http://schemas.microsoft.com/office/drawing/2014/main" id="{5E8E8A37-03B5-4752-AD4F-D6C3258AF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609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381000</xdr:colOff>
      <xdr:row>127</xdr:row>
      <xdr:rowOff>12700</xdr:rowOff>
    </xdr:to>
    <xdr:pic>
      <xdr:nvPicPr>
        <xdr:cNvPr id="243" name="Picture 242" descr="Ireland">
          <a:extLst>
            <a:ext uri="{FF2B5EF4-FFF2-40B4-BE49-F238E27FC236}">
              <a16:creationId xmlns:a16="http://schemas.microsoft.com/office/drawing/2014/main" id="{294E7892-FC8E-42DC-B018-755B3439E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79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285750</xdr:colOff>
      <xdr:row>2</xdr:row>
      <xdr:rowOff>95250</xdr:rowOff>
    </xdr:to>
    <xdr:pic>
      <xdr:nvPicPr>
        <xdr:cNvPr id="365" name="Picture 364" descr="England">
          <a:extLst>
            <a:ext uri="{FF2B5EF4-FFF2-40B4-BE49-F238E27FC236}">
              <a16:creationId xmlns:a16="http://schemas.microsoft.com/office/drawing/2014/main" id="{9BFA2560-DA02-442A-9580-F8FD696C7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285750</xdr:colOff>
      <xdr:row>3</xdr:row>
      <xdr:rowOff>95250</xdr:rowOff>
    </xdr:to>
    <xdr:pic>
      <xdr:nvPicPr>
        <xdr:cNvPr id="366" name="Picture 365" descr="Argentina">
          <a:extLst>
            <a:ext uri="{FF2B5EF4-FFF2-40B4-BE49-F238E27FC236}">
              <a16:creationId xmlns:a16="http://schemas.microsoft.com/office/drawing/2014/main" id="{E0B501D7-34E0-4CDF-BFFC-67F0B4631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285750</xdr:colOff>
      <xdr:row>4</xdr:row>
      <xdr:rowOff>95250</xdr:rowOff>
    </xdr:to>
    <xdr:pic>
      <xdr:nvPicPr>
        <xdr:cNvPr id="367" name="Picture 366" descr="Japan">
          <a:extLst>
            <a:ext uri="{FF2B5EF4-FFF2-40B4-BE49-F238E27FC236}">
              <a16:creationId xmlns:a16="http://schemas.microsoft.com/office/drawing/2014/main" id="{DA3771B6-06CB-4D05-9751-B9E8A6E1F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285750</xdr:colOff>
      <xdr:row>5</xdr:row>
      <xdr:rowOff>95250</xdr:rowOff>
    </xdr:to>
    <xdr:pic>
      <xdr:nvPicPr>
        <xdr:cNvPr id="368" name="Picture 367" descr="United States">
          <a:extLst>
            <a:ext uri="{FF2B5EF4-FFF2-40B4-BE49-F238E27FC236}">
              <a16:creationId xmlns:a16="http://schemas.microsoft.com/office/drawing/2014/main" id="{287EF161-94A6-4F91-AD90-C2582034D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285750</xdr:colOff>
      <xdr:row>6</xdr:row>
      <xdr:rowOff>95250</xdr:rowOff>
    </xdr:to>
    <xdr:pic>
      <xdr:nvPicPr>
        <xdr:cNvPr id="369" name="Picture 368" descr="South Africa">
          <a:extLst>
            <a:ext uri="{FF2B5EF4-FFF2-40B4-BE49-F238E27FC236}">
              <a16:creationId xmlns:a16="http://schemas.microsoft.com/office/drawing/2014/main" id="{A76F755F-A5C7-42C9-A4C3-4FD65A887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285750</xdr:colOff>
      <xdr:row>7</xdr:row>
      <xdr:rowOff>95250</xdr:rowOff>
    </xdr:to>
    <xdr:pic>
      <xdr:nvPicPr>
        <xdr:cNvPr id="370" name="Picture 369" descr="United States">
          <a:extLst>
            <a:ext uri="{FF2B5EF4-FFF2-40B4-BE49-F238E27FC236}">
              <a16:creationId xmlns:a16="http://schemas.microsoft.com/office/drawing/2014/main" id="{9CCB7455-E0F8-478B-AD77-24C7714CE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285750</xdr:colOff>
      <xdr:row>8</xdr:row>
      <xdr:rowOff>95250</xdr:rowOff>
    </xdr:to>
    <xdr:pic>
      <xdr:nvPicPr>
        <xdr:cNvPr id="371" name="Picture 370" descr="Germany">
          <a:extLst>
            <a:ext uri="{FF2B5EF4-FFF2-40B4-BE49-F238E27FC236}">
              <a16:creationId xmlns:a16="http://schemas.microsoft.com/office/drawing/2014/main" id="{B7E8E5F0-771B-4C08-9039-0BAEDBA0E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285750</xdr:colOff>
      <xdr:row>9</xdr:row>
      <xdr:rowOff>95250</xdr:rowOff>
    </xdr:to>
    <xdr:pic>
      <xdr:nvPicPr>
        <xdr:cNvPr id="372" name="Picture 371" descr="United States">
          <a:extLst>
            <a:ext uri="{FF2B5EF4-FFF2-40B4-BE49-F238E27FC236}">
              <a16:creationId xmlns:a16="http://schemas.microsoft.com/office/drawing/2014/main" id="{E01D5C4A-2CC7-439B-8184-6851D38FC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95250</xdr:rowOff>
    </xdr:to>
    <xdr:pic>
      <xdr:nvPicPr>
        <xdr:cNvPr id="373" name="Picture 372" descr="United States">
          <a:extLst>
            <a:ext uri="{FF2B5EF4-FFF2-40B4-BE49-F238E27FC236}">
              <a16:creationId xmlns:a16="http://schemas.microsoft.com/office/drawing/2014/main" id="{3A971DD6-5720-4C3D-9430-37117B974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285750</xdr:colOff>
      <xdr:row>11</xdr:row>
      <xdr:rowOff>95250</xdr:rowOff>
    </xdr:to>
    <xdr:pic>
      <xdr:nvPicPr>
        <xdr:cNvPr id="374" name="Picture 373" descr="United States">
          <a:extLst>
            <a:ext uri="{FF2B5EF4-FFF2-40B4-BE49-F238E27FC236}">
              <a16:creationId xmlns:a16="http://schemas.microsoft.com/office/drawing/2014/main" id="{451B8800-340B-4D01-BE6B-58CDF6BCC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285750</xdr:colOff>
      <xdr:row>12</xdr:row>
      <xdr:rowOff>95250</xdr:rowOff>
    </xdr:to>
    <xdr:pic>
      <xdr:nvPicPr>
        <xdr:cNvPr id="375" name="Picture 374" descr="Canada">
          <a:extLst>
            <a:ext uri="{FF2B5EF4-FFF2-40B4-BE49-F238E27FC236}">
              <a16:creationId xmlns:a16="http://schemas.microsoft.com/office/drawing/2014/main" id="{7F215A7E-8BE8-45D0-9C5A-ECA10340D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285750</xdr:colOff>
      <xdr:row>13</xdr:row>
      <xdr:rowOff>95250</xdr:rowOff>
    </xdr:to>
    <xdr:pic>
      <xdr:nvPicPr>
        <xdr:cNvPr id="376" name="Picture 375" descr="United States">
          <a:extLst>
            <a:ext uri="{FF2B5EF4-FFF2-40B4-BE49-F238E27FC236}">
              <a16:creationId xmlns:a16="http://schemas.microsoft.com/office/drawing/2014/main" id="{09033DD0-BDA6-49B3-8C87-B0B31FB9A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285750</xdr:colOff>
      <xdr:row>14</xdr:row>
      <xdr:rowOff>95250</xdr:rowOff>
    </xdr:to>
    <xdr:pic>
      <xdr:nvPicPr>
        <xdr:cNvPr id="377" name="Picture 376" descr="United States">
          <a:extLst>
            <a:ext uri="{FF2B5EF4-FFF2-40B4-BE49-F238E27FC236}">
              <a16:creationId xmlns:a16="http://schemas.microsoft.com/office/drawing/2014/main" id="{FF990306-4AFC-4559-A49A-EA55EC577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285750</xdr:colOff>
      <xdr:row>15</xdr:row>
      <xdr:rowOff>95250</xdr:rowOff>
    </xdr:to>
    <xdr:pic>
      <xdr:nvPicPr>
        <xdr:cNvPr id="378" name="Picture 377" descr="United States">
          <a:extLst>
            <a:ext uri="{FF2B5EF4-FFF2-40B4-BE49-F238E27FC236}">
              <a16:creationId xmlns:a16="http://schemas.microsoft.com/office/drawing/2014/main" id="{FA27C1D4-0D60-4EC5-86F7-E1231202F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285750</xdr:colOff>
      <xdr:row>16</xdr:row>
      <xdr:rowOff>95250</xdr:rowOff>
    </xdr:to>
    <xdr:pic>
      <xdr:nvPicPr>
        <xdr:cNvPr id="379" name="Picture 378" descr="United States">
          <a:extLst>
            <a:ext uri="{FF2B5EF4-FFF2-40B4-BE49-F238E27FC236}">
              <a16:creationId xmlns:a16="http://schemas.microsoft.com/office/drawing/2014/main" id="{478B2BB4-9C50-45C7-A4A3-A4EF03CF4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285750</xdr:colOff>
      <xdr:row>17</xdr:row>
      <xdr:rowOff>95250</xdr:rowOff>
    </xdr:to>
    <xdr:pic>
      <xdr:nvPicPr>
        <xdr:cNvPr id="380" name="Picture 379" descr="United States">
          <a:extLst>
            <a:ext uri="{FF2B5EF4-FFF2-40B4-BE49-F238E27FC236}">
              <a16:creationId xmlns:a16="http://schemas.microsoft.com/office/drawing/2014/main" id="{FBFADEA1-893E-4447-848C-7E0059B6E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4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285750</xdr:colOff>
      <xdr:row>18</xdr:row>
      <xdr:rowOff>95250</xdr:rowOff>
    </xdr:to>
    <xdr:pic>
      <xdr:nvPicPr>
        <xdr:cNvPr id="381" name="Picture 380" descr="United States">
          <a:extLst>
            <a:ext uri="{FF2B5EF4-FFF2-40B4-BE49-F238E27FC236}">
              <a16:creationId xmlns:a16="http://schemas.microsoft.com/office/drawing/2014/main" id="{09E0EA86-3433-40D7-BBE2-EBE637229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285750</xdr:colOff>
      <xdr:row>19</xdr:row>
      <xdr:rowOff>95250</xdr:rowOff>
    </xdr:to>
    <xdr:pic>
      <xdr:nvPicPr>
        <xdr:cNvPr id="382" name="Picture 381" descr="United States">
          <a:extLst>
            <a:ext uri="{FF2B5EF4-FFF2-40B4-BE49-F238E27FC236}">
              <a16:creationId xmlns:a16="http://schemas.microsoft.com/office/drawing/2014/main" id="{24D99D7D-A22A-44F8-9EBF-0409F9563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2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285750</xdr:colOff>
      <xdr:row>20</xdr:row>
      <xdr:rowOff>95250</xdr:rowOff>
    </xdr:to>
    <xdr:pic>
      <xdr:nvPicPr>
        <xdr:cNvPr id="383" name="Picture 382" descr="United States">
          <a:extLst>
            <a:ext uri="{FF2B5EF4-FFF2-40B4-BE49-F238E27FC236}">
              <a16:creationId xmlns:a16="http://schemas.microsoft.com/office/drawing/2014/main" id="{16A4869A-E78F-4E61-990B-148C43170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1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285750</xdr:colOff>
      <xdr:row>21</xdr:row>
      <xdr:rowOff>95250</xdr:rowOff>
    </xdr:to>
    <xdr:pic>
      <xdr:nvPicPr>
        <xdr:cNvPr id="384" name="Picture 383" descr="United States">
          <a:extLst>
            <a:ext uri="{FF2B5EF4-FFF2-40B4-BE49-F238E27FC236}">
              <a16:creationId xmlns:a16="http://schemas.microsoft.com/office/drawing/2014/main" id="{BECA77AE-0300-4D9F-AA2C-AEB8D8D67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285750</xdr:colOff>
      <xdr:row>22</xdr:row>
      <xdr:rowOff>95250</xdr:rowOff>
    </xdr:to>
    <xdr:pic>
      <xdr:nvPicPr>
        <xdr:cNvPr id="385" name="Picture 384" descr="United States">
          <a:extLst>
            <a:ext uri="{FF2B5EF4-FFF2-40B4-BE49-F238E27FC236}">
              <a16:creationId xmlns:a16="http://schemas.microsoft.com/office/drawing/2014/main" id="{7A912364-D5A6-4162-9448-CFA164D57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285750</xdr:colOff>
      <xdr:row>23</xdr:row>
      <xdr:rowOff>95250</xdr:rowOff>
    </xdr:to>
    <xdr:pic>
      <xdr:nvPicPr>
        <xdr:cNvPr id="386" name="Picture 385" descr="United States">
          <a:extLst>
            <a:ext uri="{FF2B5EF4-FFF2-40B4-BE49-F238E27FC236}">
              <a16:creationId xmlns:a16="http://schemas.microsoft.com/office/drawing/2014/main" id="{5E6914CC-197B-4376-A63E-E1A21D84C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9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285750</xdr:colOff>
      <xdr:row>24</xdr:row>
      <xdr:rowOff>95250</xdr:rowOff>
    </xdr:to>
    <xdr:pic>
      <xdr:nvPicPr>
        <xdr:cNvPr id="387" name="Picture 386" descr="South Africa">
          <a:extLst>
            <a:ext uri="{FF2B5EF4-FFF2-40B4-BE49-F238E27FC236}">
              <a16:creationId xmlns:a16="http://schemas.microsoft.com/office/drawing/2014/main" id="{07729799-5C25-4D9F-AEDA-AD739FA83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8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285750</xdr:colOff>
      <xdr:row>25</xdr:row>
      <xdr:rowOff>95250</xdr:rowOff>
    </xdr:to>
    <xdr:pic>
      <xdr:nvPicPr>
        <xdr:cNvPr id="388" name="Picture 387" descr="United States">
          <a:extLst>
            <a:ext uri="{FF2B5EF4-FFF2-40B4-BE49-F238E27FC236}">
              <a16:creationId xmlns:a16="http://schemas.microsoft.com/office/drawing/2014/main" id="{56562745-755C-43EB-A3F7-05A8352BE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7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285750</xdr:colOff>
      <xdr:row>26</xdr:row>
      <xdr:rowOff>95250</xdr:rowOff>
    </xdr:to>
    <xdr:pic>
      <xdr:nvPicPr>
        <xdr:cNvPr id="389" name="Picture 388" descr="United States">
          <a:extLst>
            <a:ext uri="{FF2B5EF4-FFF2-40B4-BE49-F238E27FC236}">
              <a16:creationId xmlns:a16="http://schemas.microsoft.com/office/drawing/2014/main" id="{94793206-B8CD-4560-B7ED-03EA802A7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6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285750</xdr:colOff>
      <xdr:row>27</xdr:row>
      <xdr:rowOff>95250</xdr:rowOff>
    </xdr:to>
    <xdr:pic>
      <xdr:nvPicPr>
        <xdr:cNvPr id="390" name="Picture 389" descr="United States">
          <a:extLst>
            <a:ext uri="{FF2B5EF4-FFF2-40B4-BE49-F238E27FC236}">
              <a16:creationId xmlns:a16="http://schemas.microsoft.com/office/drawing/2014/main" id="{165EB812-1DC2-4504-A3E2-DBDFD66CB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95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285750</xdr:colOff>
      <xdr:row>28</xdr:row>
      <xdr:rowOff>95250</xdr:rowOff>
    </xdr:to>
    <xdr:pic>
      <xdr:nvPicPr>
        <xdr:cNvPr id="391" name="Picture 390" descr="United States">
          <a:extLst>
            <a:ext uri="{FF2B5EF4-FFF2-40B4-BE49-F238E27FC236}">
              <a16:creationId xmlns:a16="http://schemas.microsoft.com/office/drawing/2014/main" id="{2CC1DF20-6818-46AF-9305-4319E7AA6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285750</xdr:colOff>
      <xdr:row>29</xdr:row>
      <xdr:rowOff>95250</xdr:rowOff>
    </xdr:to>
    <xdr:pic>
      <xdr:nvPicPr>
        <xdr:cNvPr id="392" name="Picture 391" descr="United States">
          <a:extLst>
            <a:ext uri="{FF2B5EF4-FFF2-40B4-BE49-F238E27FC236}">
              <a16:creationId xmlns:a16="http://schemas.microsoft.com/office/drawing/2014/main" id="{D1214F4D-A484-4CF0-9050-E89FB17CD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33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285750</xdr:colOff>
      <xdr:row>30</xdr:row>
      <xdr:rowOff>95250</xdr:rowOff>
    </xdr:to>
    <xdr:pic>
      <xdr:nvPicPr>
        <xdr:cNvPr id="393" name="Picture 392" descr="United States">
          <a:extLst>
            <a:ext uri="{FF2B5EF4-FFF2-40B4-BE49-F238E27FC236}">
              <a16:creationId xmlns:a16="http://schemas.microsoft.com/office/drawing/2014/main" id="{D8FEFE82-CA0E-4F9D-8445-0E5E3A0AB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2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285750</xdr:colOff>
      <xdr:row>31</xdr:row>
      <xdr:rowOff>95250</xdr:rowOff>
    </xdr:to>
    <xdr:pic>
      <xdr:nvPicPr>
        <xdr:cNvPr id="394" name="Picture 393" descr="United States">
          <a:extLst>
            <a:ext uri="{FF2B5EF4-FFF2-40B4-BE49-F238E27FC236}">
              <a16:creationId xmlns:a16="http://schemas.microsoft.com/office/drawing/2014/main" id="{4134C2F5-5202-407C-B8CA-ED3A526FD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1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285750</xdr:colOff>
      <xdr:row>32</xdr:row>
      <xdr:rowOff>95250</xdr:rowOff>
    </xdr:to>
    <xdr:pic>
      <xdr:nvPicPr>
        <xdr:cNvPr id="395" name="Picture 394" descr="United States">
          <a:extLst>
            <a:ext uri="{FF2B5EF4-FFF2-40B4-BE49-F238E27FC236}">
              <a16:creationId xmlns:a16="http://schemas.microsoft.com/office/drawing/2014/main" id="{D0244727-FAA1-4FC7-9A14-F13362609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0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285750</xdr:colOff>
      <xdr:row>33</xdr:row>
      <xdr:rowOff>95250</xdr:rowOff>
    </xdr:to>
    <xdr:pic>
      <xdr:nvPicPr>
        <xdr:cNvPr id="396" name="Picture 395" descr="United States">
          <a:extLst>
            <a:ext uri="{FF2B5EF4-FFF2-40B4-BE49-F238E27FC236}">
              <a16:creationId xmlns:a16="http://schemas.microsoft.com/office/drawing/2014/main" id="{7F897F4A-BEA6-4288-9ABB-600BB5C2E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9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285750</xdr:colOff>
      <xdr:row>34</xdr:row>
      <xdr:rowOff>95250</xdr:rowOff>
    </xdr:to>
    <xdr:pic>
      <xdr:nvPicPr>
        <xdr:cNvPr id="397" name="Picture 396" descr="Mexico">
          <a:extLst>
            <a:ext uri="{FF2B5EF4-FFF2-40B4-BE49-F238E27FC236}">
              <a16:creationId xmlns:a16="http://schemas.microsoft.com/office/drawing/2014/main" id="{2E3A13FB-4480-469D-8BAD-81AD32977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285750</xdr:colOff>
      <xdr:row>35</xdr:row>
      <xdr:rowOff>95250</xdr:rowOff>
    </xdr:to>
    <xdr:pic>
      <xdr:nvPicPr>
        <xdr:cNvPr id="398" name="Picture 397" descr="South Korea">
          <a:extLst>
            <a:ext uri="{FF2B5EF4-FFF2-40B4-BE49-F238E27FC236}">
              <a16:creationId xmlns:a16="http://schemas.microsoft.com/office/drawing/2014/main" id="{54A7A6F7-021C-495F-B7BB-E4CA1766C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285750</xdr:colOff>
      <xdr:row>36</xdr:row>
      <xdr:rowOff>95250</xdr:rowOff>
    </xdr:to>
    <xdr:pic>
      <xdr:nvPicPr>
        <xdr:cNvPr id="399" name="Picture 398" descr="United States">
          <a:extLst>
            <a:ext uri="{FF2B5EF4-FFF2-40B4-BE49-F238E27FC236}">
              <a16:creationId xmlns:a16="http://schemas.microsoft.com/office/drawing/2014/main" id="{E7ED2B1C-E316-4501-AF44-766A6DD34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6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285750</xdr:colOff>
      <xdr:row>37</xdr:row>
      <xdr:rowOff>95250</xdr:rowOff>
    </xdr:to>
    <xdr:pic>
      <xdr:nvPicPr>
        <xdr:cNvPr id="400" name="Picture 399" descr="United States">
          <a:extLst>
            <a:ext uri="{FF2B5EF4-FFF2-40B4-BE49-F238E27FC236}">
              <a16:creationId xmlns:a16="http://schemas.microsoft.com/office/drawing/2014/main" id="{F6340D64-F1B1-4F95-B753-4F36AFD3A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5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285750</xdr:colOff>
      <xdr:row>38</xdr:row>
      <xdr:rowOff>95250</xdr:rowOff>
    </xdr:to>
    <xdr:pic>
      <xdr:nvPicPr>
        <xdr:cNvPr id="401" name="Picture 400" descr="South Africa">
          <a:extLst>
            <a:ext uri="{FF2B5EF4-FFF2-40B4-BE49-F238E27FC236}">
              <a16:creationId xmlns:a16="http://schemas.microsoft.com/office/drawing/2014/main" id="{EF63F44C-52E0-4A41-BAA6-08917E50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4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285750</xdr:colOff>
      <xdr:row>39</xdr:row>
      <xdr:rowOff>95250</xdr:rowOff>
    </xdr:to>
    <xdr:pic>
      <xdr:nvPicPr>
        <xdr:cNvPr id="402" name="Picture 401" descr="Scotland">
          <a:extLst>
            <a:ext uri="{FF2B5EF4-FFF2-40B4-BE49-F238E27FC236}">
              <a16:creationId xmlns:a16="http://schemas.microsoft.com/office/drawing/2014/main" id="{57A51AA8-84D9-44C4-AD65-6262559C1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23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285750</xdr:colOff>
      <xdr:row>40</xdr:row>
      <xdr:rowOff>95250</xdr:rowOff>
    </xdr:to>
    <xdr:pic>
      <xdr:nvPicPr>
        <xdr:cNvPr id="403" name="Picture 402" descr="United States">
          <a:extLst>
            <a:ext uri="{FF2B5EF4-FFF2-40B4-BE49-F238E27FC236}">
              <a16:creationId xmlns:a16="http://schemas.microsoft.com/office/drawing/2014/main" id="{7031C6CE-F0EF-44D3-AED8-CF40392B2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2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285750</xdr:colOff>
      <xdr:row>41</xdr:row>
      <xdr:rowOff>95250</xdr:rowOff>
    </xdr:to>
    <xdr:pic>
      <xdr:nvPicPr>
        <xdr:cNvPr id="404" name="Picture 403" descr="Spain">
          <a:extLst>
            <a:ext uri="{FF2B5EF4-FFF2-40B4-BE49-F238E27FC236}">
              <a16:creationId xmlns:a16="http://schemas.microsoft.com/office/drawing/2014/main" id="{E8C0BA8E-CE24-4E6A-A22E-906B675FC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285750</xdr:colOff>
      <xdr:row>42</xdr:row>
      <xdr:rowOff>95250</xdr:rowOff>
    </xdr:to>
    <xdr:pic>
      <xdr:nvPicPr>
        <xdr:cNvPr id="405" name="Picture 404" descr="United States">
          <a:extLst>
            <a:ext uri="{FF2B5EF4-FFF2-40B4-BE49-F238E27FC236}">
              <a16:creationId xmlns:a16="http://schemas.microsoft.com/office/drawing/2014/main" id="{BBF725AC-A56D-42F2-BA16-1A1A0559A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1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285750</xdr:colOff>
      <xdr:row>43</xdr:row>
      <xdr:rowOff>95250</xdr:rowOff>
    </xdr:to>
    <xdr:pic>
      <xdr:nvPicPr>
        <xdr:cNvPr id="406" name="Picture 405" descr="Chinese Taipei">
          <a:extLst>
            <a:ext uri="{FF2B5EF4-FFF2-40B4-BE49-F238E27FC236}">
              <a16:creationId xmlns:a16="http://schemas.microsoft.com/office/drawing/2014/main" id="{D9C81168-7453-4999-9AFB-4D4BD300A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00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285750</xdr:colOff>
      <xdr:row>44</xdr:row>
      <xdr:rowOff>95250</xdr:rowOff>
    </xdr:to>
    <xdr:pic>
      <xdr:nvPicPr>
        <xdr:cNvPr id="407" name="Picture 406" descr="United States">
          <a:extLst>
            <a:ext uri="{FF2B5EF4-FFF2-40B4-BE49-F238E27FC236}">
              <a16:creationId xmlns:a16="http://schemas.microsoft.com/office/drawing/2014/main" id="{544CBD4D-23A3-4761-BC57-E355CA9E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9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285750</xdr:colOff>
      <xdr:row>45</xdr:row>
      <xdr:rowOff>95250</xdr:rowOff>
    </xdr:to>
    <xdr:pic>
      <xdr:nvPicPr>
        <xdr:cNvPr id="408" name="Picture 407" descr="United States">
          <a:extLst>
            <a:ext uri="{FF2B5EF4-FFF2-40B4-BE49-F238E27FC236}">
              <a16:creationId xmlns:a16="http://schemas.microsoft.com/office/drawing/2014/main" id="{0D9C4D4E-920B-4683-9B80-3AF20EF3A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8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285750</xdr:colOff>
      <xdr:row>46</xdr:row>
      <xdr:rowOff>95250</xdr:rowOff>
    </xdr:to>
    <xdr:pic>
      <xdr:nvPicPr>
        <xdr:cNvPr id="409" name="Picture 408" descr="United States">
          <a:extLst>
            <a:ext uri="{FF2B5EF4-FFF2-40B4-BE49-F238E27FC236}">
              <a16:creationId xmlns:a16="http://schemas.microsoft.com/office/drawing/2014/main" id="{F74219A2-9681-47CF-8EE5-EC449489A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7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285750</xdr:colOff>
      <xdr:row>47</xdr:row>
      <xdr:rowOff>95250</xdr:rowOff>
    </xdr:to>
    <xdr:pic>
      <xdr:nvPicPr>
        <xdr:cNvPr id="410" name="Picture 409" descr="United States">
          <a:extLst>
            <a:ext uri="{FF2B5EF4-FFF2-40B4-BE49-F238E27FC236}">
              <a16:creationId xmlns:a16="http://schemas.microsoft.com/office/drawing/2014/main" id="{6F97C20E-87D1-4AFE-B29A-96007BCFD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76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285750</xdr:colOff>
      <xdr:row>48</xdr:row>
      <xdr:rowOff>95250</xdr:rowOff>
    </xdr:to>
    <xdr:pic>
      <xdr:nvPicPr>
        <xdr:cNvPr id="411" name="Picture 410" descr="Canada">
          <a:extLst>
            <a:ext uri="{FF2B5EF4-FFF2-40B4-BE49-F238E27FC236}">
              <a16:creationId xmlns:a16="http://schemas.microsoft.com/office/drawing/2014/main" id="{E4BB1F66-CC5E-43DC-8597-8B6C8BDDE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95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285750</xdr:colOff>
      <xdr:row>49</xdr:row>
      <xdr:rowOff>95250</xdr:rowOff>
    </xdr:to>
    <xdr:pic>
      <xdr:nvPicPr>
        <xdr:cNvPr id="412" name="Picture 411" descr="United States">
          <a:extLst>
            <a:ext uri="{FF2B5EF4-FFF2-40B4-BE49-F238E27FC236}">
              <a16:creationId xmlns:a16="http://schemas.microsoft.com/office/drawing/2014/main" id="{2F720201-DA46-4F2D-8A7E-8AB2C710F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14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285750</xdr:colOff>
      <xdr:row>50</xdr:row>
      <xdr:rowOff>95250</xdr:rowOff>
    </xdr:to>
    <xdr:pic>
      <xdr:nvPicPr>
        <xdr:cNvPr id="413" name="Picture 412" descr="United States">
          <a:extLst>
            <a:ext uri="{FF2B5EF4-FFF2-40B4-BE49-F238E27FC236}">
              <a16:creationId xmlns:a16="http://schemas.microsoft.com/office/drawing/2014/main" id="{0072A6E8-DC88-4D9F-B516-33FE7C770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3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285750</xdr:colOff>
      <xdr:row>51</xdr:row>
      <xdr:rowOff>95250</xdr:rowOff>
    </xdr:to>
    <xdr:pic>
      <xdr:nvPicPr>
        <xdr:cNvPr id="414" name="Picture 413" descr="New Zealand">
          <a:extLst>
            <a:ext uri="{FF2B5EF4-FFF2-40B4-BE49-F238E27FC236}">
              <a16:creationId xmlns:a16="http://schemas.microsoft.com/office/drawing/2014/main" id="{7549E8A9-9925-4713-B6B9-0B2289C19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2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285750</xdr:colOff>
      <xdr:row>52</xdr:row>
      <xdr:rowOff>95250</xdr:rowOff>
    </xdr:to>
    <xdr:pic>
      <xdr:nvPicPr>
        <xdr:cNvPr id="415" name="Picture 414" descr="United States">
          <a:extLst>
            <a:ext uri="{FF2B5EF4-FFF2-40B4-BE49-F238E27FC236}">
              <a16:creationId xmlns:a16="http://schemas.microsoft.com/office/drawing/2014/main" id="{B5321DF2-703A-4EB0-929B-229DCA086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71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285750</xdr:colOff>
      <xdr:row>53</xdr:row>
      <xdr:rowOff>95250</xdr:rowOff>
    </xdr:to>
    <xdr:pic>
      <xdr:nvPicPr>
        <xdr:cNvPr id="416" name="Picture 415" descr="United States">
          <a:extLst>
            <a:ext uri="{FF2B5EF4-FFF2-40B4-BE49-F238E27FC236}">
              <a16:creationId xmlns:a16="http://schemas.microsoft.com/office/drawing/2014/main" id="{F1AFCD15-3295-48F0-95A0-4958F8E3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90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285750</xdr:colOff>
      <xdr:row>54</xdr:row>
      <xdr:rowOff>95250</xdr:rowOff>
    </xdr:to>
    <xdr:pic>
      <xdr:nvPicPr>
        <xdr:cNvPr id="417" name="Picture 416" descr="United States">
          <a:extLst>
            <a:ext uri="{FF2B5EF4-FFF2-40B4-BE49-F238E27FC236}">
              <a16:creationId xmlns:a16="http://schemas.microsoft.com/office/drawing/2014/main" id="{AF231A3E-F5E4-4161-9EC7-019DB88D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9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285750</xdr:colOff>
      <xdr:row>55</xdr:row>
      <xdr:rowOff>95250</xdr:rowOff>
    </xdr:to>
    <xdr:pic>
      <xdr:nvPicPr>
        <xdr:cNvPr id="418" name="Picture 417" descr="Chile">
          <a:extLst>
            <a:ext uri="{FF2B5EF4-FFF2-40B4-BE49-F238E27FC236}">
              <a16:creationId xmlns:a16="http://schemas.microsoft.com/office/drawing/2014/main" id="{FE915882-0E5E-482C-843C-72F5D762F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28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285750</xdr:colOff>
      <xdr:row>56</xdr:row>
      <xdr:rowOff>95250</xdr:rowOff>
    </xdr:to>
    <xdr:pic>
      <xdr:nvPicPr>
        <xdr:cNvPr id="419" name="Picture 418" descr="United States">
          <a:extLst>
            <a:ext uri="{FF2B5EF4-FFF2-40B4-BE49-F238E27FC236}">
              <a16:creationId xmlns:a16="http://schemas.microsoft.com/office/drawing/2014/main" id="{02FC3A76-4F89-4AA0-9022-70DCC25E7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47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285750</xdr:colOff>
      <xdr:row>57</xdr:row>
      <xdr:rowOff>95250</xdr:rowOff>
    </xdr:to>
    <xdr:pic>
      <xdr:nvPicPr>
        <xdr:cNvPr id="420" name="Picture 419" descr="United States">
          <a:extLst>
            <a:ext uri="{FF2B5EF4-FFF2-40B4-BE49-F238E27FC236}">
              <a16:creationId xmlns:a16="http://schemas.microsoft.com/office/drawing/2014/main" id="{B27DB3BA-9C0B-4E04-A233-D5F9CFB3F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6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285750</xdr:colOff>
      <xdr:row>58</xdr:row>
      <xdr:rowOff>95250</xdr:rowOff>
    </xdr:to>
    <xdr:pic>
      <xdr:nvPicPr>
        <xdr:cNvPr id="421" name="Picture 420" descr="United States">
          <a:extLst>
            <a:ext uri="{FF2B5EF4-FFF2-40B4-BE49-F238E27FC236}">
              <a16:creationId xmlns:a16="http://schemas.microsoft.com/office/drawing/2014/main" id="{2AB3E637-B388-46A4-ADA2-AB004A44C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85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285750</xdr:colOff>
      <xdr:row>59</xdr:row>
      <xdr:rowOff>95250</xdr:rowOff>
    </xdr:to>
    <xdr:pic>
      <xdr:nvPicPr>
        <xdr:cNvPr id="422" name="Picture 421" descr="Canada">
          <a:extLst>
            <a:ext uri="{FF2B5EF4-FFF2-40B4-BE49-F238E27FC236}">
              <a16:creationId xmlns:a16="http://schemas.microsoft.com/office/drawing/2014/main" id="{B169C878-2509-4F68-8F70-E284DE724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4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285750</xdr:colOff>
      <xdr:row>60</xdr:row>
      <xdr:rowOff>95250</xdr:rowOff>
    </xdr:to>
    <xdr:pic>
      <xdr:nvPicPr>
        <xdr:cNvPr id="423" name="Picture 422" descr="United States">
          <a:extLst>
            <a:ext uri="{FF2B5EF4-FFF2-40B4-BE49-F238E27FC236}">
              <a16:creationId xmlns:a16="http://schemas.microsoft.com/office/drawing/2014/main" id="{C8794C15-67BF-4FFB-A2CE-8F727F60D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3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285750</xdr:colOff>
      <xdr:row>61</xdr:row>
      <xdr:rowOff>95250</xdr:rowOff>
    </xdr:to>
    <xdr:pic>
      <xdr:nvPicPr>
        <xdr:cNvPr id="424" name="Picture 423" descr="United States">
          <a:extLst>
            <a:ext uri="{FF2B5EF4-FFF2-40B4-BE49-F238E27FC236}">
              <a16:creationId xmlns:a16="http://schemas.microsoft.com/office/drawing/2014/main" id="{7508829A-3273-484F-93F7-C251E9B72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3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285750</xdr:colOff>
      <xdr:row>62</xdr:row>
      <xdr:rowOff>95250</xdr:rowOff>
    </xdr:to>
    <xdr:pic>
      <xdr:nvPicPr>
        <xdr:cNvPr id="425" name="Picture 424" descr="Canada">
          <a:extLst>
            <a:ext uri="{FF2B5EF4-FFF2-40B4-BE49-F238E27FC236}">
              <a16:creationId xmlns:a16="http://schemas.microsoft.com/office/drawing/2014/main" id="{9E647FF8-8F11-42E6-AC19-E3D818505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62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285750</xdr:colOff>
      <xdr:row>63</xdr:row>
      <xdr:rowOff>95250</xdr:rowOff>
    </xdr:to>
    <xdr:pic>
      <xdr:nvPicPr>
        <xdr:cNvPr id="426" name="Picture 425" descr="India">
          <a:extLst>
            <a:ext uri="{FF2B5EF4-FFF2-40B4-BE49-F238E27FC236}">
              <a16:creationId xmlns:a16="http://schemas.microsoft.com/office/drawing/2014/main" id="{EE84A2C4-4DBE-4378-9F77-6AD3CFB9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285750</xdr:colOff>
      <xdr:row>64</xdr:row>
      <xdr:rowOff>95250</xdr:rowOff>
    </xdr:to>
    <xdr:pic>
      <xdr:nvPicPr>
        <xdr:cNvPr id="427" name="Picture 426" descr="United States">
          <a:extLst>
            <a:ext uri="{FF2B5EF4-FFF2-40B4-BE49-F238E27FC236}">
              <a16:creationId xmlns:a16="http://schemas.microsoft.com/office/drawing/2014/main" id="{BD884ADB-E614-45F3-979D-2F59F9F84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0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285750</xdr:colOff>
      <xdr:row>65</xdr:row>
      <xdr:rowOff>95250</xdr:rowOff>
    </xdr:to>
    <xdr:pic>
      <xdr:nvPicPr>
        <xdr:cNvPr id="428" name="Picture 427" descr="United States">
          <a:extLst>
            <a:ext uri="{FF2B5EF4-FFF2-40B4-BE49-F238E27FC236}">
              <a16:creationId xmlns:a16="http://schemas.microsoft.com/office/drawing/2014/main" id="{25128C0D-0E90-46CA-99EB-B6315A142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19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285750</xdr:colOff>
      <xdr:row>66</xdr:row>
      <xdr:rowOff>95250</xdr:rowOff>
    </xdr:to>
    <xdr:pic>
      <xdr:nvPicPr>
        <xdr:cNvPr id="429" name="Picture 428" descr="United States">
          <a:extLst>
            <a:ext uri="{FF2B5EF4-FFF2-40B4-BE49-F238E27FC236}">
              <a16:creationId xmlns:a16="http://schemas.microsoft.com/office/drawing/2014/main" id="{AF54AA44-3898-46FF-B740-18B4E24C6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8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285750</xdr:colOff>
      <xdr:row>67</xdr:row>
      <xdr:rowOff>95250</xdr:rowOff>
    </xdr:to>
    <xdr:pic>
      <xdr:nvPicPr>
        <xdr:cNvPr id="430" name="Picture 429" descr="United States">
          <a:extLst>
            <a:ext uri="{FF2B5EF4-FFF2-40B4-BE49-F238E27FC236}">
              <a16:creationId xmlns:a16="http://schemas.microsoft.com/office/drawing/2014/main" id="{341C3337-01E6-4DA8-9113-213557F30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7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285750</xdr:colOff>
      <xdr:row>68</xdr:row>
      <xdr:rowOff>95250</xdr:rowOff>
    </xdr:to>
    <xdr:pic>
      <xdr:nvPicPr>
        <xdr:cNvPr id="431" name="Picture 430" descr="Venezuela">
          <a:extLst>
            <a:ext uri="{FF2B5EF4-FFF2-40B4-BE49-F238E27FC236}">
              <a16:creationId xmlns:a16="http://schemas.microsoft.com/office/drawing/2014/main" id="{009D868F-EE5C-4EA7-A8E1-97477E11D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6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285750</xdr:colOff>
      <xdr:row>69</xdr:row>
      <xdr:rowOff>95250</xdr:rowOff>
    </xdr:to>
    <xdr:pic>
      <xdr:nvPicPr>
        <xdr:cNvPr id="432" name="Picture 431" descr="India">
          <a:extLst>
            <a:ext uri="{FF2B5EF4-FFF2-40B4-BE49-F238E27FC236}">
              <a16:creationId xmlns:a16="http://schemas.microsoft.com/office/drawing/2014/main" id="{D78C0A4E-A534-4718-92B5-85C4210DC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5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285750</xdr:colOff>
      <xdr:row>70</xdr:row>
      <xdr:rowOff>95250</xdr:rowOff>
    </xdr:to>
    <xdr:pic>
      <xdr:nvPicPr>
        <xdr:cNvPr id="433" name="Picture 432" descr="United States">
          <a:extLst>
            <a:ext uri="{FF2B5EF4-FFF2-40B4-BE49-F238E27FC236}">
              <a16:creationId xmlns:a16="http://schemas.microsoft.com/office/drawing/2014/main" id="{94142D3C-D6A4-4985-9544-75C299BDA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4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285750</xdr:colOff>
      <xdr:row>71</xdr:row>
      <xdr:rowOff>95250</xdr:rowOff>
    </xdr:to>
    <xdr:pic>
      <xdr:nvPicPr>
        <xdr:cNvPr id="434" name="Picture 433" descr="Australia">
          <a:extLst>
            <a:ext uri="{FF2B5EF4-FFF2-40B4-BE49-F238E27FC236}">
              <a16:creationId xmlns:a16="http://schemas.microsoft.com/office/drawing/2014/main" id="{5BCC2DE2-918B-47CE-9385-E668DDF6D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3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285750</xdr:colOff>
      <xdr:row>72</xdr:row>
      <xdr:rowOff>95250</xdr:rowOff>
    </xdr:to>
    <xdr:pic>
      <xdr:nvPicPr>
        <xdr:cNvPr id="435" name="Picture 434" descr="United States">
          <a:extLst>
            <a:ext uri="{FF2B5EF4-FFF2-40B4-BE49-F238E27FC236}">
              <a16:creationId xmlns:a16="http://schemas.microsoft.com/office/drawing/2014/main" id="{274B4AF9-FE70-4DCE-B5F4-2B8024CF3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52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285750</xdr:colOff>
      <xdr:row>73</xdr:row>
      <xdr:rowOff>95250</xdr:rowOff>
    </xdr:to>
    <xdr:pic>
      <xdr:nvPicPr>
        <xdr:cNvPr id="436" name="Picture 435" descr="Australia">
          <a:extLst>
            <a:ext uri="{FF2B5EF4-FFF2-40B4-BE49-F238E27FC236}">
              <a16:creationId xmlns:a16="http://schemas.microsoft.com/office/drawing/2014/main" id="{91EF7D8B-F219-4121-A6A4-FF2E01090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1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285750</xdr:colOff>
      <xdr:row>74</xdr:row>
      <xdr:rowOff>95250</xdr:rowOff>
    </xdr:to>
    <xdr:pic>
      <xdr:nvPicPr>
        <xdr:cNvPr id="437" name="Picture 436" descr="United States">
          <a:extLst>
            <a:ext uri="{FF2B5EF4-FFF2-40B4-BE49-F238E27FC236}">
              <a16:creationId xmlns:a16="http://schemas.microsoft.com/office/drawing/2014/main" id="{6BB35D64-054D-4415-A618-85259F529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90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285750</xdr:colOff>
      <xdr:row>75</xdr:row>
      <xdr:rowOff>95250</xdr:rowOff>
    </xdr:to>
    <xdr:pic>
      <xdr:nvPicPr>
        <xdr:cNvPr id="438" name="Picture 437" descr="South Korea">
          <a:extLst>
            <a:ext uri="{FF2B5EF4-FFF2-40B4-BE49-F238E27FC236}">
              <a16:creationId xmlns:a16="http://schemas.microsoft.com/office/drawing/2014/main" id="{EAC066EA-5CC6-48CA-9EBE-F0C16D707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9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285750</xdr:colOff>
      <xdr:row>76</xdr:row>
      <xdr:rowOff>95250</xdr:rowOff>
    </xdr:to>
    <xdr:pic>
      <xdr:nvPicPr>
        <xdr:cNvPr id="439" name="Picture 438" descr="United States">
          <a:extLst>
            <a:ext uri="{FF2B5EF4-FFF2-40B4-BE49-F238E27FC236}">
              <a16:creationId xmlns:a16="http://schemas.microsoft.com/office/drawing/2014/main" id="{B43BC405-2401-41A9-8039-B77C18BFB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285750</xdr:colOff>
      <xdr:row>77</xdr:row>
      <xdr:rowOff>95250</xdr:rowOff>
    </xdr:to>
    <xdr:pic>
      <xdr:nvPicPr>
        <xdr:cNvPr id="440" name="Picture 439" descr="United States">
          <a:extLst>
            <a:ext uri="{FF2B5EF4-FFF2-40B4-BE49-F238E27FC236}">
              <a16:creationId xmlns:a16="http://schemas.microsoft.com/office/drawing/2014/main" id="{24DCC0F8-5D8D-4066-88C4-552426094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7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285750</xdr:colOff>
      <xdr:row>78</xdr:row>
      <xdr:rowOff>95250</xdr:rowOff>
    </xdr:to>
    <xdr:pic>
      <xdr:nvPicPr>
        <xdr:cNvPr id="441" name="Picture 440" descr="United States">
          <a:extLst>
            <a:ext uri="{FF2B5EF4-FFF2-40B4-BE49-F238E27FC236}">
              <a16:creationId xmlns:a16="http://schemas.microsoft.com/office/drawing/2014/main" id="{62BB88EB-D9A6-440C-A777-32FC118FD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6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285750</xdr:colOff>
      <xdr:row>79</xdr:row>
      <xdr:rowOff>95250</xdr:rowOff>
    </xdr:to>
    <xdr:pic>
      <xdr:nvPicPr>
        <xdr:cNvPr id="442" name="Picture 441" descr="United States">
          <a:extLst>
            <a:ext uri="{FF2B5EF4-FFF2-40B4-BE49-F238E27FC236}">
              <a16:creationId xmlns:a16="http://schemas.microsoft.com/office/drawing/2014/main" id="{A7DED385-0C39-49F7-A7EC-4EAF037B5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5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285750</xdr:colOff>
      <xdr:row>80</xdr:row>
      <xdr:rowOff>95250</xdr:rowOff>
    </xdr:to>
    <xdr:pic>
      <xdr:nvPicPr>
        <xdr:cNvPr id="443" name="Picture 442" descr="Scotland">
          <a:extLst>
            <a:ext uri="{FF2B5EF4-FFF2-40B4-BE49-F238E27FC236}">
              <a16:creationId xmlns:a16="http://schemas.microsoft.com/office/drawing/2014/main" id="{A1C4504E-7807-4B49-BE0B-9E2EB0334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04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285750</xdr:colOff>
      <xdr:row>81</xdr:row>
      <xdr:rowOff>95250</xdr:rowOff>
    </xdr:to>
    <xdr:pic>
      <xdr:nvPicPr>
        <xdr:cNvPr id="444" name="Picture 443" descr="United States">
          <a:extLst>
            <a:ext uri="{FF2B5EF4-FFF2-40B4-BE49-F238E27FC236}">
              <a16:creationId xmlns:a16="http://schemas.microsoft.com/office/drawing/2014/main" id="{87D499E3-90FB-446F-83C5-5FF446E58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4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285750</xdr:colOff>
      <xdr:row>82</xdr:row>
      <xdr:rowOff>95250</xdr:rowOff>
    </xdr:to>
    <xdr:pic>
      <xdr:nvPicPr>
        <xdr:cNvPr id="445" name="Picture 444" descr="United States">
          <a:extLst>
            <a:ext uri="{FF2B5EF4-FFF2-40B4-BE49-F238E27FC236}">
              <a16:creationId xmlns:a16="http://schemas.microsoft.com/office/drawing/2014/main" id="{E86DADF9-ED09-4450-8877-4BD7D9D71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43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285750</xdr:colOff>
      <xdr:row>83</xdr:row>
      <xdr:rowOff>95250</xdr:rowOff>
    </xdr:to>
    <xdr:pic>
      <xdr:nvPicPr>
        <xdr:cNvPr id="446" name="Picture 445" descr="United States">
          <a:extLst>
            <a:ext uri="{FF2B5EF4-FFF2-40B4-BE49-F238E27FC236}">
              <a16:creationId xmlns:a16="http://schemas.microsoft.com/office/drawing/2014/main" id="{FF3E3B78-480D-4A9B-B0F6-152403235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2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285750</xdr:colOff>
      <xdr:row>84</xdr:row>
      <xdr:rowOff>95250</xdr:rowOff>
    </xdr:to>
    <xdr:pic>
      <xdr:nvPicPr>
        <xdr:cNvPr id="447" name="Picture 446" descr="United States">
          <a:extLst>
            <a:ext uri="{FF2B5EF4-FFF2-40B4-BE49-F238E27FC236}">
              <a16:creationId xmlns:a16="http://schemas.microsoft.com/office/drawing/2014/main" id="{F319EFE1-03B4-4668-90B4-2CFAC3712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81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285750</xdr:colOff>
      <xdr:row>85</xdr:row>
      <xdr:rowOff>95250</xdr:rowOff>
    </xdr:to>
    <xdr:pic>
      <xdr:nvPicPr>
        <xdr:cNvPr id="448" name="Picture 447" descr="United States">
          <a:extLst>
            <a:ext uri="{FF2B5EF4-FFF2-40B4-BE49-F238E27FC236}">
              <a16:creationId xmlns:a16="http://schemas.microsoft.com/office/drawing/2014/main" id="{48A2F773-AE9E-4BDD-BF58-495EF3510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0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285750</xdr:colOff>
      <xdr:row>86</xdr:row>
      <xdr:rowOff>95250</xdr:rowOff>
    </xdr:to>
    <xdr:pic>
      <xdr:nvPicPr>
        <xdr:cNvPr id="449" name="Picture 448" descr="United States">
          <a:extLst>
            <a:ext uri="{FF2B5EF4-FFF2-40B4-BE49-F238E27FC236}">
              <a16:creationId xmlns:a16="http://schemas.microsoft.com/office/drawing/2014/main" id="{5777055F-1AAC-466D-9E1B-E2DA8DBA6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19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285750</xdr:colOff>
      <xdr:row>87</xdr:row>
      <xdr:rowOff>95250</xdr:rowOff>
    </xdr:to>
    <xdr:pic>
      <xdr:nvPicPr>
        <xdr:cNvPr id="450" name="Picture 449" descr="United States">
          <a:extLst>
            <a:ext uri="{FF2B5EF4-FFF2-40B4-BE49-F238E27FC236}">
              <a16:creationId xmlns:a16="http://schemas.microsoft.com/office/drawing/2014/main" id="{B640C8E8-B08A-4E40-B36F-3CDDF4962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285750</xdr:colOff>
      <xdr:row>88</xdr:row>
      <xdr:rowOff>95250</xdr:rowOff>
    </xdr:to>
    <xdr:pic>
      <xdr:nvPicPr>
        <xdr:cNvPr id="451" name="Picture 450" descr="United States">
          <a:extLst>
            <a:ext uri="{FF2B5EF4-FFF2-40B4-BE49-F238E27FC236}">
              <a16:creationId xmlns:a16="http://schemas.microsoft.com/office/drawing/2014/main" id="{7C03A5C8-AB90-4DA1-B83E-7F503F88C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57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285750</xdr:colOff>
      <xdr:row>89</xdr:row>
      <xdr:rowOff>95250</xdr:rowOff>
    </xdr:to>
    <xdr:pic>
      <xdr:nvPicPr>
        <xdr:cNvPr id="452" name="Picture 451" descr="United States">
          <a:extLst>
            <a:ext uri="{FF2B5EF4-FFF2-40B4-BE49-F238E27FC236}">
              <a16:creationId xmlns:a16="http://schemas.microsoft.com/office/drawing/2014/main" id="{35A8146F-1D3E-49A1-B3E7-19A6EF4DE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76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285750</xdr:colOff>
      <xdr:row>90</xdr:row>
      <xdr:rowOff>95250</xdr:rowOff>
    </xdr:to>
    <xdr:pic>
      <xdr:nvPicPr>
        <xdr:cNvPr id="453" name="Picture 452" descr="United States">
          <a:extLst>
            <a:ext uri="{FF2B5EF4-FFF2-40B4-BE49-F238E27FC236}">
              <a16:creationId xmlns:a16="http://schemas.microsoft.com/office/drawing/2014/main" id="{19C4743B-0F58-4D1C-AC42-A68264B94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5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285750</xdr:colOff>
      <xdr:row>91</xdr:row>
      <xdr:rowOff>95250</xdr:rowOff>
    </xdr:to>
    <xdr:pic>
      <xdr:nvPicPr>
        <xdr:cNvPr id="454" name="Picture 453" descr="Australia">
          <a:extLst>
            <a:ext uri="{FF2B5EF4-FFF2-40B4-BE49-F238E27FC236}">
              <a16:creationId xmlns:a16="http://schemas.microsoft.com/office/drawing/2014/main" id="{3A1F15D5-82C1-4FCD-8168-63F5AF9EC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4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285750</xdr:colOff>
      <xdr:row>92</xdr:row>
      <xdr:rowOff>95250</xdr:rowOff>
    </xdr:to>
    <xdr:pic>
      <xdr:nvPicPr>
        <xdr:cNvPr id="455" name="Picture 454" descr="United States">
          <a:extLst>
            <a:ext uri="{FF2B5EF4-FFF2-40B4-BE49-F238E27FC236}">
              <a16:creationId xmlns:a16="http://schemas.microsoft.com/office/drawing/2014/main" id="{43F27E43-1DB7-40E8-9D2C-C243A8AA6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285750</xdr:colOff>
      <xdr:row>93</xdr:row>
      <xdr:rowOff>95250</xdr:rowOff>
    </xdr:to>
    <xdr:pic>
      <xdr:nvPicPr>
        <xdr:cNvPr id="456" name="Picture 455" descr="United States">
          <a:extLst>
            <a:ext uri="{FF2B5EF4-FFF2-40B4-BE49-F238E27FC236}">
              <a16:creationId xmlns:a16="http://schemas.microsoft.com/office/drawing/2014/main" id="{538F6EEA-D6E3-4514-B933-CF4423CD2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52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285750</xdr:colOff>
      <xdr:row>94</xdr:row>
      <xdr:rowOff>95250</xdr:rowOff>
    </xdr:to>
    <xdr:pic>
      <xdr:nvPicPr>
        <xdr:cNvPr id="457" name="Picture 456" descr="China">
          <a:extLst>
            <a:ext uri="{FF2B5EF4-FFF2-40B4-BE49-F238E27FC236}">
              <a16:creationId xmlns:a16="http://schemas.microsoft.com/office/drawing/2014/main" id="{F22632A0-224C-4EB0-AEDD-FE1668CE5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1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285750</xdr:colOff>
      <xdr:row>95</xdr:row>
      <xdr:rowOff>95250</xdr:rowOff>
    </xdr:to>
    <xdr:pic>
      <xdr:nvPicPr>
        <xdr:cNvPr id="458" name="Picture 457" descr="Canada">
          <a:extLst>
            <a:ext uri="{FF2B5EF4-FFF2-40B4-BE49-F238E27FC236}">
              <a16:creationId xmlns:a16="http://schemas.microsoft.com/office/drawing/2014/main" id="{4629AEC2-8F1A-4B2C-AAA9-C5A82003A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90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285750</xdr:colOff>
      <xdr:row>96</xdr:row>
      <xdr:rowOff>95250</xdr:rowOff>
    </xdr:to>
    <xdr:pic>
      <xdr:nvPicPr>
        <xdr:cNvPr id="459" name="Picture 458" descr="United States">
          <a:extLst>
            <a:ext uri="{FF2B5EF4-FFF2-40B4-BE49-F238E27FC236}">
              <a16:creationId xmlns:a16="http://schemas.microsoft.com/office/drawing/2014/main" id="{213A6D8A-FD65-40A2-8859-E86F46643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9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285750</xdr:colOff>
      <xdr:row>97</xdr:row>
      <xdr:rowOff>95250</xdr:rowOff>
    </xdr:to>
    <xdr:pic>
      <xdr:nvPicPr>
        <xdr:cNvPr id="460" name="Picture 459" descr="United States">
          <a:extLst>
            <a:ext uri="{FF2B5EF4-FFF2-40B4-BE49-F238E27FC236}">
              <a16:creationId xmlns:a16="http://schemas.microsoft.com/office/drawing/2014/main" id="{22C08699-1694-4747-BF60-E1F1704CD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8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285750</xdr:colOff>
      <xdr:row>98</xdr:row>
      <xdr:rowOff>95250</xdr:rowOff>
    </xdr:to>
    <xdr:pic>
      <xdr:nvPicPr>
        <xdr:cNvPr id="461" name="Picture 460" descr="United States">
          <a:extLst>
            <a:ext uri="{FF2B5EF4-FFF2-40B4-BE49-F238E27FC236}">
              <a16:creationId xmlns:a16="http://schemas.microsoft.com/office/drawing/2014/main" id="{295D6105-8499-49FD-BE5D-DDB639FC4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47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285750</xdr:colOff>
      <xdr:row>99</xdr:row>
      <xdr:rowOff>95250</xdr:rowOff>
    </xdr:to>
    <xdr:pic>
      <xdr:nvPicPr>
        <xdr:cNvPr id="462" name="Picture 461" descr="United States">
          <a:extLst>
            <a:ext uri="{FF2B5EF4-FFF2-40B4-BE49-F238E27FC236}">
              <a16:creationId xmlns:a16="http://schemas.microsoft.com/office/drawing/2014/main" id="{2D45C5AD-8775-4153-819A-DE50C2636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6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285750</xdr:colOff>
      <xdr:row>100</xdr:row>
      <xdr:rowOff>95250</xdr:rowOff>
    </xdr:to>
    <xdr:pic>
      <xdr:nvPicPr>
        <xdr:cNvPr id="463" name="Picture 462" descr="United States">
          <a:extLst>
            <a:ext uri="{FF2B5EF4-FFF2-40B4-BE49-F238E27FC236}">
              <a16:creationId xmlns:a16="http://schemas.microsoft.com/office/drawing/2014/main" id="{13EC72A2-2849-44E1-9F69-99D8CF6F5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5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285750</xdr:colOff>
      <xdr:row>101</xdr:row>
      <xdr:rowOff>95250</xdr:rowOff>
    </xdr:to>
    <xdr:pic>
      <xdr:nvPicPr>
        <xdr:cNvPr id="464" name="Picture 463" descr="United States">
          <a:extLst>
            <a:ext uri="{FF2B5EF4-FFF2-40B4-BE49-F238E27FC236}">
              <a16:creationId xmlns:a16="http://schemas.microsoft.com/office/drawing/2014/main" id="{954FC7C7-A655-45E3-9C9B-208B43ECA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285750</xdr:colOff>
      <xdr:row>102</xdr:row>
      <xdr:rowOff>95250</xdr:rowOff>
    </xdr:to>
    <xdr:pic>
      <xdr:nvPicPr>
        <xdr:cNvPr id="465" name="Picture 464" descr="United States">
          <a:extLst>
            <a:ext uri="{FF2B5EF4-FFF2-40B4-BE49-F238E27FC236}">
              <a16:creationId xmlns:a16="http://schemas.microsoft.com/office/drawing/2014/main" id="{AE19CE81-E2AF-47E8-8B11-EE020CE2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24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285750</xdr:colOff>
      <xdr:row>103</xdr:row>
      <xdr:rowOff>95250</xdr:rowOff>
    </xdr:to>
    <xdr:pic>
      <xdr:nvPicPr>
        <xdr:cNvPr id="466" name="Picture 465" descr="United States">
          <a:extLst>
            <a:ext uri="{FF2B5EF4-FFF2-40B4-BE49-F238E27FC236}">
              <a16:creationId xmlns:a16="http://schemas.microsoft.com/office/drawing/2014/main" id="{74C44BFD-FB9E-403A-8721-1E75FB7A8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3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285750</xdr:colOff>
      <xdr:row>104</xdr:row>
      <xdr:rowOff>95250</xdr:rowOff>
    </xdr:to>
    <xdr:pic>
      <xdr:nvPicPr>
        <xdr:cNvPr id="467" name="Picture 466" descr="United States">
          <a:extLst>
            <a:ext uri="{FF2B5EF4-FFF2-40B4-BE49-F238E27FC236}">
              <a16:creationId xmlns:a16="http://schemas.microsoft.com/office/drawing/2014/main" id="{96344F63-85E6-4122-ACBA-03D9CB601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2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285750</xdr:colOff>
      <xdr:row>105</xdr:row>
      <xdr:rowOff>95250</xdr:rowOff>
    </xdr:to>
    <xdr:pic>
      <xdr:nvPicPr>
        <xdr:cNvPr id="468" name="Picture 467" descr="Sweden">
          <a:extLst>
            <a:ext uri="{FF2B5EF4-FFF2-40B4-BE49-F238E27FC236}">
              <a16:creationId xmlns:a16="http://schemas.microsoft.com/office/drawing/2014/main" id="{60821F9C-F22C-4BCC-80A8-A21F7CAC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81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285750</xdr:colOff>
      <xdr:row>106</xdr:row>
      <xdr:rowOff>95250</xdr:rowOff>
    </xdr:to>
    <xdr:pic>
      <xdr:nvPicPr>
        <xdr:cNvPr id="469" name="Picture 468" descr="United States">
          <a:extLst>
            <a:ext uri="{FF2B5EF4-FFF2-40B4-BE49-F238E27FC236}">
              <a16:creationId xmlns:a16="http://schemas.microsoft.com/office/drawing/2014/main" id="{291BA140-4A34-4C20-9C53-6C6213F07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0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285750</xdr:colOff>
      <xdr:row>107</xdr:row>
      <xdr:rowOff>95250</xdr:rowOff>
    </xdr:to>
    <xdr:pic>
      <xdr:nvPicPr>
        <xdr:cNvPr id="470" name="Picture 469" descr="United States">
          <a:extLst>
            <a:ext uri="{FF2B5EF4-FFF2-40B4-BE49-F238E27FC236}">
              <a16:creationId xmlns:a16="http://schemas.microsoft.com/office/drawing/2014/main" id="{6048144B-155B-4649-A10F-5B43D3A2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19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285750</xdr:colOff>
      <xdr:row>108</xdr:row>
      <xdr:rowOff>95250</xdr:rowOff>
    </xdr:to>
    <xdr:pic>
      <xdr:nvPicPr>
        <xdr:cNvPr id="471" name="Picture 470" descr="United States">
          <a:extLst>
            <a:ext uri="{FF2B5EF4-FFF2-40B4-BE49-F238E27FC236}">
              <a16:creationId xmlns:a16="http://schemas.microsoft.com/office/drawing/2014/main" id="{9A263129-B17C-48CF-A34A-DDB163C61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38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285750</xdr:colOff>
      <xdr:row>109</xdr:row>
      <xdr:rowOff>95250</xdr:rowOff>
    </xdr:to>
    <xdr:pic>
      <xdr:nvPicPr>
        <xdr:cNvPr id="472" name="Picture 471" descr="United States">
          <a:extLst>
            <a:ext uri="{FF2B5EF4-FFF2-40B4-BE49-F238E27FC236}">
              <a16:creationId xmlns:a16="http://schemas.microsoft.com/office/drawing/2014/main" id="{B90C5511-601D-46DE-BC70-77326FB78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7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285750</xdr:colOff>
      <xdr:row>110</xdr:row>
      <xdr:rowOff>95250</xdr:rowOff>
    </xdr:to>
    <xdr:pic>
      <xdr:nvPicPr>
        <xdr:cNvPr id="473" name="Picture 472" descr="Canada">
          <a:extLst>
            <a:ext uri="{FF2B5EF4-FFF2-40B4-BE49-F238E27FC236}">
              <a16:creationId xmlns:a16="http://schemas.microsoft.com/office/drawing/2014/main" id="{53214644-A0A2-49A0-AA7D-30BEC51B7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76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285750</xdr:colOff>
      <xdr:row>111</xdr:row>
      <xdr:rowOff>95250</xdr:rowOff>
    </xdr:to>
    <xdr:pic>
      <xdr:nvPicPr>
        <xdr:cNvPr id="474" name="Picture 473" descr="United States">
          <a:extLst>
            <a:ext uri="{FF2B5EF4-FFF2-40B4-BE49-F238E27FC236}">
              <a16:creationId xmlns:a16="http://schemas.microsoft.com/office/drawing/2014/main" id="{9E333130-9397-47C0-B317-7FBD99D11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5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285750</xdr:colOff>
      <xdr:row>112</xdr:row>
      <xdr:rowOff>95250</xdr:rowOff>
    </xdr:to>
    <xdr:pic>
      <xdr:nvPicPr>
        <xdr:cNvPr id="475" name="Picture 474" descr="Australia">
          <a:extLst>
            <a:ext uri="{FF2B5EF4-FFF2-40B4-BE49-F238E27FC236}">
              <a16:creationId xmlns:a16="http://schemas.microsoft.com/office/drawing/2014/main" id="{BD74A028-67C5-49EA-BF9A-C57908C6F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14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285750</xdr:colOff>
      <xdr:row>113</xdr:row>
      <xdr:rowOff>95250</xdr:rowOff>
    </xdr:to>
    <xdr:pic>
      <xdr:nvPicPr>
        <xdr:cNvPr id="476" name="Picture 475" descr="South Korea">
          <a:extLst>
            <a:ext uri="{FF2B5EF4-FFF2-40B4-BE49-F238E27FC236}">
              <a16:creationId xmlns:a16="http://schemas.microsoft.com/office/drawing/2014/main" id="{B64E5F4F-31D7-4CBC-8097-4025B4421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3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285750</xdr:colOff>
      <xdr:row>114</xdr:row>
      <xdr:rowOff>95250</xdr:rowOff>
    </xdr:to>
    <xdr:pic>
      <xdr:nvPicPr>
        <xdr:cNvPr id="477" name="Picture 476" descr="Australia">
          <a:extLst>
            <a:ext uri="{FF2B5EF4-FFF2-40B4-BE49-F238E27FC236}">
              <a16:creationId xmlns:a16="http://schemas.microsoft.com/office/drawing/2014/main" id="{F086A95D-EEC5-4A97-84E1-399AD7D58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52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285750</xdr:colOff>
      <xdr:row>115</xdr:row>
      <xdr:rowOff>95250</xdr:rowOff>
    </xdr:to>
    <xdr:pic>
      <xdr:nvPicPr>
        <xdr:cNvPr id="478" name="Picture 477" descr="United States">
          <a:extLst>
            <a:ext uri="{FF2B5EF4-FFF2-40B4-BE49-F238E27FC236}">
              <a16:creationId xmlns:a16="http://schemas.microsoft.com/office/drawing/2014/main" id="{DBCE4D1C-5C34-48C3-A4EB-33A908F3E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71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285750</xdr:colOff>
      <xdr:row>116</xdr:row>
      <xdr:rowOff>95250</xdr:rowOff>
    </xdr:to>
    <xdr:pic>
      <xdr:nvPicPr>
        <xdr:cNvPr id="479" name="Picture 478" descr="United States">
          <a:extLst>
            <a:ext uri="{FF2B5EF4-FFF2-40B4-BE49-F238E27FC236}">
              <a16:creationId xmlns:a16="http://schemas.microsoft.com/office/drawing/2014/main" id="{1A85FDA8-5F42-4523-BD83-631661E2F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0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285750</xdr:colOff>
      <xdr:row>117</xdr:row>
      <xdr:rowOff>95250</xdr:rowOff>
    </xdr:to>
    <xdr:pic>
      <xdr:nvPicPr>
        <xdr:cNvPr id="480" name="Picture 479" descr="United States">
          <a:extLst>
            <a:ext uri="{FF2B5EF4-FFF2-40B4-BE49-F238E27FC236}">
              <a16:creationId xmlns:a16="http://schemas.microsoft.com/office/drawing/2014/main" id="{D4FA14B8-C9BD-47BA-A8DC-6C281EE3A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09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285750</xdr:colOff>
      <xdr:row>118</xdr:row>
      <xdr:rowOff>95250</xdr:rowOff>
    </xdr:to>
    <xdr:pic>
      <xdr:nvPicPr>
        <xdr:cNvPr id="481" name="Picture 480" descr="United States">
          <a:extLst>
            <a:ext uri="{FF2B5EF4-FFF2-40B4-BE49-F238E27FC236}">
              <a16:creationId xmlns:a16="http://schemas.microsoft.com/office/drawing/2014/main" id="{BEA1DE38-9269-417E-8527-96621FB6F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8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285750</xdr:colOff>
      <xdr:row>119</xdr:row>
      <xdr:rowOff>101600</xdr:rowOff>
    </xdr:to>
    <xdr:pic>
      <xdr:nvPicPr>
        <xdr:cNvPr id="482" name="Picture 481" descr="United States">
          <a:extLst>
            <a:ext uri="{FF2B5EF4-FFF2-40B4-BE49-F238E27FC236}">
              <a16:creationId xmlns:a16="http://schemas.microsoft.com/office/drawing/2014/main" id="{8ACF5337-326D-4E8C-AB32-9B0BC667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7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381000</xdr:colOff>
      <xdr:row>2</xdr:row>
      <xdr:rowOff>66675</xdr:rowOff>
    </xdr:to>
    <xdr:pic>
      <xdr:nvPicPr>
        <xdr:cNvPr id="2" name="Picture 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0D35B55-EA0D-4F01-9072-388C33E01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381000</xdr:colOff>
      <xdr:row>3</xdr:row>
      <xdr:rowOff>66675</xdr:rowOff>
    </xdr:to>
    <xdr:pic>
      <xdr:nvPicPr>
        <xdr:cNvPr id="3" name="Picture 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61E4E05-BE9A-410E-B917-AC871321A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381000</xdr:colOff>
      <xdr:row>4</xdr:row>
      <xdr:rowOff>123825</xdr:rowOff>
    </xdr:to>
    <xdr:pic>
      <xdr:nvPicPr>
        <xdr:cNvPr id="4" name="Picture 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B61E60-AD91-457C-859A-BBD6C232D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381000</xdr:colOff>
      <xdr:row>5</xdr:row>
      <xdr:rowOff>180975</xdr:rowOff>
    </xdr:to>
    <xdr:pic>
      <xdr:nvPicPr>
        <xdr:cNvPr id="5" name="Picture 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0676A9C-72FB-4EA3-93B0-EF3B1886A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9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381000</xdr:colOff>
      <xdr:row>6</xdr:row>
      <xdr:rowOff>66675</xdr:rowOff>
    </xdr:to>
    <xdr:pic>
      <xdr:nvPicPr>
        <xdr:cNvPr id="6" name="Picture 5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8058601B-4BE7-4ED0-94BA-457A0DD31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9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381000</xdr:colOff>
      <xdr:row>7</xdr:row>
      <xdr:rowOff>28575</xdr:rowOff>
    </xdr:to>
    <xdr:pic>
      <xdr:nvPicPr>
        <xdr:cNvPr id="7" name="Picture 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DF12274-F997-47FB-AA78-08E301363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9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381000</xdr:colOff>
      <xdr:row>8</xdr:row>
      <xdr:rowOff>180975</xdr:rowOff>
    </xdr:to>
    <xdr:pic>
      <xdr:nvPicPr>
        <xdr:cNvPr id="8" name="Picture 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9CA1F82-E776-48A9-B326-57998247A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9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381000</xdr:colOff>
      <xdr:row>9</xdr:row>
      <xdr:rowOff>114300</xdr:rowOff>
    </xdr:to>
    <xdr:pic>
      <xdr:nvPicPr>
        <xdr:cNvPr id="9" name="Picture 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04DA028-21BB-4680-9587-3E87CF240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9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381000</xdr:colOff>
      <xdr:row>10</xdr:row>
      <xdr:rowOff>0</xdr:rowOff>
    </xdr:to>
    <xdr:pic>
      <xdr:nvPicPr>
        <xdr:cNvPr id="10" name="Picture 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560229A3-974C-41D3-B169-F0970DECA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9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381000</xdr:colOff>
      <xdr:row>11</xdr:row>
      <xdr:rowOff>133350</xdr:rowOff>
    </xdr:to>
    <xdr:pic>
      <xdr:nvPicPr>
        <xdr:cNvPr id="11" name="Picture 10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C241788E-7315-47FE-B125-974F6749D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9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381000</xdr:colOff>
      <xdr:row>12</xdr:row>
      <xdr:rowOff>180975</xdr:rowOff>
    </xdr:to>
    <xdr:pic>
      <xdr:nvPicPr>
        <xdr:cNvPr id="12" name="Picture 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68B5A6B-E4AC-43AF-96B6-E5E7749AD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381000</xdr:colOff>
      <xdr:row>13</xdr:row>
      <xdr:rowOff>66675</xdr:rowOff>
    </xdr:to>
    <xdr:pic>
      <xdr:nvPicPr>
        <xdr:cNvPr id="13" name="Picture 12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CD2D21D1-34B4-4853-A47E-DDCFE99DC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9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381000</xdr:colOff>
      <xdr:row>14</xdr:row>
      <xdr:rowOff>28575</xdr:rowOff>
    </xdr:to>
    <xdr:pic>
      <xdr:nvPicPr>
        <xdr:cNvPr id="14" name="Picture 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FD8C23F-DD14-4029-AA35-709BEB201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9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381000</xdr:colOff>
      <xdr:row>15</xdr:row>
      <xdr:rowOff>180975</xdr:rowOff>
    </xdr:to>
    <xdr:pic>
      <xdr:nvPicPr>
        <xdr:cNvPr id="15" name="Picture 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7319976-1EF5-4898-B469-2AAAC4062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9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381000</xdr:colOff>
      <xdr:row>16</xdr:row>
      <xdr:rowOff>180975</xdr:rowOff>
    </xdr:to>
    <xdr:pic>
      <xdr:nvPicPr>
        <xdr:cNvPr id="16" name="Picture 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E77B681-F102-4413-A0F4-589EC4A75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9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381000</xdr:colOff>
      <xdr:row>17</xdr:row>
      <xdr:rowOff>180975</xdr:rowOff>
    </xdr:to>
    <xdr:pic>
      <xdr:nvPicPr>
        <xdr:cNvPr id="17" name="Picture 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F316286-5EC4-4CCC-8DE8-B759DD03C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9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381000</xdr:colOff>
      <xdr:row>18</xdr:row>
      <xdr:rowOff>133350</xdr:rowOff>
    </xdr:to>
    <xdr:pic>
      <xdr:nvPicPr>
        <xdr:cNvPr id="18" name="Picture 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4D534C7-14C9-4D7C-8079-1136FAC4A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9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381000</xdr:colOff>
      <xdr:row>19</xdr:row>
      <xdr:rowOff>180975</xdr:rowOff>
    </xdr:to>
    <xdr:pic>
      <xdr:nvPicPr>
        <xdr:cNvPr id="19" name="Picture 1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5959C6CA-124E-452A-934E-894F88F8F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9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381000</xdr:colOff>
      <xdr:row>20</xdr:row>
      <xdr:rowOff>66675</xdr:rowOff>
    </xdr:to>
    <xdr:pic>
      <xdr:nvPicPr>
        <xdr:cNvPr id="20" name="Picture 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641BB16-0CD1-432C-B068-68A5B2AB4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9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381000</xdr:colOff>
      <xdr:row>21</xdr:row>
      <xdr:rowOff>28575</xdr:rowOff>
    </xdr:to>
    <xdr:pic>
      <xdr:nvPicPr>
        <xdr:cNvPr id="21" name="Picture 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DBA4103-9C82-4707-9727-99904A345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9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381000</xdr:colOff>
      <xdr:row>22</xdr:row>
      <xdr:rowOff>133350</xdr:rowOff>
    </xdr:to>
    <xdr:pic>
      <xdr:nvPicPr>
        <xdr:cNvPr id="22" name="Picture 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516F66E-9F32-4EF3-87C8-FCF0D903F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9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381000</xdr:colOff>
      <xdr:row>23</xdr:row>
      <xdr:rowOff>180975</xdr:rowOff>
    </xdr:to>
    <xdr:pic>
      <xdr:nvPicPr>
        <xdr:cNvPr id="23" name="Picture 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92DE1D3-6B0B-4FD0-AE5C-00A3F4F6C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9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381000</xdr:colOff>
      <xdr:row>24</xdr:row>
      <xdr:rowOff>66675</xdr:rowOff>
    </xdr:to>
    <xdr:pic>
      <xdr:nvPicPr>
        <xdr:cNvPr id="24" name="Picture 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238F38A-CEB3-4D9C-B44F-493E06A4C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9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381000</xdr:colOff>
      <xdr:row>25</xdr:row>
      <xdr:rowOff>133350</xdr:rowOff>
    </xdr:to>
    <xdr:pic>
      <xdr:nvPicPr>
        <xdr:cNvPr id="25" name="Picture 24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042745D7-ED4B-4F5E-9B73-0F150BBF3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9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381000</xdr:colOff>
      <xdr:row>26</xdr:row>
      <xdr:rowOff>180975</xdr:rowOff>
    </xdr:to>
    <xdr:pic>
      <xdr:nvPicPr>
        <xdr:cNvPr id="26" name="Picture 25" descr="https://a.espncdn.com/combiner/i?img=/i/teamlogos/countries/500/ita.png&amp;w=40&amp;h=40&amp;scale=crop">
          <a:extLst>
            <a:ext uri="{FF2B5EF4-FFF2-40B4-BE49-F238E27FC236}">
              <a16:creationId xmlns:a16="http://schemas.microsoft.com/office/drawing/2014/main" id="{EB344008-828D-4822-9B46-856EDA97E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99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381000</xdr:colOff>
      <xdr:row>26</xdr:row>
      <xdr:rowOff>381000</xdr:rowOff>
    </xdr:to>
    <xdr:pic>
      <xdr:nvPicPr>
        <xdr:cNvPr id="27" name="Picture 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E218BBF-4C8F-410A-AA73-93F882C86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9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381000</xdr:colOff>
      <xdr:row>28</xdr:row>
      <xdr:rowOff>28575</xdr:rowOff>
    </xdr:to>
    <xdr:pic>
      <xdr:nvPicPr>
        <xdr:cNvPr id="28" name="Picture 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5959DC4-CB08-44BB-85F9-A29E3092B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39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381000</xdr:colOff>
      <xdr:row>29</xdr:row>
      <xdr:rowOff>180975</xdr:rowOff>
    </xdr:to>
    <xdr:pic>
      <xdr:nvPicPr>
        <xdr:cNvPr id="29" name="Picture 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1B85F21-44C4-4E4B-AC76-BD2325A4D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9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381000</xdr:colOff>
      <xdr:row>30</xdr:row>
      <xdr:rowOff>180975</xdr:rowOff>
    </xdr:to>
    <xdr:pic>
      <xdr:nvPicPr>
        <xdr:cNvPr id="30" name="Picture 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9A9E512-F586-4FB0-AEAC-8199A4C18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9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381000</xdr:colOff>
      <xdr:row>31</xdr:row>
      <xdr:rowOff>180975</xdr:rowOff>
    </xdr:to>
    <xdr:pic>
      <xdr:nvPicPr>
        <xdr:cNvPr id="31" name="Picture 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3DDB3C0-12DA-4578-88B7-2D524F4A5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9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381000</xdr:colOff>
      <xdr:row>32</xdr:row>
      <xdr:rowOff>180975</xdr:rowOff>
    </xdr:to>
    <xdr:pic>
      <xdr:nvPicPr>
        <xdr:cNvPr id="32" name="Picture 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CF90F5D-E1BF-4563-B802-C5E2E1EDC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19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381000</xdr:colOff>
      <xdr:row>33</xdr:row>
      <xdr:rowOff>180975</xdr:rowOff>
    </xdr:to>
    <xdr:pic>
      <xdr:nvPicPr>
        <xdr:cNvPr id="33" name="Picture 32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04BB1E67-B3A5-419B-A319-F715C1918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39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381000</xdr:colOff>
      <xdr:row>34</xdr:row>
      <xdr:rowOff>180975</xdr:rowOff>
    </xdr:to>
    <xdr:pic>
      <xdr:nvPicPr>
        <xdr:cNvPr id="34" name="Picture 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F5F707F-E342-4578-8BC4-A76FDFA6C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59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" name="Picture 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22D21DF-42B9-422B-A4B4-F72BD16A2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400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" name="Picture 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2407CFD-299A-4A3F-9A53-70EBF54F7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60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" name="Picture 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A53674A-AA77-4035-8F46-EF1AFE1DD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80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8" name="Picture 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EA0ED11-6727-461D-8F01-74D9719C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00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9" name="Picture 3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001BC619-CBF6-4A30-9A58-56D2D6524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20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0" name="Picture 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025CCF8-697C-44AE-8A6F-56AD282F5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40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" name="Picture 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87EF24C-AC97-4876-AAD7-B2AE58534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0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" name="Picture 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CB38DAE-65BD-4AE1-8BD4-60BA6E3F3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80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3" name="Picture 42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4F15A9D0-24E5-4893-BCF4-9987662D6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00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4" name="Picture 43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23C15FFA-A9F2-4E89-9481-BFBC1C9F8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20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5" name="Picture 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86EE78F-5170-47CF-9E0B-B883E936E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40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6" name="Picture 45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E0931C22-C8D1-4916-B654-82409845B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60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7" name="Picture 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E25BF8-07AB-4237-88CB-77AF63F56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80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8" name="Picture 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892D7B-DCF0-458F-90F9-8BEC2E30E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00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9" name="Picture 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9E4C4D4-1E27-4B32-A426-6EF56F097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20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50" name="Picture 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02CEB5E-05A3-49CC-BA3B-A7ABBE6BA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40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51" name="Picture 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CA9049B-34BF-41F7-A0C2-8B3544302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60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52" name="Picture 51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4CB06FA1-5E34-4E04-9E86-5E741CDB2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80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53" name="Picture 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27A46C6-11F5-4901-86DB-7610362DB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00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54" name="Picture 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86F081E-86CA-41E3-A7AE-F1251CD65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20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55" name="Picture 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7F33933-69B9-4825-AD67-924E4BDBF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40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56" name="Picture 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7C9B5E1-0602-455D-9B44-CA9231296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60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57" name="Picture 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100912-E696-4069-A490-8D8256D7C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80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58" name="Picture 57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77456778-8F9D-4907-B47B-5B1E93ABA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600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59" name="Picture 58" descr="https://a.espncdn.com/combiner/i?img=/i/teamlogos/countries/500/ita.png&amp;w=40&amp;h=40&amp;scale=crop">
          <a:extLst>
            <a:ext uri="{FF2B5EF4-FFF2-40B4-BE49-F238E27FC236}">
              <a16:creationId xmlns:a16="http://schemas.microsoft.com/office/drawing/2014/main" id="{DCF888A4-2F82-468F-8F0C-4B54FCFE3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620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0" name="Picture 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F607FFD-05FE-405D-B86F-05DFB04F6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640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1" name="Picture 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279B1A5-0C95-4F82-AB23-44860ACDB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660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2" name="Picture 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6E42BD4-56EE-479D-833C-DBF86A7BE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680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3" name="Picture 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20FC1DC-87BC-4D7C-B91C-BA529C61E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700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4" name="Picture 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B835486-6FA1-410B-B6FD-724AB5E0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720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5" name="Picture 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7C91328-8749-4FDC-A556-F2400A57C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740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6" name="Picture 65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0764CE74-A981-41D2-82C4-3C42F6B98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760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7" name="Picture 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09C005B-F4DF-487B-A643-552C3B825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780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8" name="Picture 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CF08202-28FE-4D84-AF58-DDDB914F7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800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110" name="Picture 109" descr="https://a.espncdn.com/combiner/i?img=/i/headshots/nophoto.png&amp;w=96&amp;h=96&amp;scale=crop">
          <a:extLst>
            <a:ext uri="{FF2B5EF4-FFF2-40B4-BE49-F238E27FC236}">
              <a16:creationId xmlns:a16="http://schemas.microsoft.com/office/drawing/2014/main" id="{DAC9639D-D6FA-41B7-9DF3-475C1F95E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5144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111" name="Picture 110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03447588-547D-4A40-85B1-4699C885A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76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112" name="Picture 111" descr="https://a.espncdn.com/combiner/i?img=/i/headshots/golf/players/full/1222.png&amp;h=96&amp;w=96&amp;scale=crop">
          <a:extLst>
            <a:ext uri="{FF2B5EF4-FFF2-40B4-BE49-F238E27FC236}">
              <a16:creationId xmlns:a16="http://schemas.microsoft.com/office/drawing/2014/main" id="{BC983A69-DC55-40F8-83C6-E4DB628ED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33432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113" name="Picture 112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413EE480-6045-4978-BBF5-97A301120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3590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114" name="Picture 113" descr="https://a.espncdn.com/combiner/i?img=/i/headshots/golf/players/full/3470.png&amp;h=96&amp;w=96&amp;scale=crop">
          <a:extLst>
            <a:ext uri="{FF2B5EF4-FFF2-40B4-BE49-F238E27FC236}">
              <a16:creationId xmlns:a16="http://schemas.microsoft.com/office/drawing/2014/main" id="{84BC6FE1-5281-4F67-B19E-3024B2F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50577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115" name="Picture 114" descr="https://a.espncdn.com/combiner/i?img=/i/teamlogos/countries/500/nir.png&amp;w=32&amp;h=32&amp;scale=crop">
          <a:extLst>
            <a:ext uri="{FF2B5EF4-FFF2-40B4-BE49-F238E27FC236}">
              <a16:creationId xmlns:a16="http://schemas.microsoft.com/office/drawing/2014/main" id="{10EF4F17-00B4-4277-9D9D-546C406EA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5305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116" name="Picture 115" descr="https://a.espncdn.com/combiner/i?img=/i/headshots/golf/players/full/10046.png&amp;h=96&amp;w=96&amp;scale=crop">
          <a:extLst>
            <a:ext uri="{FF2B5EF4-FFF2-40B4-BE49-F238E27FC236}">
              <a16:creationId xmlns:a16="http://schemas.microsoft.com/office/drawing/2014/main" id="{7A2A02E6-55DA-4032-8875-92EC5247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68865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117" name="Picture 116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181C2989-4560-4E3C-9AA2-95F537BB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7134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18" name="Picture 1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32601E8-B9A1-489C-881D-2BFB2F675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8848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19" name="Picture 1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8885E60-8B7C-48BD-810F-7ACB7E696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9048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0" name="Picture 119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DF506E2A-1E5C-4C0A-A806-3D4FABCE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9248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1" name="Picture 1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595BF47-8232-41FA-A593-77C308641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9448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2" name="Picture 121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4CAFA757-55F0-4A4B-B5A9-26741782A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9648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3" name="Picture 1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8F28612-17A3-4A9C-A7CD-7B148CEC0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9848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4" name="Picture 1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BB12BB0-CF4B-4A9E-A55E-F25BEA271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0048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5" name="Picture 1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F545F4B-1799-48E7-9402-95D5D6426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024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6" name="Picture 125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66C65AD1-A465-4666-A564-B296D44CA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0448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7" name="Picture 126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C7E5AAF8-0DDE-4EBA-B41D-84B8B8D68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0648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8" name="Picture 1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E1BC5F7-0CCB-4FD3-B0A6-C3129F4EF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0848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9" name="Picture 128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2764C467-99D5-446B-90CD-F588CEC62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104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0" name="Picture 1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8F37C42-39F4-4192-B159-F9CB6C699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1249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1" name="Picture 1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F107B3C-BDF4-443A-AC9E-F7E393079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1449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2" name="Picture 1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65F3B1C-03B8-4D05-8A31-B0E8CBD24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1649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3" name="Picture 1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AF4EAC0-4AAF-4816-BBDB-63A3A73B5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1849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4" name="Picture 1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F0F70EC-7B60-4471-8F04-2265D40E7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2049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5" name="Picture 1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B899080-E6AB-4E0E-A968-F5114E977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2249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6" name="Picture 135" descr="https://a.espncdn.com/combiner/i?img=/i/teamlogos/countries/500/ita.png&amp;w=40&amp;h=40&amp;scale=crop">
          <a:extLst>
            <a:ext uri="{FF2B5EF4-FFF2-40B4-BE49-F238E27FC236}">
              <a16:creationId xmlns:a16="http://schemas.microsoft.com/office/drawing/2014/main" id="{3390D696-3CA0-47FF-8DFA-475E57883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2449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7" name="Picture 136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732972CE-86CE-48DD-8FA2-E30B64E7B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2649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8" name="Picture 1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9130D5E-17E7-43BE-95D4-A30B76D7A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2849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9" name="Picture 1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3CC65B0-01A5-4AC8-B813-074E24072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3049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0" name="Picture 1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A8E9DCF-62A7-4199-9D2B-6ECC8720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3249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1" name="Picture 1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EA0E52-0920-45FB-8928-01C46DFAC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3449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2" name="Picture 1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2964DA7-E93C-4447-8B48-1ACDB7AAE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3649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3" name="Picture 1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EC648DE-16E2-44F0-9278-6E5B54694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3849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4" name="Picture 1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CEA7D1F-41E9-4D2E-80EF-E642AE986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4049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5" name="Picture 1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73B9FB4-C62B-4D90-8FEA-4BD89616E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424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6" name="Picture 1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6CBE0B0-99E9-409E-9EE2-12D6120B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4449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7" name="Picture 1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75EA18-E8B6-4A67-82BA-4ABE3310F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4649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8" name="Picture 1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025C64B-C1DE-4791-B9B8-6BD4CA3AA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4849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9" name="Picture 1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F05EF93-5494-4537-A2F7-CFDEA19AE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504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50" name="Picture 149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09FFB5EE-F08D-4EEE-8128-0578EA0E9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15249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381000</xdr:colOff>
      <xdr:row>3</xdr:row>
      <xdr:rowOff>66675</xdr:rowOff>
    </xdr:to>
    <xdr:pic>
      <xdr:nvPicPr>
        <xdr:cNvPr id="184" name="Picture 1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C5709E-20E3-4207-878D-D3409073E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0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381000</xdr:colOff>
      <xdr:row>4</xdr:row>
      <xdr:rowOff>123825</xdr:rowOff>
    </xdr:to>
    <xdr:pic>
      <xdr:nvPicPr>
        <xdr:cNvPr id="185" name="Picture 184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E0842FE1-C484-4056-9BED-D70036E26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381000</xdr:colOff>
      <xdr:row>5</xdr:row>
      <xdr:rowOff>180975</xdr:rowOff>
    </xdr:to>
    <xdr:pic>
      <xdr:nvPicPr>
        <xdr:cNvPr id="186" name="Picture 185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5A8A700E-7AD6-4602-AAA9-2DEF2E8BB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381000</xdr:colOff>
      <xdr:row>6</xdr:row>
      <xdr:rowOff>66675</xdr:rowOff>
    </xdr:to>
    <xdr:pic>
      <xdr:nvPicPr>
        <xdr:cNvPr id="187" name="Picture 1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CFB8FFD-83DD-4F01-ADC8-D878BE744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381000</xdr:colOff>
      <xdr:row>7</xdr:row>
      <xdr:rowOff>28575</xdr:rowOff>
    </xdr:to>
    <xdr:pic>
      <xdr:nvPicPr>
        <xdr:cNvPr id="188" name="Picture 1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C9A2497-7B86-4DD3-A41C-67FA3F568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0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381000</xdr:colOff>
      <xdr:row>8</xdr:row>
      <xdr:rowOff>180975</xdr:rowOff>
    </xdr:to>
    <xdr:pic>
      <xdr:nvPicPr>
        <xdr:cNvPr id="189" name="Picture 1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4ED7ABD-7462-412F-96A5-C5C5EE6F5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0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381000</xdr:colOff>
      <xdr:row>9</xdr:row>
      <xdr:rowOff>114300</xdr:rowOff>
    </xdr:to>
    <xdr:pic>
      <xdr:nvPicPr>
        <xdr:cNvPr id="190" name="Picture 1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F5BFF21-5BCF-40F9-A386-EB3C6324F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0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381000</xdr:colOff>
      <xdr:row>10</xdr:row>
      <xdr:rowOff>0</xdr:rowOff>
    </xdr:to>
    <xdr:pic>
      <xdr:nvPicPr>
        <xdr:cNvPr id="191" name="Picture 1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4044E68-2F2F-4263-9928-20EFC3F39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381000</xdr:colOff>
      <xdr:row>11</xdr:row>
      <xdr:rowOff>133350</xdr:rowOff>
    </xdr:to>
    <xdr:pic>
      <xdr:nvPicPr>
        <xdr:cNvPr id="192" name="Picture 191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26D16279-31BC-4A26-B67A-566E8717A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0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381000</xdr:colOff>
      <xdr:row>12</xdr:row>
      <xdr:rowOff>180975</xdr:rowOff>
    </xdr:to>
    <xdr:pic>
      <xdr:nvPicPr>
        <xdr:cNvPr id="193" name="Picture 1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4112F6D-4D98-46A3-9D8E-B4C4B7863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381000</xdr:colOff>
      <xdr:row>13</xdr:row>
      <xdr:rowOff>66675</xdr:rowOff>
    </xdr:to>
    <xdr:pic>
      <xdr:nvPicPr>
        <xdr:cNvPr id="194" name="Picture 193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5AB6C2BD-89D3-406A-B072-403B5A215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0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381000</xdr:colOff>
      <xdr:row>14</xdr:row>
      <xdr:rowOff>28575</xdr:rowOff>
    </xdr:to>
    <xdr:pic>
      <xdr:nvPicPr>
        <xdr:cNvPr id="195" name="Picture 1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2CE1725-0022-406B-89DC-016B37699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0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381000</xdr:colOff>
      <xdr:row>15</xdr:row>
      <xdr:rowOff>180975</xdr:rowOff>
    </xdr:to>
    <xdr:pic>
      <xdr:nvPicPr>
        <xdr:cNvPr id="196" name="Picture 1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970CC9A-EFA8-4552-9A40-4B0FEFEC6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0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381000</xdr:colOff>
      <xdr:row>16</xdr:row>
      <xdr:rowOff>180975</xdr:rowOff>
    </xdr:to>
    <xdr:pic>
      <xdr:nvPicPr>
        <xdr:cNvPr id="197" name="Picture 1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520916-5623-405A-9DDB-65DB19ACA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381000</xdr:colOff>
      <xdr:row>17</xdr:row>
      <xdr:rowOff>180975</xdr:rowOff>
    </xdr:to>
    <xdr:pic>
      <xdr:nvPicPr>
        <xdr:cNvPr id="198" name="Picture 197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DBA3C443-4DA9-4AE9-948C-1BD779418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0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381000</xdr:colOff>
      <xdr:row>18</xdr:row>
      <xdr:rowOff>133350</xdr:rowOff>
    </xdr:to>
    <xdr:pic>
      <xdr:nvPicPr>
        <xdr:cNvPr id="199" name="Picture 1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F726BB-72C5-427A-942D-7D9C485B6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0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381000</xdr:colOff>
      <xdr:row>19</xdr:row>
      <xdr:rowOff>180975</xdr:rowOff>
    </xdr:to>
    <xdr:pic>
      <xdr:nvPicPr>
        <xdr:cNvPr id="200" name="Picture 1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C9E4E07-80E6-4FE4-B484-09F8F9B85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0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381000</xdr:colOff>
      <xdr:row>20</xdr:row>
      <xdr:rowOff>66675</xdr:rowOff>
    </xdr:to>
    <xdr:pic>
      <xdr:nvPicPr>
        <xdr:cNvPr id="201" name="Picture 2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FBA9E83-BAA5-4804-B6C9-DD3DB4912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0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381000</xdr:colOff>
      <xdr:row>21</xdr:row>
      <xdr:rowOff>28575</xdr:rowOff>
    </xdr:to>
    <xdr:pic>
      <xdr:nvPicPr>
        <xdr:cNvPr id="202" name="Picture 2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EE62625-C484-4E86-A5FF-2088B3DDF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00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381000</xdr:colOff>
      <xdr:row>22</xdr:row>
      <xdr:rowOff>133350</xdr:rowOff>
    </xdr:to>
    <xdr:pic>
      <xdr:nvPicPr>
        <xdr:cNvPr id="203" name="Picture 202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8AFF576E-53E8-4557-8C58-85C8D0706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20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381000</xdr:colOff>
      <xdr:row>23</xdr:row>
      <xdr:rowOff>180975</xdr:rowOff>
    </xdr:to>
    <xdr:pic>
      <xdr:nvPicPr>
        <xdr:cNvPr id="204" name="Picture 2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9FE864D-CF86-4E4A-B69F-69B25FE3B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0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381000</xdr:colOff>
      <xdr:row>24</xdr:row>
      <xdr:rowOff>66675</xdr:rowOff>
    </xdr:to>
    <xdr:pic>
      <xdr:nvPicPr>
        <xdr:cNvPr id="205" name="Picture 2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A3B8664-6327-4C41-9CEB-06D8DAC80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0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381000</xdr:colOff>
      <xdr:row>25</xdr:row>
      <xdr:rowOff>133350</xdr:rowOff>
    </xdr:to>
    <xdr:pic>
      <xdr:nvPicPr>
        <xdr:cNvPr id="206" name="Picture 2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D4876F7-D1DC-4621-B6CF-4E0D9DF50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80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381000</xdr:colOff>
      <xdr:row>26</xdr:row>
      <xdr:rowOff>180975</xdr:rowOff>
    </xdr:to>
    <xdr:pic>
      <xdr:nvPicPr>
        <xdr:cNvPr id="207" name="Picture 206" descr="https://a.espncdn.com/combiner/i?img=/i/teamlogos/countries/500/ita.png&amp;w=40&amp;h=40&amp;scale=crop">
          <a:extLst>
            <a:ext uri="{FF2B5EF4-FFF2-40B4-BE49-F238E27FC236}">
              <a16:creationId xmlns:a16="http://schemas.microsoft.com/office/drawing/2014/main" id="{8968D933-E5D1-4F10-AB2B-EF7F4BA15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0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381000</xdr:colOff>
      <xdr:row>26</xdr:row>
      <xdr:rowOff>381000</xdr:rowOff>
    </xdr:to>
    <xdr:pic>
      <xdr:nvPicPr>
        <xdr:cNvPr id="208" name="Picture 2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4059A4C-BBFD-4E89-8B60-F6A827BCE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0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381000</xdr:colOff>
      <xdr:row>28</xdr:row>
      <xdr:rowOff>28575</xdr:rowOff>
    </xdr:to>
    <xdr:pic>
      <xdr:nvPicPr>
        <xdr:cNvPr id="209" name="Picture 2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6ECB5E5-5F56-478B-A46B-A84B3EF0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0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381000</xdr:colOff>
      <xdr:row>29</xdr:row>
      <xdr:rowOff>180975</xdr:rowOff>
    </xdr:to>
    <xdr:pic>
      <xdr:nvPicPr>
        <xdr:cNvPr id="210" name="Picture 2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603332C-213C-4BF4-98CA-AA116067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0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381000</xdr:colOff>
      <xdr:row>30</xdr:row>
      <xdr:rowOff>180975</xdr:rowOff>
    </xdr:to>
    <xdr:pic>
      <xdr:nvPicPr>
        <xdr:cNvPr id="211" name="Picture 2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1C24F87-0C9A-4178-B8F8-A2C1A9B87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0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381000</xdr:colOff>
      <xdr:row>31</xdr:row>
      <xdr:rowOff>180975</xdr:rowOff>
    </xdr:to>
    <xdr:pic>
      <xdr:nvPicPr>
        <xdr:cNvPr id="212" name="Picture 2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B7AE9E9-AE6E-4770-B8B9-1B3468E1C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4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381000</xdr:colOff>
      <xdr:row>32</xdr:row>
      <xdr:rowOff>180975</xdr:rowOff>
    </xdr:to>
    <xdr:pic>
      <xdr:nvPicPr>
        <xdr:cNvPr id="213" name="Picture 2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1B7B6C9-370D-4ADF-BF1B-AD4FEBB62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248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381000</xdr:colOff>
      <xdr:row>33</xdr:row>
      <xdr:rowOff>180975</xdr:rowOff>
    </xdr:to>
    <xdr:pic>
      <xdr:nvPicPr>
        <xdr:cNvPr id="214" name="Picture 2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30F33A8-6780-4852-9152-0A309781B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4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381000</xdr:colOff>
      <xdr:row>34</xdr:row>
      <xdr:rowOff>180975</xdr:rowOff>
    </xdr:to>
    <xdr:pic>
      <xdr:nvPicPr>
        <xdr:cNvPr id="215" name="Picture 2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9B2E49F-D33D-4960-B8E4-CE2C8E598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48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381000</xdr:colOff>
      <xdr:row>35</xdr:row>
      <xdr:rowOff>180975</xdr:rowOff>
    </xdr:to>
    <xdr:pic>
      <xdr:nvPicPr>
        <xdr:cNvPr id="216" name="Picture 215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CD537373-8E9A-4670-A3E7-E32E8D6AB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48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381000</xdr:colOff>
      <xdr:row>2</xdr:row>
      <xdr:rowOff>66675</xdr:rowOff>
    </xdr:to>
    <xdr:pic>
      <xdr:nvPicPr>
        <xdr:cNvPr id="151" name="Picture 1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4E1CECA-2E24-450C-9386-DCEA71C45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381000</xdr:colOff>
      <xdr:row>3</xdr:row>
      <xdr:rowOff>66675</xdr:rowOff>
    </xdr:to>
    <xdr:pic>
      <xdr:nvPicPr>
        <xdr:cNvPr id="152" name="Picture 15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10A85F5-B094-419B-B61C-A1B25CF0E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0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381000</xdr:colOff>
      <xdr:row>4</xdr:row>
      <xdr:rowOff>123825</xdr:rowOff>
    </xdr:to>
    <xdr:pic>
      <xdr:nvPicPr>
        <xdr:cNvPr id="153" name="Picture 1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4899489-E914-4EBF-9EB1-6CFE98750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381000</xdr:colOff>
      <xdr:row>5</xdr:row>
      <xdr:rowOff>180975</xdr:rowOff>
    </xdr:to>
    <xdr:pic>
      <xdr:nvPicPr>
        <xdr:cNvPr id="154" name="Picture 1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A332F99-F794-420F-9FA3-BE65EE582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381000</xdr:colOff>
      <xdr:row>6</xdr:row>
      <xdr:rowOff>66675</xdr:rowOff>
    </xdr:to>
    <xdr:pic>
      <xdr:nvPicPr>
        <xdr:cNvPr id="155" name="Picture 1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DFD38E9-04D4-477F-9AEB-E84DE44E1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381000</xdr:colOff>
      <xdr:row>7</xdr:row>
      <xdr:rowOff>28575</xdr:rowOff>
    </xdr:to>
    <xdr:pic>
      <xdr:nvPicPr>
        <xdr:cNvPr id="156" name="Picture 155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663D954A-1267-4763-989D-0008ACB5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0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381000</xdr:colOff>
      <xdr:row>8</xdr:row>
      <xdr:rowOff>180975</xdr:rowOff>
    </xdr:to>
    <xdr:pic>
      <xdr:nvPicPr>
        <xdr:cNvPr id="157" name="Picture 1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907746A-4FFF-4C8F-97F2-5FB75F762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0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381000</xdr:colOff>
      <xdr:row>9</xdr:row>
      <xdr:rowOff>114300</xdr:rowOff>
    </xdr:to>
    <xdr:pic>
      <xdr:nvPicPr>
        <xdr:cNvPr id="158" name="Picture 1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5BB33D3-F196-4060-801A-6128C926F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0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381000</xdr:colOff>
      <xdr:row>10</xdr:row>
      <xdr:rowOff>0</xdr:rowOff>
    </xdr:to>
    <xdr:pic>
      <xdr:nvPicPr>
        <xdr:cNvPr id="159" name="Picture 1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A4B0951-46F8-43E9-B52D-C6E500BBF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381000</xdr:colOff>
      <xdr:row>11</xdr:row>
      <xdr:rowOff>133350</xdr:rowOff>
    </xdr:to>
    <xdr:pic>
      <xdr:nvPicPr>
        <xdr:cNvPr id="160" name="Picture 1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26A7573-D21B-455B-8A05-056134CA3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0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381000</xdr:colOff>
      <xdr:row>12</xdr:row>
      <xdr:rowOff>180975</xdr:rowOff>
    </xdr:to>
    <xdr:pic>
      <xdr:nvPicPr>
        <xdr:cNvPr id="161" name="Picture 1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A68E041-AF10-4C04-87F1-B62506F4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381000</xdr:colOff>
      <xdr:row>13</xdr:row>
      <xdr:rowOff>66675</xdr:rowOff>
    </xdr:to>
    <xdr:pic>
      <xdr:nvPicPr>
        <xdr:cNvPr id="162" name="Picture 1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4ACCDE8-2AE0-4A57-A4AA-5EAEEAAA5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0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381000</xdr:colOff>
      <xdr:row>14</xdr:row>
      <xdr:rowOff>28575</xdr:rowOff>
    </xdr:to>
    <xdr:pic>
      <xdr:nvPicPr>
        <xdr:cNvPr id="163" name="Picture 162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3FF818BD-2D9C-4CFE-8D3F-56EE5D4FC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0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381000</xdr:colOff>
      <xdr:row>15</xdr:row>
      <xdr:rowOff>180975</xdr:rowOff>
    </xdr:to>
    <xdr:pic>
      <xdr:nvPicPr>
        <xdr:cNvPr id="164" name="Picture 1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E117F74-403E-4DE7-9652-C62D1C942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0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381000</xdr:colOff>
      <xdr:row>16</xdr:row>
      <xdr:rowOff>180975</xdr:rowOff>
    </xdr:to>
    <xdr:pic>
      <xdr:nvPicPr>
        <xdr:cNvPr id="165" name="Picture 164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B7EB3E45-C997-4CAE-A953-34813C9A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381000</xdr:colOff>
      <xdr:row>17</xdr:row>
      <xdr:rowOff>180975</xdr:rowOff>
    </xdr:to>
    <xdr:pic>
      <xdr:nvPicPr>
        <xdr:cNvPr id="166" name="Picture 1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4C25F06-7E0C-43A3-82FD-9905348AC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0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381000</xdr:colOff>
      <xdr:row>18</xdr:row>
      <xdr:rowOff>133350</xdr:rowOff>
    </xdr:to>
    <xdr:pic>
      <xdr:nvPicPr>
        <xdr:cNvPr id="167" name="Picture 1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4175204-70D5-4DF5-A0D6-839AA533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0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381000</xdr:colOff>
      <xdr:row>19</xdr:row>
      <xdr:rowOff>180975</xdr:rowOff>
    </xdr:to>
    <xdr:pic>
      <xdr:nvPicPr>
        <xdr:cNvPr id="168" name="Picture 1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97DA78E-5E11-405A-B36F-E4E3EB04C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0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381000</xdr:colOff>
      <xdr:row>20</xdr:row>
      <xdr:rowOff>66675</xdr:rowOff>
    </xdr:to>
    <xdr:pic>
      <xdr:nvPicPr>
        <xdr:cNvPr id="169" name="Picture 1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62BC3C9-37FA-44F0-BF92-60BC18081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0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381000</xdr:colOff>
      <xdr:row>21</xdr:row>
      <xdr:rowOff>28575</xdr:rowOff>
    </xdr:to>
    <xdr:pic>
      <xdr:nvPicPr>
        <xdr:cNvPr id="170" name="Picture 1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142DB3F-264D-4031-BB5F-AC8D0AAA0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00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381000</xdr:colOff>
      <xdr:row>22</xdr:row>
      <xdr:rowOff>133350</xdr:rowOff>
    </xdr:to>
    <xdr:pic>
      <xdr:nvPicPr>
        <xdr:cNvPr id="171" name="Picture 17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D78F909A-12FB-4FCE-B50D-E6C146558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20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381000</xdr:colOff>
      <xdr:row>23</xdr:row>
      <xdr:rowOff>180975</xdr:rowOff>
    </xdr:to>
    <xdr:pic>
      <xdr:nvPicPr>
        <xdr:cNvPr id="172" name="Picture 1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3BB5FD1-D417-4746-A38C-B6B6BDE1D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0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381000</xdr:colOff>
      <xdr:row>24</xdr:row>
      <xdr:rowOff>66675</xdr:rowOff>
    </xdr:to>
    <xdr:pic>
      <xdr:nvPicPr>
        <xdr:cNvPr id="173" name="Picture 1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5714B90-55CB-42FC-99B5-5756309AF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0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381000</xdr:colOff>
      <xdr:row>25</xdr:row>
      <xdr:rowOff>133350</xdr:rowOff>
    </xdr:to>
    <xdr:pic>
      <xdr:nvPicPr>
        <xdr:cNvPr id="174" name="Picture 173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24723332-CDFF-46DA-8C41-CF23C1577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80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381000</xdr:colOff>
      <xdr:row>26</xdr:row>
      <xdr:rowOff>180975</xdr:rowOff>
    </xdr:to>
    <xdr:pic>
      <xdr:nvPicPr>
        <xdr:cNvPr id="175" name="Picture 174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4FC78865-BAA6-4DE6-A43B-CDA83613B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0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381000</xdr:colOff>
      <xdr:row>26</xdr:row>
      <xdr:rowOff>381000</xdr:rowOff>
    </xdr:to>
    <xdr:pic>
      <xdr:nvPicPr>
        <xdr:cNvPr id="176" name="Picture 1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2510C8F-2047-43C6-87E5-0BD911E64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0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381000</xdr:colOff>
      <xdr:row>28</xdr:row>
      <xdr:rowOff>28575</xdr:rowOff>
    </xdr:to>
    <xdr:pic>
      <xdr:nvPicPr>
        <xdr:cNvPr id="177" name="Picture 176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3F5ECD4F-9615-4D0E-B75A-DCBE38739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0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381000</xdr:colOff>
      <xdr:row>29</xdr:row>
      <xdr:rowOff>180975</xdr:rowOff>
    </xdr:to>
    <xdr:pic>
      <xdr:nvPicPr>
        <xdr:cNvPr id="178" name="Picture 1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96CA121-6774-4700-9D7B-4B710D40F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0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381000</xdr:colOff>
      <xdr:row>30</xdr:row>
      <xdr:rowOff>180975</xdr:rowOff>
    </xdr:to>
    <xdr:pic>
      <xdr:nvPicPr>
        <xdr:cNvPr id="179" name="Picture 1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C32F5E4-000D-4248-90FE-A4E81765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0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381000</xdr:colOff>
      <xdr:row>31</xdr:row>
      <xdr:rowOff>180975</xdr:rowOff>
    </xdr:to>
    <xdr:pic>
      <xdr:nvPicPr>
        <xdr:cNvPr id="180" name="Picture 179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BFFE89FC-9F47-4393-A91B-E14FF441D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4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381000</xdr:colOff>
      <xdr:row>32</xdr:row>
      <xdr:rowOff>180975</xdr:rowOff>
    </xdr:to>
    <xdr:pic>
      <xdr:nvPicPr>
        <xdr:cNvPr id="181" name="Picture 1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ABB61AD-7255-4864-8A36-715065266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248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381000</xdr:colOff>
      <xdr:row>33</xdr:row>
      <xdr:rowOff>180975</xdr:rowOff>
    </xdr:to>
    <xdr:pic>
      <xdr:nvPicPr>
        <xdr:cNvPr id="182" name="Picture 1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A5E2DED-E28B-408E-95AB-8D0F4195F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4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381000</xdr:colOff>
      <xdr:row>34</xdr:row>
      <xdr:rowOff>180975</xdr:rowOff>
    </xdr:to>
    <xdr:pic>
      <xdr:nvPicPr>
        <xdr:cNvPr id="183" name="Picture 1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2183DC2-77AC-41DD-9F60-5A855257C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48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381000</xdr:colOff>
      <xdr:row>35</xdr:row>
      <xdr:rowOff>180975</xdr:rowOff>
    </xdr:to>
    <xdr:pic>
      <xdr:nvPicPr>
        <xdr:cNvPr id="217" name="Picture 216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56FB6481-E6FB-48D4-A278-B547FB014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48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381000</xdr:colOff>
      <xdr:row>36</xdr:row>
      <xdr:rowOff>180975</xdr:rowOff>
    </xdr:to>
    <xdr:pic>
      <xdr:nvPicPr>
        <xdr:cNvPr id="218" name="Picture 2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3FE140B-8318-4061-BFCB-D330ED7FC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048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381000</xdr:colOff>
      <xdr:row>37</xdr:row>
      <xdr:rowOff>180975</xdr:rowOff>
    </xdr:to>
    <xdr:pic>
      <xdr:nvPicPr>
        <xdr:cNvPr id="219" name="Picture 218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39013298-F97C-44B7-A371-DC33E0955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48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381000</xdr:colOff>
      <xdr:row>38</xdr:row>
      <xdr:rowOff>180975</xdr:rowOff>
    </xdr:to>
    <xdr:pic>
      <xdr:nvPicPr>
        <xdr:cNvPr id="220" name="Picture 219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5DECC53F-288F-4276-89FA-9C81680D7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448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381000</xdr:colOff>
      <xdr:row>39</xdr:row>
      <xdr:rowOff>180975</xdr:rowOff>
    </xdr:to>
    <xdr:pic>
      <xdr:nvPicPr>
        <xdr:cNvPr id="221" name="Picture 2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6E82078-F5FE-4134-9073-6DCF8BA1C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648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381000</xdr:colOff>
      <xdr:row>40</xdr:row>
      <xdr:rowOff>180975</xdr:rowOff>
    </xdr:to>
    <xdr:pic>
      <xdr:nvPicPr>
        <xdr:cNvPr id="222" name="Picture 22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CF7DD8DF-E6D4-47C6-AE2A-6E825CEA5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848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381000</xdr:colOff>
      <xdr:row>41</xdr:row>
      <xdr:rowOff>180975</xdr:rowOff>
    </xdr:to>
    <xdr:pic>
      <xdr:nvPicPr>
        <xdr:cNvPr id="223" name="Picture 2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D932B6A-74F7-4299-8863-2FFF567A1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48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381000</xdr:colOff>
      <xdr:row>42</xdr:row>
      <xdr:rowOff>180975</xdr:rowOff>
    </xdr:to>
    <xdr:pic>
      <xdr:nvPicPr>
        <xdr:cNvPr id="224" name="Picture 2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DC42D12-FE6D-4963-A70B-F931696CB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48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381000</xdr:colOff>
      <xdr:row>43</xdr:row>
      <xdr:rowOff>180975</xdr:rowOff>
    </xdr:to>
    <xdr:pic>
      <xdr:nvPicPr>
        <xdr:cNvPr id="225" name="Picture 2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449B109-A2BE-4AAD-A6D8-C53008238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448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381000</xdr:colOff>
      <xdr:row>44</xdr:row>
      <xdr:rowOff>180975</xdr:rowOff>
    </xdr:to>
    <xdr:pic>
      <xdr:nvPicPr>
        <xdr:cNvPr id="226" name="Picture 2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DB75DE3-A1E8-4F4D-9E65-9447096DC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648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381000</xdr:colOff>
      <xdr:row>45</xdr:row>
      <xdr:rowOff>180975</xdr:rowOff>
    </xdr:to>
    <xdr:pic>
      <xdr:nvPicPr>
        <xdr:cNvPr id="227" name="Picture 226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CF3CFD85-8E1C-4798-8169-A55295485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848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381000</xdr:colOff>
      <xdr:row>46</xdr:row>
      <xdr:rowOff>180975</xdr:rowOff>
    </xdr:to>
    <xdr:pic>
      <xdr:nvPicPr>
        <xdr:cNvPr id="228" name="Picture 2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AE25E93-EE10-4A72-ADA8-96FF0F24A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48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381000</xdr:colOff>
      <xdr:row>47</xdr:row>
      <xdr:rowOff>180975</xdr:rowOff>
    </xdr:to>
    <xdr:pic>
      <xdr:nvPicPr>
        <xdr:cNvPr id="229" name="Picture 2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6E5D96B-0A11-49E1-A826-534F9D426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24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381000</xdr:colOff>
      <xdr:row>48</xdr:row>
      <xdr:rowOff>180975</xdr:rowOff>
    </xdr:to>
    <xdr:pic>
      <xdr:nvPicPr>
        <xdr:cNvPr id="230" name="Picture 2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D62C9CC-9083-4C99-A9CF-B5012F743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448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381000</xdr:colOff>
      <xdr:row>49</xdr:row>
      <xdr:rowOff>180975</xdr:rowOff>
    </xdr:to>
    <xdr:pic>
      <xdr:nvPicPr>
        <xdr:cNvPr id="231" name="Picture 230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80C30465-96EA-40DA-923C-44CB9595D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48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381000</xdr:colOff>
      <xdr:row>50</xdr:row>
      <xdr:rowOff>180975</xdr:rowOff>
    </xdr:to>
    <xdr:pic>
      <xdr:nvPicPr>
        <xdr:cNvPr id="232" name="Picture 23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B2E0E416-FC53-4C16-9FEB-3F3264AB8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848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381000</xdr:colOff>
      <xdr:row>51</xdr:row>
      <xdr:rowOff>180975</xdr:rowOff>
    </xdr:to>
    <xdr:pic>
      <xdr:nvPicPr>
        <xdr:cNvPr id="233" name="Picture 232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AE677F08-B3D3-4930-90FF-87B7C1F27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4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381000</xdr:colOff>
      <xdr:row>52</xdr:row>
      <xdr:rowOff>180975</xdr:rowOff>
    </xdr:to>
    <xdr:pic>
      <xdr:nvPicPr>
        <xdr:cNvPr id="234" name="Picture 233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A9B93D22-9C6E-4C2E-8B6A-0E5526C49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49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381000</xdr:colOff>
      <xdr:row>53</xdr:row>
      <xdr:rowOff>180975</xdr:rowOff>
    </xdr:to>
    <xdr:pic>
      <xdr:nvPicPr>
        <xdr:cNvPr id="235" name="Picture 2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2CC155F-51F4-4214-B5A9-1485C14BC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49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381000</xdr:colOff>
      <xdr:row>54</xdr:row>
      <xdr:rowOff>180975</xdr:rowOff>
    </xdr:to>
    <xdr:pic>
      <xdr:nvPicPr>
        <xdr:cNvPr id="236" name="Picture 2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41036E9-8F41-4DF8-976E-72315215B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649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381000</xdr:colOff>
      <xdr:row>55</xdr:row>
      <xdr:rowOff>180975</xdr:rowOff>
    </xdr:to>
    <xdr:pic>
      <xdr:nvPicPr>
        <xdr:cNvPr id="237" name="Picture 2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9BA6FC2-9C88-4CAD-8B79-1504A47A3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49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381000</xdr:colOff>
      <xdr:row>56</xdr:row>
      <xdr:rowOff>180975</xdr:rowOff>
    </xdr:to>
    <xdr:pic>
      <xdr:nvPicPr>
        <xdr:cNvPr id="238" name="Picture 2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3D8AEB7-FBE7-461D-8465-379BD8027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49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381000</xdr:colOff>
      <xdr:row>57</xdr:row>
      <xdr:rowOff>180975</xdr:rowOff>
    </xdr:to>
    <xdr:pic>
      <xdr:nvPicPr>
        <xdr:cNvPr id="239" name="Picture 23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76C4444D-C5D2-43B9-AD41-49E92F171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249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381000</xdr:colOff>
      <xdr:row>58</xdr:row>
      <xdr:rowOff>180975</xdr:rowOff>
    </xdr:to>
    <xdr:pic>
      <xdr:nvPicPr>
        <xdr:cNvPr id="240" name="Picture 2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655B702-C178-4781-9A1B-8045021CA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449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381000</xdr:colOff>
      <xdr:row>59</xdr:row>
      <xdr:rowOff>180975</xdr:rowOff>
    </xdr:to>
    <xdr:pic>
      <xdr:nvPicPr>
        <xdr:cNvPr id="241" name="Picture 2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CEA6A44-7562-4150-AE59-C6712D69E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49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381000</xdr:colOff>
      <xdr:row>60</xdr:row>
      <xdr:rowOff>180975</xdr:rowOff>
    </xdr:to>
    <xdr:pic>
      <xdr:nvPicPr>
        <xdr:cNvPr id="242" name="Picture 2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1267E31-B0FE-4C85-BAE6-854875B62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849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381000</xdr:colOff>
      <xdr:row>61</xdr:row>
      <xdr:rowOff>180975</xdr:rowOff>
    </xdr:to>
    <xdr:pic>
      <xdr:nvPicPr>
        <xdr:cNvPr id="243" name="Picture 2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B1522C3-3293-4F19-8683-84C926ACC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049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381000</xdr:colOff>
      <xdr:row>62</xdr:row>
      <xdr:rowOff>180975</xdr:rowOff>
    </xdr:to>
    <xdr:pic>
      <xdr:nvPicPr>
        <xdr:cNvPr id="244" name="Picture 2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A8D76F4-5B00-44D6-B581-BDC862B4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249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381000</xdr:colOff>
      <xdr:row>63</xdr:row>
      <xdr:rowOff>180975</xdr:rowOff>
    </xdr:to>
    <xdr:pic>
      <xdr:nvPicPr>
        <xdr:cNvPr id="245" name="Picture 24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5B864F68-6950-4656-9637-7BDD9704B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49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381000</xdr:colOff>
      <xdr:row>64</xdr:row>
      <xdr:rowOff>180975</xdr:rowOff>
    </xdr:to>
    <xdr:pic>
      <xdr:nvPicPr>
        <xdr:cNvPr id="246" name="Picture 245" descr="https://a.espncdn.com/combiner/i?img=/i/teamlogos/countries/500/aut.png&amp;w=40&amp;h=40&amp;scale=crop">
          <a:extLst>
            <a:ext uri="{FF2B5EF4-FFF2-40B4-BE49-F238E27FC236}">
              <a16:creationId xmlns:a16="http://schemas.microsoft.com/office/drawing/2014/main" id="{BEC51E34-1939-43DF-96CF-A5BDD4667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649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381000</xdr:colOff>
      <xdr:row>65</xdr:row>
      <xdr:rowOff>180975</xdr:rowOff>
    </xdr:to>
    <xdr:pic>
      <xdr:nvPicPr>
        <xdr:cNvPr id="247" name="Picture 2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34C409F-850A-45B0-AD76-2F785678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849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381000</xdr:colOff>
      <xdr:row>66</xdr:row>
      <xdr:rowOff>180975</xdr:rowOff>
    </xdr:to>
    <xdr:pic>
      <xdr:nvPicPr>
        <xdr:cNvPr id="248" name="Picture 2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32BB462-8978-4563-87E9-92B80EA81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49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381000</xdr:colOff>
      <xdr:row>67</xdr:row>
      <xdr:rowOff>180975</xdr:rowOff>
    </xdr:to>
    <xdr:pic>
      <xdr:nvPicPr>
        <xdr:cNvPr id="249" name="Picture 2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E4B24E7-2BD5-4EBE-AC46-392F04831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4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381000</xdr:colOff>
      <xdr:row>68</xdr:row>
      <xdr:rowOff>180975</xdr:rowOff>
    </xdr:to>
    <xdr:pic>
      <xdr:nvPicPr>
        <xdr:cNvPr id="250" name="Picture 2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D18982D-AF72-48BC-8889-7BB4EA371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49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381000</xdr:colOff>
      <xdr:row>69</xdr:row>
      <xdr:rowOff>180975</xdr:rowOff>
    </xdr:to>
    <xdr:pic>
      <xdr:nvPicPr>
        <xdr:cNvPr id="251" name="Picture 2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13C3515-8E79-48CF-80D9-0E177B3A9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49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381000</xdr:colOff>
      <xdr:row>70</xdr:row>
      <xdr:rowOff>180975</xdr:rowOff>
    </xdr:to>
    <xdr:pic>
      <xdr:nvPicPr>
        <xdr:cNvPr id="252" name="Picture 2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4CCB466-AA2D-4687-9451-D549258FE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49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381000</xdr:colOff>
      <xdr:row>71</xdr:row>
      <xdr:rowOff>180975</xdr:rowOff>
    </xdr:to>
    <xdr:pic>
      <xdr:nvPicPr>
        <xdr:cNvPr id="253" name="Picture 252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03E5B84A-21CA-47EE-AEA5-899672C63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04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381000</xdr:colOff>
      <xdr:row>72</xdr:row>
      <xdr:rowOff>180975</xdr:rowOff>
    </xdr:to>
    <xdr:pic>
      <xdr:nvPicPr>
        <xdr:cNvPr id="254" name="Picture 253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AD41B159-0CC5-4C06-B415-5F81849B7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49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381000</xdr:colOff>
      <xdr:row>73</xdr:row>
      <xdr:rowOff>180975</xdr:rowOff>
    </xdr:to>
    <xdr:pic>
      <xdr:nvPicPr>
        <xdr:cNvPr id="255" name="Picture 2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3211BAD-F049-46CC-A068-276623D34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44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381000</xdr:colOff>
      <xdr:row>74</xdr:row>
      <xdr:rowOff>180975</xdr:rowOff>
    </xdr:to>
    <xdr:pic>
      <xdr:nvPicPr>
        <xdr:cNvPr id="256" name="Picture 2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D822A32-12FA-4DD6-BE18-DBC2BEA93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49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381000</xdr:colOff>
      <xdr:row>75</xdr:row>
      <xdr:rowOff>180975</xdr:rowOff>
    </xdr:to>
    <xdr:pic>
      <xdr:nvPicPr>
        <xdr:cNvPr id="257" name="Picture 256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DCBCFE16-42B9-4E02-8D50-12BC24FFF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849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381000</xdr:colOff>
      <xdr:row>76</xdr:row>
      <xdr:rowOff>180975</xdr:rowOff>
    </xdr:to>
    <xdr:pic>
      <xdr:nvPicPr>
        <xdr:cNvPr id="258" name="Picture 257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BBB7374A-E9FE-4237-8512-5FB7D118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49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381000</xdr:colOff>
      <xdr:row>77</xdr:row>
      <xdr:rowOff>180975</xdr:rowOff>
    </xdr:to>
    <xdr:pic>
      <xdr:nvPicPr>
        <xdr:cNvPr id="259" name="Picture 2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E926774-DD8F-4F16-BA91-BE35B0C4F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249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381000</xdr:colOff>
      <xdr:row>78</xdr:row>
      <xdr:rowOff>180975</xdr:rowOff>
    </xdr:to>
    <xdr:pic>
      <xdr:nvPicPr>
        <xdr:cNvPr id="260" name="Picture 259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8558CBC6-5746-4A83-A13A-6504247FB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449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381000</xdr:colOff>
      <xdr:row>79</xdr:row>
      <xdr:rowOff>180975</xdr:rowOff>
    </xdr:to>
    <xdr:pic>
      <xdr:nvPicPr>
        <xdr:cNvPr id="261" name="Picture 2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0160640-BA77-45A6-BF8A-1F423A9C9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49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381000</xdr:colOff>
      <xdr:row>80</xdr:row>
      <xdr:rowOff>180975</xdr:rowOff>
    </xdr:to>
    <xdr:pic>
      <xdr:nvPicPr>
        <xdr:cNvPr id="262" name="Picture 2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A63D4F6-7095-4058-B689-3872518EC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849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381000</xdr:colOff>
      <xdr:row>81</xdr:row>
      <xdr:rowOff>180975</xdr:rowOff>
    </xdr:to>
    <xdr:pic>
      <xdr:nvPicPr>
        <xdr:cNvPr id="263" name="Picture 2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F00FD9E-73D3-4D69-BE6C-B3EA1BBC7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049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381000</xdr:colOff>
      <xdr:row>82</xdr:row>
      <xdr:rowOff>180975</xdr:rowOff>
    </xdr:to>
    <xdr:pic>
      <xdr:nvPicPr>
        <xdr:cNvPr id="264" name="Picture 263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C43A6031-4D4F-4012-B55F-EE675B4B9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249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381000</xdr:colOff>
      <xdr:row>83</xdr:row>
      <xdr:rowOff>180975</xdr:rowOff>
    </xdr:to>
    <xdr:pic>
      <xdr:nvPicPr>
        <xdr:cNvPr id="265" name="Picture 264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F209CA03-D59B-46B1-B810-A60809A8C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4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381000</xdr:colOff>
      <xdr:row>84</xdr:row>
      <xdr:rowOff>180975</xdr:rowOff>
    </xdr:to>
    <xdr:pic>
      <xdr:nvPicPr>
        <xdr:cNvPr id="266" name="Picture 2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840EF1D-6205-4ADA-8C18-5D5CC1A56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649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381000</xdr:colOff>
      <xdr:row>85</xdr:row>
      <xdr:rowOff>180975</xdr:rowOff>
    </xdr:to>
    <xdr:pic>
      <xdr:nvPicPr>
        <xdr:cNvPr id="267" name="Picture 2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5835BA2-2766-461E-A6A2-0A5584DDA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84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381000</xdr:colOff>
      <xdr:row>86</xdr:row>
      <xdr:rowOff>180975</xdr:rowOff>
    </xdr:to>
    <xdr:pic>
      <xdr:nvPicPr>
        <xdr:cNvPr id="268" name="Picture 267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EE760AFA-7286-44EE-957D-B8FE96F84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49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381000</xdr:colOff>
      <xdr:row>87</xdr:row>
      <xdr:rowOff>180975</xdr:rowOff>
    </xdr:to>
    <xdr:pic>
      <xdr:nvPicPr>
        <xdr:cNvPr id="269" name="Picture 26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83C6E14E-A8A8-4F17-8419-662B25A2C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4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381000</xdr:colOff>
      <xdr:row>88</xdr:row>
      <xdr:rowOff>180975</xdr:rowOff>
    </xdr:to>
    <xdr:pic>
      <xdr:nvPicPr>
        <xdr:cNvPr id="270" name="Picture 269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3229B632-8067-4EFF-8FA9-9F66A86CA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449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381000</xdr:colOff>
      <xdr:row>89</xdr:row>
      <xdr:rowOff>180975</xdr:rowOff>
    </xdr:to>
    <xdr:pic>
      <xdr:nvPicPr>
        <xdr:cNvPr id="271" name="Picture 27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1C79F39F-E67F-47D0-B5FA-12F3FBB0E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49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381000</xdr:colOff>
      <xdr:row>90</xdr:row>
      <xdr:rowOff>180975</xdr:rowOff>
    </xdr:to>
    <xdr:pic>
      <xdr:nvPicPr>
        <xdr:cNvPr id="272" name="Picture 2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9585644-F7CF-4BDA-9507-DD47F3C42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49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381000</xdr:colOff>
      <xdr:row>91</xdr:row>
      <xdr:rowOff>180975</xdr:rowOff>
    </xdr:to>
    <xdr:pic>
      <xdr:nvPicPr>
        <xdr:cNvPr id="273" name="Picture 2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5723CDA-C126-4389-B1E8-FBA1C94AD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381000</xdr:colOff>
      <xdr:row>92</xdr:row>
      <xdr:rowOff>180975</xdr:rowOff>
    </xdr:to>
    <xdr:pic>
      <xdr:nvPicPr>
        <xdr:cNvPr id="274" name="Picture 273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512E0CEB-2DE1-4635-BFC8-E22565028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250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381000</xdr:colOff>
      <xdr:row>93</xdr:row>
      <xdr:rowOff>180975</xdr:rowOff>
    </xdr:to>
    <xdr:pic>
      <xdr:nvPicPr>
        <xdr:cNvPr id="275" name="Picture 2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FAF47AC-EBAB-484F-A3D9-94A9AD156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5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381000</xdr:colOff>
      <xdr:row>94</xdr:row>
      <xdr:rowOff>180975</xdr:rowOff>
    </xdr:to>
    <xdr:pic>
      <xdr:nvPicPr>
        <xdr:cNvPr id="276" name="Picture 2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18AEEF1-214A-41CE-9844-572E1AF11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50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381000</xdr:colOff>
      <xdr:row>95</xdr:row>
      <xdr:rowOff>180975</xdr:rowOff>
    </xdr:to>
    <xdr:pic>
      <xdr:nvPicPr>
        <xdr:cNvPr id="277" name="Picture 2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45CBA1-9F14-464B-BA11-F6864AA2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850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381000</xdr:colOff>
      <xdr:row>96</xdr:row>
      <xdr:rowOff>180975</xdr:rowOff>
    </xdr:to>
    <xdr:pic>
      <xdr:nvPicPr>
        <xdr:cNvPr id="278" name="Picture 2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46C7C68-4915-4E55-9E3D-C3DA21A46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50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381000</xdr:colOff>
      <xdr:row>97</xdr:row>
      <xdr:rowOff>180975</xdr:rowOff>
    </xdr:to>
    <xdr:pic>
      <xdr:nvPicPr>
        <xdr:cNvPr id="279" name="Picture 2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9F0648B-CCC9-4C5C-B044-4FBB0FC08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25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381000</xdr:colOff>
      <xdr:row>98</xdr:row>
      <xdr:rowOff>180975</xdr:rowOff>
    </xdr:to>
    <xdr:pic>
      <xdr:nvPicPr>
        <xdr:cNvPr id="280" name="Picture 279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B2142071-8F45-458D-AB3D-CB0B3BF48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450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381000</xdr:colOff>
      <xdr:row>99</xdr:row>
      <xdr:rowOff>180975</xdr:rowOff>
    </xdr:to>
    <xdr:pic>
      <xdr:nvPicPr>
        <xdr:cNvPr id="281" name="Picture 2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877A7E0-CCCC-4CAD-B7F0-10D746848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65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381000</xdr:colOff>
      <xdr:row>100</xdr:row>
      <xdr:rowOff>180975</xdr:rowOff>
    </xdr:to>
    <xdr:pic>
      <xdr:nvPicPr>
        <xdr:cNvPr id="282" name="Picture 2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3914C6A-9159-4F47-B4F4-1E85919D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85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381000</xdr:colOff>
      <xdr:row>101</xdr:row>
      <xdr:rowOff>180975</xdr:rowOff>
    </xdr:to>
    <xdr:pic>
      <xdr:nvPicPr>
        <xdr:cNvPr id="283" name="Picture 28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196AD579-AA0C-400D-9B43-5339E2C16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05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381000</xdr:colOff>
      <xdr:row>102</xdr:row>
      <xdr:rowOff>180975</xdr:rowOff>
    </xdr:to>
    <xdr:pic>
      <xdr:nvPicPr>
        <xdr:cNvPr id="284" name="Picture 2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4E6C794-F791-455E-8042-363BF006B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25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381000</xdr:colOff>
      <xdr:row>103</xdr:row>
      <xdr:rowOff>180975</xdr:rowOff>
    </xdr:to>
    <xdr:pic>
      <xdr:nvPicPr>
        <xdr:cNvPr id="285" name="Picture 2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BF82114-78AE-4995-B9D6-3AAB8C686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45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381000</xdr:colOff>
      <xdr:row>104</xdr:row>
      <xdr:rowOff>180975</xdr:rowOff>
    </xdr:to>
    <xdr:pic>
      <xdr:nvPicPr>
        <xdr:cNvPr id="286" name="Picture 2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A9C021B-C81D-438D-80B2-891864265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65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381000</xdr:colOff>
      <xdr:row>105</xdr:row>
      <xdr:rowOff>180975</xdr:rowOff>
    </xdr:to>
    <xdr:pic>
      <xdr:nvPicPr>
        <xdr:cNvPr id="287" name="Picture 286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632D9DF6-E641-459A-99D3-EE0741155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85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381000</xdr:colOff>
      <xdr:row>106</xdr:row>
      <xdr:rowOff>180975</xdr:rowOff>
    </xdr:to>
    <xdr:pic>
      <xdr:nvPicPr>
        <xdr:cNvPr id="288" name="Picture 287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7E4D8957-5DBE-462C-8EE5-B6A018985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05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381000</xdr:colOff>
      <xdr:row>107</xdr:row>
      <xdr:rowOff>180975</xdr:rowOff>
    </xdr:to>
    <xdr:pic>
      <xdr:nvPicPr>
        <xdr:cNvPr id="289" name="Picture 2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E7A4C21-9E2D-4945-962B-B7CDDD66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5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381000</xdr:colOff>
      <xdr:row>108</xdr:row>
      <xdr:rowOff>180975</xdr:rowOff>
    </xdr:to>
    <xdr:pic>
      <xdr:nvPicPr>
        <xdr:cNvPr id="290" name="Picture 28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C000F0EF-09AB-4AAB-8073-11668FEB5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5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381000</xdr:colOff>
      <xdr:row>109</xdr:row>
      <xdr:rowOff>180975</xdr:rowOff>
    </xdr:to>
    <xdr:pic>
      <xdr:nvPicPr>
        <xdr:cNvPr id="291" name="Picture 2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40B5975-7D94-4B9B-A635-923284F03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65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381000</xdr:colOff>
      <xdr:row>110</xdr:row>
      <xdr:rowOff>180975</xdr:rowOff>
    </xdr:to>
    <xdr:pic>
      <xdr:nvPicPr>
        <xdr:cNvPr id="292" name="Picture 2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7E50454-C607-45DB-BE02-AAA7A2CE6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5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381000</xdr:colOff>
      <xdr:row>111</xdr:row>
      <xdr:rowOff>180975</xdr:rowOff>
    </xdr:to>
    <xdr:pic>
      <xdr:nvPicPr>
        <xdr:cNvPr id="293" name="Picture 292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1AAAF29B-F73C-46B5-9BCD-452FCB846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381000</xdr:colOff>
      <xdr:row>112</xdr:row>
      <xdr:rowOff>180975</xdr:rowOff>
    </xdr:to>
    <xdr:pic>
      <xdr:nvPicPr>
        <xdr:cNvPr id="294" name="Picture 2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0EDBE8B-1143-4173-A642-0D83BFFAD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25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381000</xdr:colOff>
      <xdr:row>113</xdr:row>
      <xdr:rowOff>180975</xdr:rowOff>
    </xdr:to>
    <xdr:pic>
      <xdr:nvPicPr>
        <xdr:cNvPr id="295" name="Picture 2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0201163-1D60-4A84-8E58-7717506D1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45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381000</xdr:colOff>
      <xdr:row>114</xdr:row>
      <xdr:rowOff>180975</xdr:rowOff>
    </xdr:to>
    <xdr:pic>
      <xdr:nvPicPr>
        <xdr:cNvPr id="296" name="Picture 295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2AF1B6C0-E100-4239-ACB7-54D242794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5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381000</xdr:colOff>
      <xdr:row>115</xdr:row>
      <xdr:rowOff>180975</xdr:rowOff>
    </xdr:to>
    <xdr:pic>
      <xdr:nvPicPr>
        <xdr:cNvPr id="297" name="Picture 2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E2DAC2C-99CF-4269-97E0-EA4BE5831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5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381000</xdr:colOff>
      <xdr:row>116</xdr:row>
      <xdr:rowOff>180975</xdr:rowOff>
    </xdr:to>
    <xdr:pic>
      <xdr:nvPicPr>
        <xdr:cNvPr id="298" name="Picture 2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AC81070-FA89-4FAA-99F2-3797D81C0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05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381000</xdr:colOff>
      <xdr:row>117</xdr:row>
      <xdr:rowOff>180975</xdr:rowOff>
    </xdr:to>
    <xdr:pic>
      <xdr:nvPicPr>
        <xdr:cNvPr id="299" name="Picture 298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3032DCA2-5A05-48DC-AE1A-278EE6E15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25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381000</xdr:colOff>
      <xdr:row>118</xdr:row>
      <xdr:rowOff>180975</xdr:rowOff>
    </xdr:to>
    <xdr:pic>
      <xdr:nvPicPr>
        <xdr:cNvPr id="300" name="Picture 2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E3EEF80-F4E3-4392-99AB-0575F498A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5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381000</xdr:colOff>
      <xdr:row>119</xdr:row>
      <xdr:rowOff>180975</xdr:rowOff>
    </xdr:to>
    <xdr:pic>
      <xdr:nvPicPr>
        <xdr:cNvPr id="301" name="Picture 300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2AA65E6B-234B-4C59-9A24-7D79CB769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65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381000</xdr:colOff>
      <xdr:row>120</xdr:row>
      <xdr:rowOff>180975</xdr:rowOff>
    </xdr:to>
    <xdr:pic>
      <xdr:nvPicPr>
        <xdr:cNvPr id="302" name="Picture 3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E99C3FE-148C-4230-B93E-43C9CF24D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85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381000</xdr:colOff>
      <xdr:row>121</xdr:row>
      <xdr:rowOff>180975</xdr:rowOff>
    </xdr:to>
    <xdr:pic>
      <xdr:nvPicPr>
        <xdr:cNvPr id="303" name="Picture 3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AA8FC74-A1D2-4984-AEAD-763A1A9F4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05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381000</xdr:colOff>
      <xdr:row>122</xdr:row>
      <xdr:rowOff>180975</xdr:rowOff>
    </xdr:to>
    <xdr:pic>
      <xdr:nvPicPr>
        <xdr:cNvPr id="304" name="Picture 303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3C953C5F-6F92-49BE-953A-995B7195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25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381000</xdr:colOff>
      <xdr:row>123</xdr:row>
      <xdr:rowOff>180975</xdr:rowOff>
    </xdr:to>
    <xdr:pic>
      <xdr:nvPicPr>
        <xdr:cNvPr id="305" name="Picture 3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51D5D2A-2F87-4FC4-95D0-7387FA11F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45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381000</xdr:colOff>
      <xdr:row>124</xdr:row>
      <xdr:rowOff>180975</xdr:rowOff>
    </xdr:to>
    <xdr:pic>
      <xdr:nvPicPr>
        <xdr:cNvPr id="306" name="Picture 3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9E7E4B0-2FD0-424C-9F3A-121EC1440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5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381000</xdr:colOff>
      <xdr:row>125</xdr:row>
      <xdr:rowOff>180975</xdr:rowOff>
    </xdr:to>
    <xdr:pic>
      <xdr:nvPicPr>
        <xdr:cNvPr id="307" name="Picture 306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5DDF9761-E5DA-48FB-BE1A-794216526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85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381000</xdr:colOff>
      <xdr:row>126</xdr:row>
      <xdr:rowOff>180975</xdr:rowOff>
    </xdr:to>
    <xdr:pic>
      <xdr:nvPicPr>
        <xdr:cNvPr id="308" name="Picture 3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FECFE9-9053-4507-9B42-E727ABEF1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05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381000</xdr:colOff>
      <xdr:row>127</xdr:row>
      <xdr:rowOff>180975</xdr:rowOff>
    </xdr:to>
    <xdr:pic>
      <xdr:nvPicPr>
        <xdr:cNvPr id="309" name="Picture 3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9B88C57-A35B-45B3-8DE5-F41E86A7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5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381000</xdr:colOff>
      <xdr:row>128</xdr:row>
      <xdr:rowOff>180975</xdr:rowOff>
    </xdr:to>
    <xdr:pic>
      <xdr:nvPicPr>
        <xdr:cNvPr id="310" name="Picture 30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AF730D86-7CA2-42DC-BB65-4CE1A5042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5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381000</xdr:colOff>
      <xdr:row>129</xdr:row>
      <xdr:rowOff>180975</xdr:rowOff>
    </xdr:to>
    <xdr:pic>
      <xdr:nvPicPr>
        <xdr:cNvPr id="311" name="Picture 3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D14A61B-B80E-4620-AFB5-84CC2CF52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5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381000</xdr:colOff>
      <xdr:row>130</xdr:row>
      <xdr:rowOff>180975</xdr:rowOff>
    </xdr:to>
    <xdr:pic>
      <xdr:nvPicPr>
        <xdr:cNvPr id="312" name="Picture 3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5F547DD-3237-4716-9844-70B517DEA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85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381000</xdr:colOff>
      <xdr:row>131</xdr:row>
      <xdr:rowOff>180975</xdr:rowOff>
    </xdr:to>
    <xdr:pic>
      <xdr:nvPicPr>
        <xdr:cNvPr id="313" name="Picture 3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F2BB69F-3701-441D-A06C-45EAFB543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05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381000</xdr:colOff>
      <xdr:row>132</xdr:row>
      <xdr:rowOff>180975</xdr:rowOff>
    </xdr:to>
    <xdr:pic>
      <xdr:nvPicPr>
        <xdr:cNvPr id="314" name="Picture 3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505191E-6AEF-44D9-86F1-B64892FB4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5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381000</xdr:colOff>
      <xdr:row>133</xdr:row>
      <xdr:rowOff>180975</xdr:rowOff>
    </xdr:to>
    <xdr:pic>
      <xdr:nvPicPr>
        <xdr:cNvPr id="315" name="Picture 3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B28BF4C-5775-4FC1-A1BB-D140310A6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45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381000</xdr:colOff>
      <xdr:row>134</xdr:row>
      <xdr:rowOff>180975</xdr:rowOff>
    </xdr:to>
    <xdr:pic>
      <xdr:nvPicPr>
        <xdr:cNvPr id="316" name="Picture 3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7228B2C-F709-49DB-B66D-96BBF1C29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65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381000</xdr:colOff>
      <xdr:row>135</xdr:row>
      <xdr:rowOff>180975</xdr:rowOff>
    </xdr:to>
    <xdr:pic>
      <xdr:nvPicPr>
        <xdr:cNvPr id="317" name="Picture 3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A613EDC-46B8-427A-94F8-C1EEDB12E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85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381000</xdr:colOff>
      <xdr:row>136</xdr:row>
      <xdr:rowOff>180975</xdr:rowOff>
    </xdr:to>
    <xdr:pic>
      <xdr:nvPicPr>
        <xdr:cNvPr id="318" name="Picture 3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6F0347-ABB6-42C8-99E8-DF875A9AA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5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381000</xdr:colOff>
      <xdr:row>137</xdr:row>
      <xdr:rowOff>180975</xdr:rowOff>
    </xdr:to>
    <xdr:pic>
      <xdr:nvPicPr>
        <xdr:cNvPr id="319" name="Picture 3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BE542D0-CA45-46A0-8817-E571E3F50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25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381000</xdr:colOff>
      <xdr:row>138</xdr:row>
      <xdr:rowOff>180975</xdr:rowOff>
    </xdr:to>
    <xdr:pic>
      <xdr:nvPicPr>
        <xdr:cNvPr id="320" name="Picture 3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CE01E30-FE31-4F56-B212-F490945EA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45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381000</xdr:colOff>
      <xdr:row>139</xdr:row>
      <xdr:rowOff>180975</xdr:rowOff>
    </xdr:to>
    <xdr:pic>
      <xdr:nvPicPr>
        <xdr:cNvPr id="321" name="Picture 3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9968376-966E-42D5-A601-53CCBEB1C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65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381000</xdr:colOff>
      <xdr:row>140</xdr:row>
      <xdr:rowOff>180975</xdr:rowOff>
    </xdr:to>
    <xdr:pic>
      <xdr:nvPicPr>
        <xdr:cNvPr id="322" name="Picture 32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B8DD3D5-5335-47DB-8FC9-2265357AC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5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381000</xdr:colOff>
      <xdr:row>141</xdr:row>
      <xdr:rowOff>180975</xdr:rowOff>
    </xdr:to>
    <xdr:pic>
      <xdr:nvPicPr>
        <xdr:cNvPr id="323" name="Picture 32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3EBDBC79-DE14-443A-BA14-4884B785B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05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381000</xdr:colOff>
      <xdr:row>142</xdr:row>
      <xdr:rowOff>180975</xdr:rowOff>
    </xdr:to>
    <xdr:pic>
      <xdr:nvPicPr>
        <xdr:cNvPr id="324" name="Picture 323" descr="https://a.espncdn.com/combiner/i?img=/i/teamlogos/countries/500/fij.png&amp;w=40&amp;h=40&amp;scale=crop">
          <a:extLst>
            <a:ext uri="{FF2B5EF4-FFF2-40B4-BE49-F238E27FC236}">
              <a16:creationId xmlns:a16="http://schemas.microsoft.com/office/drawing/2014/main" id="{637049C9-A727-4CF1-B961-D6D405BF1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25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381000</xdr:colOff>
      <xdr:row>143</xdr:row>
      <xdr:rowOff>180975</xdr:rowOff>
    </xdr:to>
    <xdr:pic>
      <xdr:nvPicPr>
        <xdr:cNvPr id="325" name="Picture 3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E5D1B9D-4C67-4334-8DA2-96D8613EC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45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381000</xdr:colOff>
      <xdr:row>144</xdr:row>
      <xdr:rowOff>180975</xdr:rowOff>
    </xdr:to>
    <xdr:pic>
      <xdr:nvPicPr>
        <xdr:cNvPr id="326" name="Picture 3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F21C20E-C577-46A9-B29B-4983B4F14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65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381000</xdr:colOff>
      <xdr:row>145</xdr:row>
      <xdr:rowOff>180975</xdr:rowOff>
    </xdr:to>
    <xdr:pic>
      <xdr:nvPicPr>
        <xdr:cNvPr id="327" name="Picture 3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401E6A0-A00B-488B-B70B-242E5F7D0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85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8" name="Picture 3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15B25E0-1749-4E29-80CB-B6B1297B5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20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9" name="Picture 32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137A2268-8120-4184-86D4-249AC1F6B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400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30" name="Picture 3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4186358-A662-40AD-A421-08EFB6F6F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60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31" name="Picture 3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8DCDA5D-9E31-4E75-9C5B-AACD5BCBD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80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32" name="Picture 3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B9F252F-BF18-436A-A50F-95DCD1BC0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00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33" name="Picture 332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9DD32456-657F-43AE-BEC6-2DEAC8AF9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20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34" name="Picture 3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2D3896C-F80E-4A5C-A9D2-BA6459873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40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35" name="Picture 3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FAECA9F-EC21-46E4-93F2-182EDBA46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60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36" name="Picture 3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38F9CAB-38D4-4C9C-8C85-B2C8C255A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80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37" name="Picture 3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DCD569F-9CC3-453F-B123-287036EF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300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38" name="Picture 3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59FBB73-41D0-47F4-83C2-B41AFA581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320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39" name="Picture 3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F46AFA0-2F26-4685-9E2B-A3672090F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340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0" name="Picture 33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E0301909-AAD6-452E-97ED-98C08881C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360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1" name="Picture 3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9F9F2F7-2F48-47E1-8062-14CC2BB67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380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2" name="Picture 341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70D62BA7-4931-4671-9235-D93AFD327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400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3" name="Picture 3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329652F-ADC6-4BA1-93B1-D5D5EA500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420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4" name="Picture 3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AC8EFEC-58FF-42D1-902C-F28B6BC65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440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5" name="Picture 3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66D5AD7-F1F4-4A0A-B76C-193CE1ED6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460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6" name="Picture 3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0E81439-8CF5-49B5-BC4E-869AE1185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480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7" name="Picture 3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279C850-F6CF-4BA6-B4C9-2AF69FD3C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500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8" name="Picture 347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35AF159C-E067-47C2-A6FB-13D9B9684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520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9" name="Picture 3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010CD9D-5094-47F7-AE10-088B33979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540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0" name="Picture 3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F04E8F4-1B7B-46B2-87F8-64629A26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560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1" name="Picture 350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A17C57DA-3371-4EFC-A5AE-BC933CCDC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580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2" name="Picture 3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46EC99B-0FD7-4136-9833-498AE79A1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600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3" name="Picture 352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13D7AE2E-CF2A-4A16-954C-F5B221EB9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620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4" name="Picture 3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6D7152B-E7C0-45F8-A918-5D188B2F4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640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5" name="Picture 3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E926E31-EE06-4A5E-8217-DDCCDB32C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660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6" name="Picture 355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29B54F27-6399-4B66-BDEC-6852C4423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680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7" name="Picture 3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8007772-8983-4AD8-B296-F0071C264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700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8" name="Picture 3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DAFF374-D31C-4FBA-9489-12739AD94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720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9" name="Picture 3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4ACFA36-DF5E-41E9-968B-E4A268D1A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740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0" name="Picture 359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AAB51FA9-2502-4BB6-8311-33C3FDBBE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760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1" name="Picture 3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9E3ADB4-1214-40AC-B1F5-0C55D070C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780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2" name="Picture 361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E2479B0D-85C1-46B3-B712-5481CAC0F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800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3" name="Picture 362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4224EFEB-EA25-4F92-B830-9977D6B6F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820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4" name="Picture 3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36D0F00-AEE1-4839-8216-CE6AB8570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840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5" name="Picture 36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A2B23B53-8C6F-4564-9F4C-8B833AA20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860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6" name="Picture 3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52BAD62-B43D-4BFA-B0E2-ABD3B0161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880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7" name="Picture 3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57195F9-93B8-4D8B-A5AF-4467A5223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900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8" name="Picture 3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C333177-5121-4C19-99AA-C01398795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920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9" name="Picture 3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C8B0B6-4944-4B69-8463-21208D53E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940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0" name="Picture 36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DA022262-FFEF-43A6-A591-B74AE5763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960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1" name="Picture 3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8BFF92F-37BB-4239-AD89-AE01B33E8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980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2" name="Picture 3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B3D971B-483E-44E4-8C4E-ED0BBB75E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000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3" name="Picture 3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A62EA67-C6C3-4DB0-B42F-5D715BE5F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020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4" name="Picture 373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38472A55-3954-4D5E-82F6-E98E9F833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040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5" name="Picture 37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E3C79AFB-89CB-443B-BFFE-B268ECC49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060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6" name="Picture 375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05F03D6E-C424-4968-9A50-E876E4E42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080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7" name="Picture 376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7D7676C0-3516-415E-B1F3-9FA8E1196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100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8" name="Picture 377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E453694C-D835-47C6-BEED-D7AA42D50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120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9" name="Picture 3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3BBF4D3-1A0D-4816-BB92-90D63B5EC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140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80" name="Picture 3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8E215AA-5914-45EA-932C-40164A908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160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81" name="Picture 3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CC9F9D7-E2A4-4293-908A-EE276C6F3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180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82" name="Picture 3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09CFC77-45A0-449E-9794-05031E6D8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200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83" name="Picture 382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F64EC11B-934E-4531-B9EF-D14836A76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220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84" name="Picture 3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35C90BA-539B-4C73-987A-AE1DBD927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240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85" name="Picture 3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B553E4E-1697-42C7-9366-E642FE6BD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260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386" name="Picture 3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DD29657-BFA9-4194-8A10-9AFB92414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280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387" name="Picture 3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2403F0B-7D1C-47A9-A95E-A68F3E33D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300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388" name="Picture 3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BCE5299-9F85-489C-8806-B92EABA4F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320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389" name="Picture 38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8BFE39B8-0B26-42BF-9F45-EA20CC264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340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390" name="Picture 389" descr="https://a.espncdn.com/combiner/i?img=/i/teamlogos/countries/500/aut.png&amp;w=40&amp;h=40&amp;scale=crop">
          <a:extLst>
            <a:ext uri="{FF2B5EF4-FFF2-40B4-BE49-F238E27FC236}">
              <a16:creationId xmlns:a16="http://schemas.microsoft.com/office/drawing/2014/main" id="{76DB081C-2385-427C-8E5A-6CB6C80E2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360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391" name="Picture 3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B81CD1C-22EF-4903-BA25-8879522F0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380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392" name="Picture 3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703634B-2B04-4557-8AD6-E31AF4527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400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114300</xdr:rowOff>
    </xdr:to>
    <xdr:pic>
      <xdr:nvPicPr>
        <xdr:cNvPr id="393" name="Picture 3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0FE04C7-D3FE-4D89-A991-B6D2224FE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420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394" name="Picture 3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5DA6C30-1D66-44EB-8F2F-B2C34406B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440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395" name="Picture 3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E9D38B-9EF1-4AD2-A011-C13FFBCF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460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396" name="Picture 3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260308D-88D6-481B-AB98-D45735718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480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397" name="Picture 396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4E5C824D-B550-4FE2-A790-1BA31FDE3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500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398" name="Picture 397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542EEF80-10D5-4CBF-AD2B-4BF299124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520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399" name="Picture 3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28546AA-00A0-42D6-A3C3-1A8628793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540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400" name="Picture 3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4F8E6E7-AC55-44F8-8373-541CA14B0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5601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401" name="Picture 400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10C3AFC6-EE51-484C-9004-B1D64579E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5801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402" name="Picture 401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E24E87BB-1FC3-4F71-A70C-38635774D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600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403" name="Picture 4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1983CE4-5049-449F-91EC-75320C1BD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6202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404" name="Picture 403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F064E219-B895-47FE-98BA-837D96E9D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640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405" name="Picture 4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ACECB5F-D976-4B24-899C-0B9641B0D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6602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406" name="Picture 4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DB355C3-3EBA-44F1-8742-40E0D4613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6802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407" name="Picture 4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283975-8DB0-4F92-8727-8E22B851A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7002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408" name="Picture 40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679CCE1C-5F84-4D7F-A0B9-9CDC766FB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720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409" name="Picture 408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34611092-2501-41CA-A797-3720580A6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7402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410" name="Picture 4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A81B7A1-7692-497E-A485-060F05625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7602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411" name="Picture 4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78A3151-0F0E-400D-BCC9-911655AD1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7802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412" name="Picture 41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6F9FA663-DD63-429E-941E-A937A344C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8002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413" name="Picture 41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C139A9C1-9BE4-484A-958E-A9EF22756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8202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414" name="Picture 413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39757EA0-0A00-4C52-B236-DA0907065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840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415" name="Picture 41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D7DB2947-0839-465A-A13E-662B42479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8602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416" name="Picture 4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05259EF-E761-48D9-9647-AB600B940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880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417" name="Picture 4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D6084D4-41F4-47E6-A230-B81BA123C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9002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418" name="Picture 417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E2082196-4D8E-44C0-8762-F5E0DB02C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920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419" name="Picture 4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B605329-84B6-4E2E-B83F-589B68693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9402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420" name="Picture 4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7A134DA-B602-486F-8CAB-7EAD295B3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9602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421" name="Picture 4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C70CA69-09D5-483D-BCF6-BE59D9EE8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9802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422" name="Picture 4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6128A0C-68F3-4822-AB2B-DF6BF80D9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000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423" name="Picture 4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DF4571E-F8EF-4E1D-BA32-A1D20885B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0202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424" name="Picture 423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D855AD3E-3E2D-42CD-B7E6-A4CCBCEAB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040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425" name="Picture 4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01A1216-A82E-48AF-AA0E-11D75C72C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0602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426" name="Picture 4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E077A64-8F75-4108-80D1-B50D3ACF5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0802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427" name="Picture 426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E38BC372-CD25-4613-B5D3-A88D5F88D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1002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428" name="Picture 4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45A02B1-3013-4C5A-B712-F01F85140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120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429" name="Picture 4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5CB3800-DD79-4F50-8E52-7B1F1416B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1402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430" name="Picture 4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10C5796-B261-4A9F-AE00-10185F411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1602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431" name="Picture 430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2978957A-0A67-41BA-A45A-681E949E4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1802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432" name="Picture 43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FD8713CC-18FB-4C7C-BC95-94F0E2F7C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2002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433" name="Picture 4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487504D-CF6D-4500-AE18-29AC53A23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2202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434" name="Picture 433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5E0AB6DB-E7D1-43B4-BDEE-DFE96F25C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240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435" name="Picture 4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8944684-7C86-4371-9798-FDD84FE9D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2602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436" name="Picture 4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5E1C433-7251-485C-BAFC-06875DF6D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280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437" name="Picture 436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6BFD08EC-A067-4E98-94BB-DEE884A7E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3002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438" name="Picture 4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B9A5226-F4C6-4860-B34C-A11FA54CF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320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439" name="Picture 4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F2A2E36-6862-443C-9122-CE0F69A4F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3402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440" name="Picture 439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4133A840-AB58-423F-BED4-415C9E6AB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3602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441" name="Picture 4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0DFDEBC-5206-49C7-BA11-10BC13C8E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3802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442" name="Picture 4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B88364B-E51D-42A4-97B9-CC68DC34A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400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443" name="Picture 442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66757179-D9A8-4262-9B3F-004A743B1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4203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444" name="Picture 4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7B1583A-E06B-4A8E-BB96-02B43DD04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440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445" name="Picture 444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2E9BFDD3-804D-47CB-B4B8-496819BCB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4603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446" name="Picture 4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D1FBA69-9F19-4FEC-99F3-FF9679389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4803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447" name="Picture 4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A11EC77-8117-4D6C-BF19-6A3244069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5003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448" name="Picture 447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8C4ACC4F-CCFC-49AA-B163-1816A9293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5203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449" name="Picture 4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2FEE731-0D88-4452-B5B2-6BB1B369F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5403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450" name="Picture 4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FEA4BFA-8997-4F4B-BC54-489AF4AF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5603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451" name="Picture 45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E009FDEB-7540-4065-89AD-C38C22A0A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5803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452" name="Picture 4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E70EACD-EEF4-4806-8EF4-E042D8B0E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6003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453" name="Picture 4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AB1C009-2716-474A-904B-53EC1EE98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6203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454" name="Picture 45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A4803792-D250-491A-AC88-AA6A93718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6403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455" name="Picture 4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2DFE846-8845-4AE1-BF05-B5D6E1970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6603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17</xdr:col>
      <xdr:colOff>381000</xdr:colOff>
      <xdr:row>72</xdr:row>
      <xdr:rowOff>180975</xdr:rowOff>
    </xdr:to>
    <xdr:pic>
      <xdr:nvPicPr>
        <xdr:cNvPr id="456" name="Picture 4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CE9266E-367C-4E08-8734-2DAAABEB4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6803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17</xdr:col>
      <xdr:colOff>381000</xdr:colOff>
      <xdr:row>73</xdr:row>
      <xdr:rowOff>180975</xdr:rowOff>
    </xdr:to>
    <xdr:pic>
      <xdr:nvPicPr>
        <xdr:cNvPr id="457" name="Picture 4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F645472-6BCC-402D-B3DF-3CB0DA769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7003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17</xdr:col>
      <xdr:colOff>381000</xdr:colOff>
      <xdr:row>74</xdr:row>
      <xdr:rowOff>180975</xdr:rowOff>
    </xdr:to>
    <xdr:pic>
      <xdr:nvPicPr>
        <xdr:cNvPr id="458" name="Picture 4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7BC5B5B-3999-4E7B-BBCB-6508B1662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720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74</xdr:row>
      <xdr:rowOff>0</xdr:rowOff>
    </xdr:from>
    <xdr:to>
      <xdr:col>17</xdr:col>
      <xdr:colOff>381000</xdr:colOff>
      <xdr:row>75</xdr:row>
      <xdr:rowOff>180975</xdr:rowOff>
    </xdr:to>
    <xdr:pic>
      <xdr:nvPicPr>
        <xdr:cNvPr id="459" name="Picture 4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591CDB0-FFB6-433B-A5A9-0C24B11F4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7403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75</xdr:row>
      <xdr:rowOff>0</xdr:rowOff>
    </xdr:from>
    <xdr:to>
      <xdr:col>17</xdr:col>
      <xdr:colOff>381000</xdr:colOff>
      <xdr:row>76</xdr:row>
      <xdr:rowOff>180975</xdr:rowOff>
    </xdr:to>
    <xdr:pic>
      <xdr:nvPicPr>
        <xdr:cNvPr id="460" name="Picture 4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18B9C3C-3AA9-4CEC-88C5-AEA0B805F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7603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76</xdr:row>
      <xdr:rowOff>0</xdr:rowOff>
    </xdr:from>
    <xdr:to>
      <xdr:col>17</xdr:col>
      <xdr:colOff>381000</xdr:colOff>
      <xdr:row>77</xdr:row>
      <xdr:rowOff>180975</xdr:rowOff>
    </xdr:to>
    <xdr:pic>
      <xdr:nvPicPr>
        <xdr:cNvPr id="461" name="Picture 4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7DE13D0-ABEE-42D5-AF71-9E8264418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7803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77</xdr:row>
      <xdr:rowOff>0</xdr:rowOff>
    </xdr:from>
    <xdr:to>
      <xdr:col>17</xdr:col>
      <xdr:colOff>381000</xdr:colOff>
      <xdr:row>78</xdr:row>
      <xdr:rowOff>180975</xdr:rowOff>
    </xdr:to>
    <xdr:pic>
      <xdr:nvPicPr>
        <xdr:cNvPr id="462" name="Picture 4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0657B8-9562-41E2-A38F-DF6CC802D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800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78</xdr:row>
      <xdr:rowOff>0</xdr:rowOff>
    </xdr:from>
    <xdr:to>
      <xdr:col>17</xdr:col>
      <xdr:colOff>381000</xdr:colOff>
      <xdr:row>79</xdr:row>
      <xdr:rowOff>180975</xdr:rowOff>
    </xdr:to>
    <xdr:pic>
      <xdr:nvPicPr>
        <xdr:cNvPr id="463" name="Picture 4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DC712D2-1227-40E7-8DA1-888EA92C1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8203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79</xdr:row>
      <xdr:rowOff>0</xdr:rowOff>
    </xdr:from>
    <xdr:to>
      <xdr:col>17</xdr:col>
      <xdr:colOff>381000</xdr:colOff>
      <xdr:row>80</xdr:row>
      <xdr:rowOff>180975</xdr:rowOff>
    </xdr:to>
    <xdr:pic>
      <xdr:nvPicPr>
        <xdr:cNvPr id="464" name="Picture 4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E0BA290-6A04-44EB-BB57-9039A624B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840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80</xdr:row>
      <xdr:rowOff>0</xdr:rowOff>
    </xdr:from>
    <xdr:to>
      <xdr:col>17</xdr:col>
      <xdr:colOff>381000</xdr:colOff>
      <xdr:row>81</xdr:row>
      <xdr:rowOff>180975</xdr:rowOff>
    </xdr:to>
    <xdr:pic>
      <xdr:nvPicPr>
        <xdr:cNvPr id="465" name="Picture 4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B359A91-9699-4A21-A748-3E262D908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8603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81</xdr:row>
      <xdr:rowOff>0</xdr:rowOff>
    </xdr:from>
    <xdr:to>
      <xdr:col>17</xdr:col>
      <xdr:colOff>381000</xdr:colOff>
      <xdr:row>82</xdr:row>
      <xdr:rowOff>180975</xdr:rowOff>
    </xdr:to>
    <xdr:pic>
      <xdr:nvPicPr>
        <xdr:cNvPr id="466" name="Picture 46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FF7BA285-A5AB-4AF9-9DD9-37F6564B9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8803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82</xdr:row>
      <xdr:rowOff>0</xdr:rowOff>
    </xdr:from>
    <xdr:to>
      <xdr:col>17</xdr:col>
      <xdr:colOff>381000</xdr:colOff>
      <xdr:row>83</xdr:row>
      <xdr:rowOff>180975</xdr:rowOff>
    </xdr:to>
    <xdr:pic>
      <xdr:nvPicPr>
        <xdr:cNvPr id="467" name="Picture 466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FCDC6347-D5F1-4DEB-B778-091CB5D45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9003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83</xdr:row>
      <xdr:rowOff>0</xdr:rowOff>
    </xdr:from>
    <xdr:to>
      <xdr:col>17</xdr:col>
      <xdr:colOff>381000</xdr:colOff>
      <xdr:row>84</xdr:row>
      <xdr:rowOff>180975</xdr:rowOff>
    </xdr:to>
    <xdr:pic>
      <xdr:nvPicPr>
        <xdr:cNvPr id="468" name="Picture 467" descr="https://a.espncdn.com/combiner/i?img=/i/teamlogos/countries/500/fij.png&amp;w=40&amp;h=40&amp;scale=crop">
          <a:extLst>
            <a:ext uri="{FF2B5EF4-FFF2-40B4-BE49-F238E27FC236}">
              <a16:creationId xmlns:a16="http://schemas.microsoft.com/office/drawing/2014/main" id="{8325AEE0-C47E-489C-A119-75D6C1AA0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920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84</xdr:row>
      <xdr:rowOff>0</xdr:rowOff>
    </xdr:from>
    <xdr:to>
      <xdr:col>17</xdr:col>
      <xdr:colOff>381000</xdr:colOff>
      <xdr:row>85</xdr:row>
      <xdr:rowOff>180975</xdr:rowOff>
    </xdr:to>
    <xdr:pic>
      <xdr:nvPicPr>
        <xdr:cNvPr id="469" name="Picture 4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84BE76A-C023-40BF-A5E7-BC3547CF7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9403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85</xdr:row>
      <xdr:rowOff>0</xdr:rowOff>
    </xdr:from>
    <xdr:to>
      <xdr:col>17</xdr:col>
      <xdr:colOff>381000</xdr:colOff>
      <xdr:row>86</xdr:row>
      <xdr:rowOff>180975</xdr:rowOff>
    </xdr:to>
    <xdr:pic>
      <xdr:nvPicPr>
        <xdr:cNvPr id="470" name="Picture 4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574663C-6A83-44FA-B6EA-D4297836D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9603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86</xdr:row>
      <xdr:rowOff>0</xdr:rowOff>
    </xdr:from>
    <xdr:to>
      <xdr:col>17</xdr:col>
      <xdr:colOff>381000</xdr:colOff>
      <xdr:row>87</xdr:row>
      <xdr:rowOff>180975</xdr:rowOff>
    </xdr:to>
    <xdr:pic>
      <xdr:nvPicPr>
        <xdr:cNvPr id="471" name="Picture 4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164A426-6E0D-4642-817C-2C96FF17A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9803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381000</xdr:colOff>
      <xdr:row>2</xdr:row>
      <xdr:rowOff>66675</xdr:rowOff>
    </xdr:to>
    <xdr:pic>
      <xdr:nvPicPr>
        <xdr:cNvPr id="472" name="Picture 4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72A66B5-5E25-4C82-8C33-335CE90F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381000</xdr:colOff>
      <xdr:row>3</xdr:row>
      <xdr:rowOff>66675</xdr:rowOff>
    </xdr:to>
    <xdr:pic>
      <xdr:nvPicPr>
        <xdr:cNvPr id="473" name="Picture 4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C596134-8C62-4836-BB80-D94A37385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0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381000</xdr:colOff>
      <xdr:row>4</xdr:row>
      <xdr:rowOff>123825</xdr:rowOff>
    </xdr:to>
    <xdr:pic>
      <xdr:nvPicPr>
        <xdr:cNvPr id="474" name="Picture 47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7D12CF86-D3A2-45CE-92C3-F2690AF1E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381000</xdr:colOff>
      <xdr:row>5</xdr:row>
      <xdr:rowOff>180975</xdr:rowOff>
    </xdr:to>
    <xdr:pic>
      <xdr:nvPicPr>
        <xdr:cNvPr id="475" name="Picture 474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2203B27F-FE26-4C58-88D5-EB059118F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381000</xdr:colOff>
      <xdr:row>6</xdr:row>
      <xdr:rowOff>66675</xdr:rowOff>
    </xdr:to>
    <xdr:pic>
      <xdr:nvPicPr>
        <xdr:cNvPr id="476" name="Picture 4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81A5435-7E9F-4127-89D6-E482D2ED0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381000</xdr:colOff>
      <xdr:row>7</xdr:row>
      <xdr:rowOff>28575</xdr:rowOff>
    </xdr:to>
    <xdr:pic>
      <xdr:nvPicPr>
        <xdr:cNvPr id="477" name="Picture 476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0E193E45-1194-4ECF-BBAA-5A0D3A07A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0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381000</xdr:colOff>
      <xdr:row>8</xdr:row>
      <xdr:rowOff>180975</xdr:rowOff>
    </xdr:to>
    <xdr:pic>
      <xdr:nvPicPr>
        <xdr:cNvPr id="478" name="Picture 4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FED23A4-5896-4AC6-AE34-F5D38D5BC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0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381000</xdr:colOff>
      <xdr:row>9</xdr:row>
      <xdr:rowOff>114300</xdr:rowOff>
    </xdr:to>
    <xdr:pic>
      <xdr:nvPicPr>
        <xdr:cNvPr id="479" name="Picture 4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751B800-C2C3-4725-89F5-9E3770376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0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381000</xdr:colOff>
      <xdr:row>10</xdr:row>
      <xdr:rowOff>0</xdr:rowOff>
    </xdr:to>
    <xdr:pic>
      <xdr:nvPicPr>
        <xdr:cNvPr id="480" name="Picture 479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7D9DEBD7-3D5E-4B38-B3E8-837C1FCB1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381000</xdr:colOff>
      <xdr:row>11</xdr:row>
      <xdr:rowOff>133350</xdr:rowOff>
    </xdr:to>
    <xdr:pic>
      <xdr:nvPicPr>
        <xdr:cNvPr id="481" name="Picture 480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1A5A42A7-DC03-47F9-ADE4-587EEBE52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0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381000</xdr:colOff>
      <xdr:row>12</xdr:row>
      <xdr:rowOff>180975</xdr:rowOff>
    </xdr:to>
    <xdr:pic>
      <xdr:nvPicPr>
        <xdr:cNvPr id="482" name="Picture 48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0911578D-9AE6-4942-A68F-DB4A37BC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381000</xdr:colOff>
      <xdr:row>13</xdr:row>
      <xdr:rowOff>66675</xdr:rowOff>
    </xdr:to>
    <xdr:pic>
      <xdr:nvPicPr>
        <xdr:cNvPr id="483" name="Picture 4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90A11C8-CC14-4874-AB4D-7D8CBA36F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0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381000</xdr:colOff>
      <xdr:row>14</xdr:row>
      <xdr:rowOff>28575</xdr:rowOff>
    </xdr:to>
    <xdr:pic>
      <xdr:nvPicPr>
        <xdr:cNvPr id="484" name="Picture 483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D63F82A0-62EB-492F-91B6-65466E61B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0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381000</xdr:colOff>
      <xdr:row>15</xdr:row>
      <xdr:rowOff>180975</xdr:rowOff>
    </xdr:to>
    <xdr:pic>
      <xdr:nvPicPr>
        <xdr:cNvPr id="485" name="Picture 4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5420538-9964-4219-9915-8924A9D31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0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381000</xdr:colOff>
      <xdr:row>16</xdr:row>
      <xdr:rowOff>180975</xdr:rowOff>
    </xdr:to>
    <xdr:pic>
      <xdr:nvPicPr>
        <xdr:cNvPr id="486" name="Picture 4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0436596-3DE3-427B-8335-E3D8E807F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381000</xdr:colOff>
      <xdr:row>17</xdr:row>
      <xdr:rowOff>180975</xdr:rowOff>
    </xdr:to>
    <xdr:pic>
      <xdr:nvPicPr>
        <xdr:cNvPr id="487" name="Picture 486" descr="https://a.espncdn.com/combiner/i?img=/i/teamlogos/countries/500/tpe.png&amp;w=40&amp;h=40&amp;scale=crop">
          <a:extLst>
            <a:ext uri="{FF2B5EF4-FFF2-40B4-BE49-F238E27FC236}">
              <a16:creationId xmlns:a16="http://schemas.microsoft.com/office/drawing/2014/main" id="{1D42D83A-D039-429F-887A-61BD3DB87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0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381000</xdr:colOff>
      <xdr:row>18</xdr:row>
      <xdr:rowOff>133350</xdr:rowOff>
    </xdr:to>
    <xdr:pic>
      <xdr:nvPicPr>
        <xdr:cNvPr id="488" name="Picture 487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5807BAEA-00B8-42D6-A0C6-B84BDD20C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0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381000</xdr:colOff>
      <xdr:row>19</xdr:row>
      <xdr:rowOff>180975</xdr:rowOff>
    </xdr:to>
    <xdr:pic>
      <xdr:nvPicPr>
        <xdr:cNvPr id="489" name="Picture 4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5DACD3-4F9B-4CB1-8CF4-78C33F62E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0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381000</xdr:colOff>
      <xdr:row>20</xdr:row>
      <xdr:rowOff>66675</xdr:rowOff>
    </xdr:to>
    <xdr:pic>
      <xdr:nvPicPr>
        <xdr:cNvPr id="490" name="Picture 4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4555EE3-82DE-4E41-8AA8-EB76E4A9B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0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381000</xdr:colOff>
      <xdr:row>21</xdr:row>
      <xdr:rowOff>28575</xdr:rowOff>
    </xdr:to>
    <xdr:pic>
      <xdr:nvPicPr>
        <xdr:cNvPr id="491" name="Picture 4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C993483-8ED5-40D8-99FA-6E2431BE9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00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381000</xdr:colOff>
      <xdr:row>22</xdr:row>
      <xdr:rowOff>133350</xdr:rowOff>
    </xdr:to>
    <xdr:pic>
      <xdr:nvPicPr>
        <xdr:cNvPr id="492" name="Picture 4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98605BE-4205-4550-9C75-1E8132183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20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381000</xdr:colOff>
      <xdr:row>23</xdr:row>
      <xdr:rowOff>180975</xdr:rowOff>
    </xdr:to>
    <xdr:pic>
      <xdr:nvPicPr>
        <xdr:cNvPr id="493" name="Picture 4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F7262AB-0D99-40ED-B4F8-1FC163F43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0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381000</xdr:colOff>
      <xdr:row>24</xdr:row>
      <xdr:rowOff>66675</xdr:rowOff>
    </xdr:to>
    <xdr:pic>
      <xdr:nvPicPr>
        <xdr:cNvPr id="494" name="Picture 4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B556270-D9DA-4EDE-8D19-9070D2BFA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0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381000</xdr:colOff>
      <xdr:row>25</xdr:row>
      <xdr:rowOff>133350</xdr:rowOff>
    </xdr:to>
    <xdr:pic>
      <xdr:nvPicPr>
        <xdr:cNvPr id="495" name="Picture 4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B4B375E-1220-46C6-A06C-34E728E12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80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381000</xdr:colOff>
      <xdr:row>26</xdr:row>
      <xdr:rowOff>180975</xdr:rowOff>
    </xdr:to>
    <xdr:pic>
      <xdr:nvPicPr>
        <xdr:cNvPr id="496" name="Picture 4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2D568B3-29E9-4789-A7AA-4A18DC264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0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381000</xdr:colOff>
      <xdr:row>26</xdr:row>
      <xdr:rowOff>381000</xdr:rowOff>
    </xdr:to>
    <xdr:pic>
      <xdr:nvPicPr>
        <xdr:cNvPr id="497" name="Picture 496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2796AA73-8750-4175-A191-782FC4E7E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0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381000</xdr:colOff>
      <xdr:row>28</xdr:row>
      <xdr:rowOff>28575</xdr:rowOff>
    </xdr:to>
    <xdr:pic>
      <xdr:nvPicPr>
        <xdr:cNvPr id="498" name="Picture 4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C0CF00E-F0A4-44E4-A013-B0B207A3C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0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381000</xdr:colOff>
      <xdr:row>29</xdr:row>
      <xdr:rowOff>180975</xdr:rowOff>
    </xdr:to>
    <xdr:pic>
      <xdr:nvPicPr>
        <xdr:cNvPr id="499" name="Picture 4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19D5DEE-534D-4340-9E7E-6D261591D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0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381000</xdr:colOff>
      <xdr:row>30</xdr:row>
      <xdr:rowOff>180975</xdr:rowOff>
    </xdr:to>
    <xdr:pic>
      <xdr:nvPicPr>
        <xdr:cNvPr id="500" name="Picture 4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55AC9AD-678F-4DAE-83BA-260500C59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0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381000</xdr:colOff>
      <xdr:row>31</xdr:row>
      <xdr:rowOff>180975</xdr:rowOff>
    </xdr:to>
    <xdr:pic>
      <xdr:nvPicPr>
        <xdr:cNvPr id="501" name="Picture 5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9F7F4E8-4D1F-4472-A742-9876D3A43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0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381000</xdr:colOff>
      <xdr:row>32</xdr:row>
      <xdr:rowOff>180975</xdr:rowOff>
    </xdr:to>
    <xdr:pic>
      <xdr:nvPicPr>
        <xdr:cNvPr id="502" name="Picture 501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3CE5D9D6-8E1C-4788-BCF3-EE190642C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20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381000</xdr:colOff>
      <xdr:row>33</xdr:row>
      <xdr:rowOff>180975</xdr:rowOff>
    </xdr:to>
    <xdr:pic>
      <xdr:nvPicPr>
        <xdr:cNvPr id="503" name="Picture 5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B80B408-99D8-4F69-BC7E-FA7BA3F75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0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381000</xdr:colOff>
      <xdr:row>34</xdr:row>
      <xdr:rowOff>180975</xdr:rowOff>
    </xdr:to>
    <xdr:pic>
      <xdr:nvPicPr>
        <xdr:cNvPr id="504" name="Picture 503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6A3B506A-FE79-44EE-B711-18F19E21E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0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381000</xdr:colOff>
      <xdr:row>35</xdr:row>
      <xdr:rowOff>180975</xdr:rowOff>
    </xdr:to>
    <xdr:pic>
      <xdr:nvPicPr>
        <xdr:cNvPr id="505" name="Picture 5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73B6879-0575-4589-9B92-5E4C52247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0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381000</xdr:colOff>
      <xdr:row>36</xdr:row>
      <xdr:rowOff>180975</xdr:rowOff>
    </xdr:to>
    <xdr:pic>
      <xdr:nvPicPr>
        <xdr:cNvPr id="506" name="Picture 5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BD07D00-1543-431E-B67F-6BBE717EE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00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381000</xdr:colOff>
      <xdr:row>37</xdr:row>
      <xdr:rowOff>180975</xdr:rowOff>
    </xdr:to>
    <xdr:pic>
      <xdr:nvPicPr>
        <xdr:cNvPr id="507" name="Picture 5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70F125A-6A4B-4807-ABB9-4775B56F7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0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381000</xdr:colOff>
      <xdr:row>38</xdr:row>
      <xdr:rowOff>180975</xdr:rowOff>
    </xdr:to>
    <xdr:pic>
      <xdr:nvPicPr>
        <xdr:cNvPr id="508" name="Picture 5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2AA2841-A919-4A39-A6ED-CDFEB3211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40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381000</xdr:colOff>
      <xdr:row>39</xdr:row>
      <xdr:rowOff>180975</xdr:rowOff>
    </xdr:to>
    <xdr:pic>
      <xdr:nvPicPr>
        <xdr:cNvPr id="509" name="Picture 5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752EB6-B431-494D-A62C-DD07F4F6C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60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381000</xdr:colOff>
      <xdr:row>40</xdr:row>
      <xdr:rowOff>180975</xdr:rowOff>
    </xdr:to>
    <xdr:pic>
      <xdr:nvPicPr>
        <xdr:cNvPr id="510" name="Picture 5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68644F5-8702-4378-9CCD-DA5246EAF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80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381000</xdr:colOff>
      <xdr:row>41</xdr:row>
      <xdr:rowOff>180975</xdr:rowOff>
    </xdr:to>
    <xdr:pic>
      <xdr:nvPicPr>
        <xdr:cNvPr id="511" name="Picture 510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D05BF19F-38A4-497E-AE88-3598F29E4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0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381000</xdr:colOff>
      <xdr:row>42</xdr:row>
      <xdr:rowOff>180975</xdr:rowOff>
    </xdr:to>
    <xdr:pic>
      <xdr:nvPicPr>
        <xdr:cNvPr id="512" name="Picture 5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C3D684F-FEB7-40BF-BD5B-B2406076E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0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381000</xdr:colOff>
      <xdr:row>43</xdr:row>
      <xdr:rowOff>180975</xdr:rowOff>
    </xdr:to>
    <xdr:pic>
      <xdr:nvPicPr>
        <xdr:cNvPr id="513" name="Picture 5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79D666A-7639-4ED0-BE40-DE08F785E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40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381000</xdr:colOff>
      <xdr:row>44</xdr:row>
      <xdr:rowOff>180975</xdr:rowOff>
    </xdr:to>
    <xdr:pic>
      <xdr:nvPicPr>
        <xdr:cNvPr id="514" name="Picture 5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EB2B154-2BB6-46AC-BDC5-5273B481B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60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381000</xdr:colOff>
      <xdr:row>45</xdr:row>
      <xdr:rowOff>180975</xdr:rowOff>
    </xdr:to>
    <xdr:pic>
      <xdr:nvPicPr>
        <xdr:cNvPr id="515" name="Picture 5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CD11308-CF72-4BB6-A031-EAD3B3961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80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381000</xdr:colOff>
      <xdr:row>46</xdr:row>
      <xdr:rowOff>180975</xdr:rowOff>
    </xdr:to>
    <xdr:pic>
      <xdr:nvPicPr>
        <xdr:cNvPr id="516" name="Picture 5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02492DF-B534-4C78-9690-73DFFF58E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0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381000</xdr:colOff>
      <xdr:row>47</xdr:row>
      <xdr:rowOff>180975</xdr:rowOff>
    </xdr:to>
    <xdr:pic>
      <xdr:nvPicPr>
        <xdr:cNvPr id="517" name="Picture 5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4DDAF0A-FFC2-4694-ADB3-5496A7761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20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381000</xdr:colOff>
      <xdr:row>48</xdr:row>
      <xdr:rowOff>180975</xdr:rowOff>
    </xdr:to>
    <xdr:pic>
      <xdr:nvPicPr>
        <xdr:cNvPr id="518" name="Picture 5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ED41483-5AF9-4457-9B2D-8E8AC09A5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40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381000</xdr:colOff>
      <xdr:row>49</xdr:row>
      <xdr:rowOff>180975</xdr:rowOff>
    </xdr:to>
    <xdr:pic>
      <xdr:nvPicPr>
        <xdr:cNvPr id="519" name="Picture 5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035674B-4AE5-45DD-A2DD-B706F4C8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0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381000</xdr:colOff>
      <xdr:row>50</xdr:row>
      <xdr:rowOff>180975</xdr:rowOff>
    </xdr:to>
    <xdr:pic>
      <xdr:nvPicPr>
        <xdr:cNvPr id="520" name="Picture 5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EA10AB3-7F79-4D09-A395-392B45D53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80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381000</xdr:colOff>
      <xdr:row>51</xdr:row>
      <xdr:rowOff>180975</xdr:rowOff>
    </xdr:to>
    <xdr:pic>
      <xdr:nvPicPr>
        <xdr:cNvPr id="521" name="Picture 5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C7C0121-360B-46C6-A916-D2352A8DB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0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381000</xdr:colOff>
      <xdr:row>52</xdr:row>
      <xdr:rowOff>180975</xdr:rowOff>
    </xdr:to>
    <xdr:pic>
      <xdr:nvPicPr>
        <xdr:cNvPr id="522" name="Picture 5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C801AEC-A1D4-486C-A74C-303C3DC44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0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381000</xdr:colOff>
      <xdr:row>53</xdr:row>
      <xdr:rowOff>180975</xdr:rowOff>
    </xdr:to>
    <xdr:pic>
      <xdr:nvPicPr>
        <xdr:cNvPr id="523" name="Picture 5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66CFBB6-4A7C-4E42-A353-42A1D693A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0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381000</xdr:colOff>
      <xdr:row>54</xdr:row>
      <xdr:rowOff>180975</xdr:rowOff>
    </xdr:to>
    <xdr:pic>
      <xdr:nvPicPr>
        <xdr:cNvPr id="524" name="Picture 5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810DBCE-AD39-42D4-AE90-0D1BDF58F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60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381000</xdr:colOff>
      <xdr:row>55</xdr:row>
      <xdr:rowOff>180975</xdr:rowOff>
    </xdr:to>
    <xdr:pic>
      <xdr:nvPicPr>
        <xdr:cNvPr id="525" name="Picture 524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DE3FA70F-BE8C-4B16-A0EC-1A6D6E21E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0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381000</xdr:colOff>
      <xdr:row>56</xdr:row>
      <xdr:rowOff>180975</xdr:rowOff>
    </xdr:to>
    <xdr:pic>
      <xdr:nvPicPr>
        <xdr:cNvPr id="526" name="Picture 5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8533537-D7F9-47A8-8B34-5498BB953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0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381000</xdr:colOff>
      <xdr:row>57</xdr:row>
      <xdr:rowOff>180975</xdr:rowOff>
    </xdr:to>
    <xdr:pic>
      <xdr:nvPicPr>
        <xdr:cNvPr id="527" name="Picture 5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5713126-0E59-4867-B681-700C8B3C3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20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381000</xdr:colOff>
      <xdr:row>58</xdr:row>
      <xdr:rowOff>180975</xdr:rowOff>
    </xdr:to>
    <xdr:pic>
      <xdr:nvPicPr>
        <xdr:cNvPr id="528" name="Picture 5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0C49B55-29A0-4D47-AF56-445391162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40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381000</xdr:colOff>
      <xdr:row>59</xdr:row>
      <xdr:rowOff>180975</xdr:rowOff>
    </xdr:to>
    <xdr:pic>
      <xdr:nvPicPr>
        <xdr:cNvPr id="529" name="Picture 5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304E325-DA2C-4A74-905E-71DE9D189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0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381000</xdr:colOff>
      <xdr:row>60</xdr:row>
      <xdr:rowOff>180975</xdr:rowOff>
    </xdr:to>
    <xdr:pic>
      <xdr:nvPicPr>
        <xdr:cNvPr id="530" name="Picture 5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A4FD6C3-7520-4583-82FA-D31F4195F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80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381000</xdr:colOff>
      <xdr:row>61</xdr:row>
      <xdr:rowOff>180975</xdr:rowOff>
    </xdr:to>
    <xdr:pic>
      <xdr:nvPicPr>
        <xdr:cNvPr id="531" name="Picture 5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653BD88-8558-4476-BB76-F6D0FB8FA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00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381000</xdr:colOff>
      <xdr:row>62</xdr:row>
      <xdr:rowOff>180975</xdr:rowOff>
    </xdr:to>
    <xdr:pic>
      <xdr:nvPicPr>
        <xdr:cNvPr id="532" name="Picture 53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C54B3ACB-E9AC-41DD-B9BA-6C85CD882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20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381000</xdr:colOff>
      <xdr:row>63</xdr:row>
      <xdr:rowOff>180975</xdr:rowOff>
    </xdr:to>
    <xdr:pic>
      <xdr:nvPicPr>
        <xdr:cNvPr id="533" name="Picture 5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11E83A9-4611-41A7-8492-DFE9967F7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0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381000</xdr:colOff>
      <xdr:row>64</xdr:row>
      <xdr:rowOff>180975</xdr:rowOff>
    </xdr:to>
    <xdr:pic>
      <xdr:nvPicPr>
        <xdr:cNvPr id="534" name="Picture 5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1B989B1-7EF8-45D5-B34C-25E8C5637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60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381000</xdr:colOff>
      <xdr:row>65</xdr:row>
      <xdr:rowOff>180975</xdr:rowOff>
    </xdr:to>
    <xdr:pic>
      <xdr:nvPicPr>
        <xdr:cNvPr id="535" name="Picture 5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6619E7A-6D1D-4914-A493-C74B47064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80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381000</xdr:colOff>
      <xdr:row>66</xdr:row>
      <xdr:rowOff>180975</xdr:rowOff>
    </xdr:to>
    <xdr:pic>
      <xdr:nvPicPr>
        <xdr:cNvPr id="536" name="Picture 5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B73AE20-8426-48AC-AA3C-82A96F143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0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381000</xdr:colOff>
      <xdr:row>67</xdr:row>
      <xdr:rowOff>180975</xdr:rowOff>
    </xdr:to>
    <xdr:pic>
      <xdr:nvPicPr>
        <xdr:cNvPr id="537" name="Picture 5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6E51612-2188-4727-9DC0-5FB26E631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0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381000</xdr:colOff>
      <xdr:row>68</xdr:row>
      <xdr:rowOff>180975</xdr:rowOff>
    </xdr:to>
    <xdr:pic>
      <xdr:nvPicPr>
        <xdr:cNvPr id="538" name="Picture 537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02D3BB52-1CEB-43E8-95B8-F6D76EBD4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0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381000</xdr:colOff>
      <xdr:row>69</xdr:row>
      <xdr:rowOff>180975</xdr:rowOff>
    </xdr:to>
    <xdr:pic>
      <xdr:nvPicPr>
        <xdr:cNvPr id="539" name="Picture 5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AC46737-4C0B-45F8-8979-02AB218E0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0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381000</xdr:colOff>
      <xdr:row>70</xdr:row>
      <xdr:rowOff>180975</xdr:rowOff>
    </xdr:to>
    <xdr:pic>
      <xdr:nvPicPr>
        <xdr:cNvPr id="540" name="Picture 5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8D119DE-AFAC-4A6C-BA2E-5DBE85AE1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0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381000</xdr:colOff>
      <xdr:row>71</xdr:row>
      <xdr:rowOff>180975</xdr:rowOff>
    </xdr:to>
    <xdr:pic>
      <xdr:nvPicPr>
        <xdr:cNvPr id="541" name="Picture 5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C04DEC9-58B9-47FD-AAA8-0B81ACA89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00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381000</xdr:colOff>
      <xdr:row>72</xdr:row>
      <xdr:rowOff>180975</xdr:rowOff>
    </xdr:to>
    <xdr:pic>
      <xdr:nvPicPr>
        <xdr:cNvPr id="542" name="Picture 5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AA81D17-7C71-433C-A51C-195B078FA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0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381000</xdr:colOff>
      <xdr:row>73</xdr:row>
      <xdr:rowOff>180975</xdr:rowOff>
    </xdr:to>
    <xdr:pic>
      <xdr:nvPicPr>
        <xdr:cNvPr id="543" name="Picture 5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E2CA622-8138-41BC-B406-E6DF891A0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40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381000</xdr:colOff>
      <xdr:row>74</xdr:row>
      <xdr:rowOff>180975</xdr:rowOff>
    </xdr:to>
    <xdr:pic>
      <xdr:nvPicPr>
        <xdr:cNvPr id="544" name="Picture 5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A274650-8AC9-4EB1-A200-042210BE2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01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381000</xdr:colOff>
      <xdr:row>75</xdr:row>
      <xdr:rowOff>180975</xdr:rowOff>
    </xdr:to>
    <xdr:pic>
      <xdr:nvPicPr>
        <xdr:cNvPr id="545" name="Picture 5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7089DC7-E80C-4774-83AB-44053CEEA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801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381000</xdr:colOff>
      <xdr:row>76</xdr:row>
      <xdr:rowOff>180975</xdr:rowOff>
    </xdr:to>
    <xdr:pic>
      <xdr:nvPicPr>
        <xdr:cNvPr id="546" name="Picture 5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6A4DE1B-1917-4820-99A4-8DE8D820E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0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381000</xdr:colOff>
      <xdr:row>77</xdr:row>
      <xdr:rowOff>180975</xdr:rowOff>
    </xdr:to>
    <xdr:pic>
      <xdr:nvPicPr>
        <xdr:cNvPr id="547" name="Picture 5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D18DC6F-E232-4EE6-80DF-834853489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202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381000</xdr:colOff>
      <xdr:row>78</xdr:row>
      <xdr:rowOff>180975</xdr:rowOff>
    </xdr:to>
    <xdr:pic>
      <xdr:nvPicPr>
        <xdr:cNvPr id="548" name="Picture 5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F4D8F0A-9F0A-48E1-AB03-0BD699EE3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40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381000</xdr:colOff>
      <xdr:row>79</xdr:row>
      <xdr:rowOff>180975</xdr:rowOff>
    </xdr:to>
    <xdr:pic>
      <xdr:nvPicPr>
        <xdr:cNvPr id="549" name="Picture 54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63AB5424-6DBD-43AC-8711-E1D8F1FA7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02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381000</xdr:colOff>
      <xdr:row>80</xdr:row>
      <xdr:rowOff>180975</xdr:rowOff>
    </xdr:to>
    <xdr:pic>
      <xdr:nvPicPr>
        <xdr:cNvPr id="550" name="Picture 5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AADB607-E34A-4FFD-9C7C-30CA0E555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802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381000</xdr:colOff>
      <xdr:row>81</xdr:row>
      <xdr:rowOff>180975</xdr:rowOff>
    </xdr:to>
    <xdr:pic>
      <xdr:nvPicPr>
        <xdr:cNvPr id="551" name="Picture 5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19441D7-05F3-49AB-9F0D-40F18633C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002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381000</xdr:colOff>
      <xdr:row>82</xdr:row>
      <xdr:rowOff>180975</xdr:rowOff>
    </xdr:to>
    <xdr:pic>
      <xdr:nvPicPr>
        <xdr:cNvPr id="552" name="Picture 5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F19B025-5C7D-4683-A3E5-3EC8E0DB2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20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381000</xdr:colOff>
      <xdr:row>83</xdr:row>
      <xdr:rowOff>180975</xdr:rowOff>
    </xdr:to>
    <xdr:pic>
      <xdr:nvPicPr>
        <xdr:cNvPr id="553" name="Picture 552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3E2C52F7-77E0-4E14-956B-5BA0DB914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02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381000</xdr:colOff>
      <xdr:row>84</xdr:row>
      <xdr:rowOff>180975</xdr:rowOff>
    </xdr:to>
    <xdr:pic>
      <xdr:nvPicPr>
        <xdr:cNvPr id="554" name="Picture 553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92F79E05-F1D5-4524-B5A7-7363A080D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602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381000</xdr:colOff>
      <xdr:row>85</xdr:row>
      <xdr:rowOff>180975</xdr:rowOff>
    </xdr:to>
    <xdr:pic>
      <xdr:nvPicPr>
        <xdr:cNvPr id="555" name="Picture 5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7FC2746-906C-4929-B671-2AC9DA95A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802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381000</xdr:colOff>
      <xdr:row>86</xdr:row>
      <xdr:rowOff>180975</xdr:rowOff>
    </xdr:to>
    <xdr:pic>
      <xdr:nvPicPr>
        <xdr:cNvPr id="556" name="Picture 5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39CF7BE-A31A-4852-AAB6-C24BC52D6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02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381000</xdr:colOff>
      <xdr:row>87</xdr:row>
      <xdr:rowOff>180975</xdr:rowOff>
    </xdr:to>
    <xdr:pic>
      <xdr:nvPicPr>
        <xdr:cNvPr id="557" name="Picture 556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708B964D-3257-4508-81D3-183AC4823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02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381000</xdr:colOff>
      <xdr:row>88</xdr:row>
      <xdr:rowOff>180975</xdr:rowOff>
    </xdr:to>
    <xdr:pic>
      <xdr:nvPicPr>
        <xdr:cNvPr id="558" name="Picture 5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03EB739-8A1F-4B91-BD74-BE80B4EF0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40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381000</xdr:colOff>
      <xdr:row>89</xdr:row>
      <xdr:rowOff>180975</xdr:rowOff>
    </xdr:to>
    <xdr:pic>
      <xdr:nvPicPr>
        <xdr:cNvPr id="559" name="Picture 5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DB10AE3-14E7-4884-8C28-748D5785E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02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381000</xdr:colOff>
      <xdr:row>90</xdr:row>
      <xdr:rowOff>180975</xdr:rowOff>
    </xdr:to>
    <xdr:pic>
      <xdr:nvPicPr>
        <xdr:cNvPr id="560" name="Picture 5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5417913-2F54-486C-B2CA-97E689A8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0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381000</xdr:colOff>
      <xdr:row>91</xdr:row>
      <xdr:rowOff>180975</xdr:rowOff>
    </xdr:to>
    <xdr:pic>
      <xdr:nvPicPr>
        <xdr:cNvPr id="561" name="Picture 560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A8A6D70E-CB2A-4A23-AEB4-940F48FDB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02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381000</xdr:colOff>
      <xdr:row>92</xdr:row>
      <xdr:rowOff>180975</xdr:rowOff>
    </xdr:to>
    <xdr:pic>
      <xdr:nvPicPr>
        <xdr:cNvPr id="562" name="Picture 56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BC4B4885-A0F4-4C85-9E09-C9A6A7346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20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381000</xdr:colOff>
      <xdr:row>93</xdr:row>
      <xdr:rowOff>180975</xdr:rowOff>
    </xdr:to>
    <xdr:pic>
      <xdr:nvPicPr>
        <xdr:cNvPr id="563" name="Picture 562" descr="https://a.espncdn.com/combiner/i?img=/i/teamlogos/countries/500/aut.png&amp;w=40&amp;h=40&amp;scale=crop">
          <a:extLst>
            <a:ext uri="{FF2B5EF4-FFF2-40B4-BE49-F238E27FC236}">
              <a16:creationId xmlns:a16="http://schemas.microsoft.com/office/drawing/2014/main" id="{04F522AD-A24D-4DA4-A108-509322786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02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381000</xdr:colOff>
      <xdr:row>94</xdr:row>
      <xdr:rowOff>180975</xdr:rowOff>
    </xdr:to>
    <xdr:pic>
      <xdr:nvPicPr>
        <xdr:cNvPr id="564" name="Picture 5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B11A7A2-A736-42FB-99F7-943F68827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02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381000</xdr:colOff>
      <xdr:row>95</xdr:row>
      <xdr:rowOff>180975</xdr:rowOff>
    </xdr:to>
    <xdr:pic>
      <xdr:nvPicPr>
        <xdr:cNvPr id="565" name="Picture 5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8D3020-E026-4D51-BCD8-D494EED4B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802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381000</xdr:colOff>
      <xdr:row>96</xdr:row>
      <xdr:rowOff>180975</xdr:rowOff>
    </xdr:to>
    <xdr:pic>
      <xdr:nvPicPr>
        <xdr:cNvPr id="566" name="Picture 5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FFB21F7-5B97-446B-AF9F-BFBA66E16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0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381000</xdr:colOff>
      <xdr:row>97</xdr:row>
      <xdr:rowOff>180975</xdr:rowOff>
    </xdr:to>
    <xdr:pic>
      <xdr:nvPicPr>
        <xdr:cNvPr id="567" name="Picture 5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93C6AE1-5BD8-435E-95FF-D29EDE90C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202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381000</xdr:colOff>
      <xdr:row>98</xdr:row>
      <xdr:rowOff>180975</xdr:rowOff>
    </xdr:to>
    <xdr:pic>
      <xdr:nvPicPr>
        <xdr:cNvPr id="568" name="Picture 56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C2028F47-8403-4402-9EE7-8C30B43BE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40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381000</xdr:colOff>
      <xdr:row>99</xdr:row>
      <xdr:rowOff>180975</xdr:rowOff>
    </xdr:to>
    <xdr:pic>
      <xdr:nvPicPr>
        <xdr:cNvPr id="569" name="Picture 5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1CA8CE-B21F-430A-9742-553154C75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602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381000</xdr:colOff>
      <xdr:row>100</xdr:row>
      <xdr:rowOff>180975</xdr:rowOff>
    </xdr:to>
    <xdr:pic>
      <xdr:nvPicPr>
        <xdr:cNvPr id="570" name="Picture 569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8D447DB3-97BE-417E-AA95-3CA571C00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802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381000</xdr:colOff>
      <xdr:row>101</xdr:row>
      <xdr:rowOff>180975</xdr:rowOff>
    </xdr:to>
    <xdr:pic>
      <xdr:nvPicPr>
        <xdr:cNvPr id="571" name="Picture 57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0BFBF726-2A7F-493B-9865-BCA1EFE7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002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381000</xdr:colOff>
      <xdr:row>102</xdr:row>
      <xdr:rowOff>180975</xdr:rowOff>
    </xdr:to>
    <xdr:pic>
      <xdr:nvPicPr>
        <xdr:cNvPr id="572" name="Picture 57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486F0322-86E8-4E6C-87EC-DAF4E030B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20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381000</xdr:colOff>
      <xdr:row>103</xdr:row>
      <xdr:rowOff>180975</xdr:rowOff>
    </xdr:to>
    <xdr:pic>
      <xdr:nvPicPr>
        <xdr:cNvPr id="573" name="Picture 572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AD4B3D5C-55ED-4EA0-AC3F-6AB8D9F04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402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381000</xdr:colOff>
      <xdr:row>104</xdr:row>
      <xdr:rowOff>180975</xdr:rowOff>
    </xdr:to>
    <xdr:pic>
      <xdr:nvPicPr>
        <xdr:cNvPr id="574" name="Picture 5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00469B0-3010-47FB-896A-5DDEB4A13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602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381000</xdr:colOff>
      <xdr:row>105</xdr:row>
      <xdr:rowOff>180975</xdr:rowOff>
    </xdr:to>
    <xdr:pic>
      <xdr:nvPicPr>
        <xdr:cNvPr id="575" name="Picture 5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533B41-D7A4-44EB-B560-4E9E84994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802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381000</xdr:colOff>
      <xdr:row>106</xdr:row>
      <xdr:rowOff>180975</xdr:rowOff>
    </xdr:to>
    <xdr:pic>
      <xdr:nvPicPr>
        <xdr:cNvPr id="576" name="Picture 575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26A8B5D8-2513-41B2-A795-0BD8A380B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002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381000</xdr:colOff>
      <xdr:row>107</xdr:row>
      <xdr:rowOff>180975</xdr:rowOff>
    </xdr:to>
    <xdr:pic>
      <xdr:nvPicPr>
        <xdr:cNvPr id="577" name="Picture 5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1D7AD2F-D088-4469-A8A9-5DEB14075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02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381000</xdr:colOff>
      <xdr:row>108</xdr:row>
      <xdr:rowOff>180975</xdr:rowOff>
    </xdr:to>
    <xdr:pic>
      <xdr:nvPicPr>
        <xdr:cNvPr id="578" name="Picture 5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E81115E-5E63-4D49-AE2E-A520C11F1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0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381000</xdr:colOff>
      <xdr:row>109</xdr:row>
      <xdr:rowOff>180975</xdr:rowOff>
    </xdr:to>
    <xdr:pic>
      <xdr:nvPicPr>
        <xdr:cNvPr id="579" name="Picture 5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1F9730E-761F-47A1-B9BD-AB76FDAB4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602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381000</xdr:colOff>
      <xdr:row>110</xdr:row>
      <xdr:rowOff>180975</xdr:rowOff>
    </xdr:to>
    <xdr:pic>
      <xdr:nvPicPr>
        <xdr:cNvPr id="580" name="Picture 5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CFCCB15-ADFF-4A0C-8101-2D561EBCF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0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381000</xdr:colOff>
      <xdr:row>111</xdr:row>
      <xdr:rowOff>180975</xdr:rowOff>
    </xdr:to>
    <xdr:pic>
      <xdr:nvPicPr>
        <xdr:cNvPr id="581" name="Picture 580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A712F67D-3AB1-44EB-908C-9BDD2D037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02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381000</xdr:colOff>
      <xdr:row>112</xdr:row>
      <xdr:rowOff>180975</xdr:rowOff>
    </xdr:to>
    <xdr:pic>
      <xdr:nvPicPr>
        <xdr:cNvPr id="582" name="Picture 5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43FB8B2-E5BB-4D04-A5A8-E2B9B0B16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20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381000</xdr:colOff>
      <xdr:row>113</xdr:row>
      <xdr:rowOff>180975</xdr:rowOff>
    </xdr:to>
    <xdr:pic>
      <xdr:nvPicPr>
        <xdr:cNvPr id="583" name="Picture 5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36516CF-9799-4419-A516-13DF4BFB9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402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381000</xdr:colOff>
      <xdr:row>114</xdr:row>
      <xdr:rowOff>180975</xdr:rowOff>
    </xdr:to>
    <xdr:pic>
      <xdr:nvPicPr>
        <xdr:cNvPr id="584" name="Picture 5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409E0E6-FC21-4435-9497-1049D02FA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02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381000</xdr:colOff>
      <xdr:row>115</xdr:row>
      <xdr:rowOff>180975</xdr:rowOff>
    </xdr:to>
    <xdr:pic>
      <xdr:nvPicPr>
        <xdr:cNvPr id="585" name="Picture 5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B69FE73-E418-432C-85BB-344618CB4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02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381000</xdr:colOff>
      <xdr:row>116</xdr:row>
      <xdr:rowOff>180975</xdr:rowOff>
    </xdr:to>
    <xdr:pic>
      <xdr:nvPicPr>
        <xdr:cNvPr id="586" name="Picture 585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F0E3407B-BB8E-4A5E-A99F-9990B4CD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00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381000</xdr:colOff>
      <xdr:row>117</xdr:row>
      <xdr:rowOff>180975</xdr:rowOff>
    </xdr:to>
    <xdr:pic>
      <xdr:nvPicPr>
        <xdr:cNvPr id="587" name="Picture 586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0872377B-7F54-426B-87CA-7F1BAA2E1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203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381000</xdr:colOff>
      <xdr:row>118</xdr:row>
      <xdr:rowOff>180975</xdr:rowOff>
    </xdr:to>
    <xdr:pic>
      <xdr:nvPicPr>
        <xdr:cNvPr id="588" name="Picture 5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45EE106-D580-4C7A-978C-971EBE848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0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381000</xdr:colOff>
      <xdr:row>119</xdr:row>
      <xdr:rowOff>180975</xdr:rowOff>
    </xdr:to>
    <xdr:pic>
      <xdr:nvPicPr>
        <xdr:cNvPr id="589" name="Picture 588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C54A342D-F303-4158-9A86-DB37F3212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603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381000</xdr:colOff>
      <xdr:row>120</xdr:row>
      <xdr:rowOff>180975</xdr:rowOff>
    </xdr:to>
    <xdr:pic>
      <xdr:nvPicPr>
        <xdr:cNvPr id="590" name="Picture 5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54C5B53-5433-48EB-B0A4-550EC2597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803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381000</xdr:colOff>
      <xdr:row>121</xdr:row>
      <xdr:rowOff>180975</xdr:rowOff>
    </xdr:to>
    <xdr:pic>
      <xdr:nvPicPr>
        <xdr:cNvPr id="591" name="Picture 590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F94E1102-FC67-4A63-8CFD-B765B6C3B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003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381000</xdr:colOff>
      <xdr:row>122</xdr:row>
      <xdr:rowOff>180975</xdr:rowOff>
    </xdr:to>
    <xdr:pic>
      <xdr:nvPicPr>
        <xdr:cNvPr id="592" name="Picture 5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BDA9CFB-16D4-45CA-BA48-33A946A5F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203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381000</xdr:colOff>
      <xdr:row>123</xdr:row>
      <xdr:rowOff>180975</xdr:rowOff>
    </xdr:to>
    <xdr:pic>
      <xdr:nvPicPr>
        <xdr:cNvPr id="593" name="Picture 5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E0ADA30-2F40-40B2-9117-861645469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403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381000</xdr:colOff>
      <xdr:row>124</xdr:row>
      <xdr:rowOff>180975</xdr:rowOff>
    </xdr:to>
    <xdr:pic>
      <xdr:nvPicPr>
        <xdr:cNvPr id="594" name="Picture 5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315609C-C355-4DE8-9173-129C9DB79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03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381000</xdr:colOff>
      <xdr:row>125</xdr:row>
      <xdr:rowOff>180975</xdr:rowOff>
    </xdr:to>
    <xdr:pic>
      <xdr:nvPicPr>
        <xdr:cNvPr id="595" name="Picture 5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CB78E8C-398C-4001-AAC6-DDADEBF17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803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381000</xdr:colOff>
      <xdr:row>126</xdr:row>
      <xdr:rowOff>180975</xdr:rowOff>
    </xdr:to>
    <xdr:pic>
      <xdr:nvPicPr>
        <xdr:cNvPr id="596" name="Picture 5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AC12C3B-565F-4733-97DE-D5E69FB4A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003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381000</xdr:colOff>
      <xdr:row>127</xdr:row>
      <xdr:rowOff>180975</xdr:rowOff>
    </xdr:to>
    <xdr:pic>
      <xdr:nvPicPr>
        <xdr:cNvPr id="597" name="Picture 5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19EE742-C023-43F8-BE17-51021300C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03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381000</xdr:colOff>
      <xdr:row>128</xdr:row>
      <xdr:rowOff>180975</xdr:rowOff>
    </xdr:to>
    <xdr:pic>
      <xdr:nvPicPr>
        <xdr:cNvPr id="598" name="Picture 597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1D64D8E6-4966-433F-81DD-756D13D1C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03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381000</xdr:colOff>
      <xdr:row>129</xdr:row>
      <xdr:rowOff>180975</xdr:rowOff>
    </xdr:to>
    <xdr:pic>
      <xdr:nvPicPr>
        <xdr:cNvPr id="599" name="Picture 59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4E442A1C-BB2A-4530-8FA2-512F57ADA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03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381000</xdr:colOff>
      <xdr:row>130</xdr:row>
      <xdr:rowOff>180975</xdr:rowOff>
    </xdr:to>
    <xdr:pic>
      <xdr:nvPicPr>
        <xdr:cNvPr id="600" name="Picture 599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F131F91C-8D40-4219-A8A2-B3B28B139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803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381000</xdr:colOff>
      <xdr:row>131</xdr:row>
      <xdr:rowOff>180975</xdr:rowOff>
    </xdr:to>
    <xdr:pic>
      <xdr:nvPicPr>
        <xdr:cNvPr id="601" name="Picture 600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CBD25BB6-1E25-4837-8059-78B3E42FB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003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381000</xdr:colOff>
      <xdr:row>132</xdr:row>
      <xdr:rowOff>180975</xdr:rowOff>
    </xdr:to>
    <xdr:pic>
      <xdr:nvPicPr>
        <xdr:cNvPr id="602" name="Picture 6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5173AAE-4867-497B-8FBD-CE912860E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0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381000</xdr:colOff>
      <xdr:row>133</xdr:row>
      <xdr:rowOff>180975</xdr:rowOff>
    </xdr:to>
    <xdr:pic>
      <xdr:nvPicPr>
        <xdr:cNvPr id="603" name="Picture 602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C2392285-6C93-47AE-AFF8-65CA7F3CB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403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381000</xdr:colOff>
      <xdr:row>134</xdr:row>
      <xdr:rowOff>180975</xdr:rowOff>
    </xdr:to>
    <xdr:pic>
      <xdr:nvPicPr>
        <xdr:cNvPr id="604" name="Picture 6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3C4457A-1D01-4555-AA00-15ABECE8D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603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381000</xdr:colOff>
      <xdr:row>135</xdr:row>
      <xdr:rowOff>180975</xdr:rowOff>
    </xdr:to>
    <xdr:pic>
      <xdr:nvPicPr>
        <xdr:cNvPr id="605" name="Picture 6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D7FB135-57F1-47B0-BDBF-FADE58138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803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381000</xdr:colOff>
      <xdr:row>136</xdr:row>
      <xdr:rowOff>180975</xdr:rowOff>
    </xdr:to>
    <xdr:pic>
      <xdr:nvPicPr>
        <xdr:cNvPr id="606" name="Picture 6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A4719B2-9B44-467E-A3CD-BE3004005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0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381000</xdr:colOff>
      <xdr:row>137</xdr:row>
      <xdr:rowOff>180975</xdr:rowOff>
    </xdr:to>
    <xdr:pic>
      <xdr:nvPicPr>
        <xdr:cNvPr id="607" name="Picture 6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5C16ADC-B926-4D64-9234-FF1280780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203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381000</xdr:colOff>
      <xdr:row>138</xdr:row>
      <xdr:rowOff>180975</xdr:rowOff>
    </xdr:to>
    <xdr:pic>
      <xdr:nvPicPr>
        <xdr:cNvPr id="608" name="Picture 6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8B1184E-AA53-497C-B31F-957960225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40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381000</xdr:colOff>
      <xdr:row>139</xdr:row>
      <xdr:rowOff>180975</xdr:rowOff>
    </xdr:to>
    <xdr:pic>
      <xdr:nvPicPr>
        <xdr:cNvPr id="609" name="Picture 6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B9DCD51-2792-4F87-9F9E-F5B2988D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603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381000</xdr:colOff>
      <xdr:row>140</xdr:row>
      <xdr:rowOff>180975</xdr:rowOff>
    </xdr:to>
    <xdr:pic>
      <xdr:nvPicPr>
        <xdr:cNvPr id="610" name="Picture 6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6103993-528D-4C51-8374-00A544031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03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381000</xdr:colOff>
      <xdr:row>141</xdr:row>
      <xdr:rowOff>180975</xdr:rowOff>
    </xdr:to>
    <xdr:pic>
      <xdr:nvPicPr>
        <xdr:cNvPr id="611" name="Picture 6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695C94C-9B8D-48BF-AD10-85C22F28A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003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381000</xdr:colOff>
      <xdr:row>142</xdr:row>
      <xdr:rowOff>180975</xdr:rowOff>
    </xdr:to>
    <xdr:pic>
      <xdr:nvPicPr>
        <xdr:cNvPr id="612" name="Picture 6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FC27295-C1BB-43EC-92F4-1F4C077A6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20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381000</xdr:colOff>
      <xdr:row>143</xdr:row>
      <xdr:rowOff>180975</xdr:rowOff>
    </xdr:to>
    <xdr:pic>
      <xdr:nvPicPr>
        <xdr:cNvPr id="613" name="Picture 612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077C24AD-81A4-4DE4-B662-B8DDCCDC1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403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381000</xdr:colOff>
      <xdr:row>144</xdr:row>
      <xdr:rowOff>180975</xdr:rowOff>
    </xdr:to>
    <xdr:pic>
      <xdr:nvPicPr>
        <xdr:cNvPr id="614" name="Picture 61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6CAC25D4-DB46-4B7B-95CF-D2914B3ED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603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381000</xdr:colOff>
      <xdr:row>145</xdr:row>
      <xdr:rowOff>180975</xdr:rowOff>
    </xdr:to>
    <xdr:pic>
      <xdr:nvPicPr>
        <xdr:cNvPr id="615" name="Picture 6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CEDF56A-81F6-4A8A-8DB2-5FC649049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803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381000</xdr:colOff>
      <xdr:row>146</xdr:row>
      <xdr:rowOff>180975</xdr:rowOff>
    </xdr:to>
    <xdr:pic>
      <xdr:nvPicPr>
        <xdr:cNvPr id="616" name="Picture 615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94C60275-934E-4A96-87F9-9D6448476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003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381000</xdr:colOff>
      <xdr:row>147</xdr:row>
      <xdr:rowOff>180975</xdr:rowOff>
    </xdr:to>
    <xdr:pic>
      <xdr:nvPicPr>
        <xdr:cNvPr id="617" name="Picture 6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A829294-4E48-45FA-938C-1E179CB33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203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381000</xdr:colOff>
      <xdr:row>148</xdr:row>
      <xdr:rowOff>180975</xdr:rowOff>
    </xdr:to>
    <xdr:pic>
      <xdr:nvPicPr>
        <xdr:cNvPr id="618" name="Picture 6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00667CB-E096-4DE8-87AF-0E88616B9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40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381000</xdr:colOff>
      <xdr:row>149</xdr:row>
      <xdr:rowOff>180975</xdr:rowOff>
    </xdr:to>
    <xdr:pic>
      <xdr:nvPicPr>
        <xdr:cNvPr id="619" name="Picture 6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4809B3B-6DC8-4F48-A7FD-7843451A3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603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381000</xdr:colOff>
      <xdr:row>150</xdr:row>
      <xdr:rowOff>180975</xdr:rowOff>
    </xdr:to>
    <xdr:pic>
      <xdr:nvPicPr>
        <xdr:cNvPr id="620" name="Picture 6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B6C4750-679B-4A5B-859F-A614C0666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80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381000</xdr:colOff>
      <xdr:row>151</xdr:row>
      <xdr:rowOff>180975</xdr:rowOff>
    </xdr:to>
    <xdr:pic>
      <xdr:nvPicPr>
        <xdr:cNvPr id="621" name="Picture 6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085AE0E-9C16-4499-AE20-114272E75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003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381000</xdr:colOff>
      <xdr:row>152</xdr:row>
      <xdr:rowOff>180975</xdr:rowOff>
    </xdr:to>
    <xdr:pic>
      <xdr:nvPicPr>
        <xdr:cNvPr id="622" name="Picture 6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FD3A138-6A88-4441-AA78-4EF1F6544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20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381000</xdr:colOff>
      <xdr:row>153</xdr:row>
      <xdr:rowOff>180975</xdr:rowOff>
    </xdr:to>
    <xdr:pic>
      <xdr:nvPicPr>
        <xdr:cNvPr id="623" name="Picture 62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EFFE0B36-E836-405C-8851-F406170AE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403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381000</xdr:colOff>
      <xdr:row>154</xdr:row>
      <xdr:rowOff>180975</xdr:rowOff>
    </xdr:to>
    <xdr:pic>
      <xdr:nvPicPr>
        <xdr:cNvPr id="624" name="Picture 6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D358BB3-50FC-4B53-9293-6F9A417CB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603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381000</xdr:colOff>
      <xdr:row>155</xdr:row>
      <xdr:rowOff>180975</xdr:rowOff>
    </xdr:to>
    <xdr:pic>
      <xdr:nvPicPr>
        <xdr:cNvPr id="625" name="Picture 6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4D4701A-D793-4939-855E-ABDACC36F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803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381000</xdr:colOff>
      <xdr:row>156</xdr:row>
      <xdr:rowOff>180975</xdr:rowOff>
    </xdr:to>
    <xdr:pic>
      <xdr:nvPicPr>
        <xdr:cNvPr id="626" name="Picture 6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27FAD54-0E46-4621-9C25-2F1C288F4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0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381000</xdr:colOff>
      <xdr:row>157</xdr:row>
      <xdr:rowOff>180975</xdr:rowOff>
    </xdr:to>
    <xdr:pic>
      <xdr:nvPicPr>
        <xdr:cNvPr id="627" name="Picture 6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F606F2E-6CC8-4C62-85F1-46BE79019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204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28" name="Picture 6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8525C4D-4135-448F-8159-52CA49E42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9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29" name="Picture 6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04D5503-375B-411B-87BD-4D0DF8511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39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30" name="Picture 62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2E50E32F-787C-461E-82DD-27D922235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59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31" name="Picture 630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4FB1D33B-33ED-444D-AFEC-E0192564D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79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32" name="Picture 6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51EB361-9AC3-4D4E-A448-D3FCC957D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99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33" name="Picture 63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B39A0424-F822-4154-9AD9-1D012BA9E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19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34" name="Picture 6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ABDC6DD-6B56-4AD9-826A-7D7DC8BC0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39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35" name="Picture 6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18B94D5-A30E-4C64-9678-02EBF3887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59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36" name="Picture 635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9A27E3BC-903E-43B6-A445-35DD30B6E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79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37" name="Picture 636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53B8DABD-FB10-4999-8F9B-51ED9E886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99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38" name="Picture 63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00A57E15-FFFE-4B7F-9755-3017AD8C9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19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39" name="Picture 6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EF04816-C30F-4331-921D-FBE0AC768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39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40" name="Picture 639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A2AC8427-4E9D-4AE8-8B0F-F112A774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59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41" name="Picture 6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71DA9D3-2A45-4B65-AFA3-874B4112F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79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42" name="Picture 6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585C236-546B-4E91-97F6-D6B5B3406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99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43" name="Picture 642" descr="https://a.espncdn.com/combiner/i?img=/i/teamlogos/countries/500/tpe.png&amp;w=40&amp;h=40&amp;scale=crop">
          <a:extLst>
            <a:ext uri="{FF2B5EF4-FFF2-40B4-BE49-F238E27FC236}">
              <a16:creationId xmlns:a16="http://schemas.microsoft.com/office/drawing/2014/main" id="{7366A3E6-B457-4C35-BD81-2EC1B0FAB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319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44" name="Picture 643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054D3A22-8762-4878-8175-C474991E2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339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45" name="Picture 6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27FF34C-92FD-4C89-9FD8-68946048D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359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46" name="Picture 6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BF60250-B91C-4B7D-83D7-75789DFDA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379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47" name="Picture 6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EAC60D3-F8C0-4345-9BAA-5EAB30024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399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48" name="Picture 6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40050B6-09E9-4ACA-A3BA-71806237E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419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49" name="Picture 6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B70FC90-8531-46E1-95D2-0F786ADF6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439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50" name="Picture 6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26F4079-31C5-43D6-9D7E-D36E0861B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459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51" name="Picture 6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B4DDA28-E9A5-414A-A4CA-5A58760F0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479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52" name="Picture 6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2AD3A63-CE59-4E41-90B9-814F3E385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499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53" name="Picture 652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60E48C7D-AD1F-4750-8459-8A3D8C80D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519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54" name="Picture 6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6B5A081-A468-48C6-8080-EE727CA8D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539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55" name="Picture 654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72BB466A-28A1-4F33-A35B-0534C9805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5" y="8105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56" name="Picture 6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59D4350-E704-443F-885E-98A18BE68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579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57" name="Picture 6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369960A-EB02-40FB-A8B3-98003BFC1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599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58" name="Picture 6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B98E01B-0CA0-47C1-A71C-0EB0B4F18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619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59" name="Picture 65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A6045358-4537-4CEB-BBF9-C04F5F41C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639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60" name="Picture 6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8791928-9DB8-41BE-B0FF-C9399FC2C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659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61" name="Picture 66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5A866A24-5E39-4615-A22C-43736ADD8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679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62" name="Picture 6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0F7CCC0-554F-4453-88B7-11ECBDD64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699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63" name="Picture 6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17459F1-BCD6-4EC0-872F-CAFF45C78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719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64" name="Picture 6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27853F1-7419-4978-8708-CA46622ED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739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65" name="Picture 6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0DB0151-B02E-491E-A64B-D3CED2512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759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66" name="Picture 6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A1AB2A6-2ADA-4BC3-B44C-4B0BEFA12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779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67" name="Picture 6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84A245-1826-448A-AB49-F02F8390F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799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68" name="Picture 667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04C75B25-49AB-4783-81C1-B40900386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819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69" name="Picture 6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0773952-E03A-4AB4-8C35-C388779A0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839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70" name="Picture 6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D089AB1-7E41-430A-A050-98CACD0E6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859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71" name="Picture 6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C00D150-413A-4116-9333-108538D5D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879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72" name="Picture 6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E1BC586-61A3-4099-92E2-F0B7FC7E7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899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73" name="Picture 6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604D80C-503A-4742-B575-08ACCC53B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919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74" name="Picture 6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539853D-E52E-42A5-BDF0-33E5CFB1F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939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75" name="Picture 6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8189A5A-2989-4D54-9641-0AEBA582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959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76" name="Picture 6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683EE4B-DF6A-4932-89DD-29ACAEB4B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979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77" name="Picture 6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AE1A252-836E-491F-9C41-D9D742820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999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78" name="Picture 6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0252ABC-371F-44FC-87A3-F69C04A83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019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79" name="Picture 6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C47A6EE-E65F-4162-902B-90DD0F583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039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80" name="Picture 6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901B585-32ED-4C60-8D43-A7571097D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059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81" name="Picture 6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D88991A-7296-498C-9994-E118E93C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079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82" name="Picture 6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DB6094C-9FF2-4803-B1A0-45B54AC73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099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83" name="Picture 6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E39D1E4-2DED-4F32-95C6-965A61190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119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19050</xdr:rowOff>
    </xdr:from>
    <xdr:to>
      <xdr:col>17</xdr:col>
      <xdr:colOff>381000</xdr:colOff>
      <xdr:row>0</xdr:row>
      <xdr:rowOff>400050</xdr:rowOff>
    </xdr:to>
    <xdr:pic>
      <xdr:nvPicPr>
        <xdr:cNvPr id="684" name="Picture 6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304C410-DB31-411F-AA75-F41F2ADC6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0" y="8334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85" name="Picture 6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F53E313-C3CC-4CAA-A770-FC0AC13F6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159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686" name="Picture 68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76AF87A7-856C-4BAB-89EC-D6A8544FD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1791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687" name="Picture 6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B125B43-FAB3-4307-9E99-E7F47744F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1991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688" name="Picture 6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CB6931B-C097-45C5-A8A7-312BA7303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219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689" name="Picture 6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1A3D5D9-1EB0-4693-B730-A93BD3EFF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2392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690" name="Picture 6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C49C0AA-FEE8-411C-82C8-88B69664A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259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691" name="Picture 6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84DA9EB-1ADD-44EE-8D54-59D28A2BE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2792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692" name="Picture 691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4226DC42-C21F-41CA-8639-10A094EB8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2992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114300</xdr:rowOff>
    </xdr:to>
    <xdr:pic>
      <xdr:nvPicPr>
        <xdr:cNvPr id="693" name="Picture 6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58FAE5A-B8D4-4E03-97F6-C1DB47192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3192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694" name="Picture 6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E8C64EE-7C7E-45B6-AB2E-5729E862D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339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695" name="Picture 6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F6DDAD7-A309-4BFA-8759-EEE9243CB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3592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696" name="Picture 6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2036CFE-5DF4-4B0E-AEC4-D810C5CEF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3792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697" name="Picture 6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B418AB0-6960-4C4C-A10C-2A4BD30A6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3992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698" name="Picture 6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82C8957-24D6-4824-828C-6AAFB2557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4192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699" name="Picture 6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C786FEE-0EA5-41F5-AAC6-BDF3C4584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4392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700" name="Picture 6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7674F71-261D-4E72-B428-68FA726F5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459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701" name="Picture 7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AF313D6-E9AA-46B4-B77B-2848DA784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4792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702" name="Picture 7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C9DC6CE-1EB3-498F-B2EE-06E945629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499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703" name="Picture 7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874E1FB-0BE8-4C65-9881-CEAA4413D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5192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704" name="Picture 703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A2E0401A-F7A6-4E4C-A16F-D4A81C548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539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705" name="Picture 7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EE79A56-1D4C-4854-B5AF-82D7390C4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5592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706" name="Picture 7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2CE7FB5-50A4-49CC-8509-109CC251A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5792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707" name="Picture 7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6F971F9-8E14-46E8-A4C1-1F9C09E6C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5992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708" name="Picture 707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1288291D-0F64-4205-89B7-AEFB7D8EC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619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709" name="Picture 70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F66281DB-9C8C-47ED-ABA3-77AF27F3C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6392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710" name="Picture 7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D2F5BC9-305F-4CCD-83A0-AE52761F5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659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711" name="Picture 7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BCA0D67-2712-494D-BE5A-541BAA050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6792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712" name="Picture 7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9CF0495-F78A-457F-8D94-18F650712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6992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713" name="Picture 712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AD5D53C8-CED7-4FF5-8D6C-2B91E3F88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7192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714" name="Picture 7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C22E466-6A85-4155-94D8-13092EF03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739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715" name="Picture 7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7BFA748-2726-4A8D-A3A4-08360B197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7592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716" name="Picture 7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9CAC3FC-D929-4CFA-8F9A-5490989E5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7792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717" name="Picture 716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DB250656-7AF7-4D51-A772-1C7253A18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7992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718" name="Picture 7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D474EA9-A419-47CA-8209-C199FBF66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8192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719" name="Picture 7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5509841-D250-464B-94E3-C4A33B7F2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8392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720" name="Picture 7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73CB962-D0F8-45BF-867D-41D41D5EF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859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721" name="Picture 7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53D56DB-69F5-499D-AFDB-27733E0CA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8792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722" name="Picture 72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8FD57361-C9F5-42E0-B04A-1011D5F29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899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723" name="Picture 7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75862EC-99CC-4711-8078-846AA97FC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9192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724" name="Picture 723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ECE2483B-022B-4BD3-A89C-9666195CB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939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725" name="Picture 724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B5DA5D1B-CB9A-4AC0-AE31-1EFE6452D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9592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726" name="Picture 725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41A6B80C-D970-4811-92E8-2CD6CF0BB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9792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727" name="Picture 726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4B0907C0-E4F9-407B-A4E6-7F3D34552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9992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728" name="Picture 7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69FEFD5-B5A8-4750-9143-55EBADF29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019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729" name="Picture 7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15362C4-F677-4BA9-91B6-F04B23A8A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0393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730" name="Picture 72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3FC4AC6F-4561-4E8B-9572-2B4C349B7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059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731" name="Picture 7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429C85-4381-4CB7-8AEE-068532EB3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0793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732" name="Picture 7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EE55A17-6B8A-426F-8458-DE4712B84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0993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733" name="Picture 7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A94B16E-4334-4BAF-99D5-568CB3D41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1193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734" name="Picture 7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6506982-B90C-4A97-A652-AE69092CC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1393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735" name="Picture 7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EFDB37A-0F8C-4EAD-B924-328A5FAEC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1593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736" name="Picture 7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ABF6E19-18B0-424D-A3BE-4648B46C9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1793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737" name="Picture 736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49475A7A-8A3B-4D4B-AE3F-C4D4AE7DC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1993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738" name="Picture 7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9439029-5AF2-4C23-9F59-631ACC035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2193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739" name="Picture 73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F8DE55C1-1DD0-42FA-B9E4-D9A4CDE15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2393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740" name="Picture 739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C7ED83A0-A760-4168-892B-FEB7072C4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2593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741" name="Picture 7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8A90A78-7683-4070-A3DB-002E70C3B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2793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742" name="Picture 741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3FEE47D6-3C9B-4A21-953E-9385E4463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2993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743" name="Picture 7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3B85F93-DD64-4185-A6F4-D110A1DCB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3193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744" name="Picture 743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7AA46B1B-D577-4716-83EE-CBE014D78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339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745" name="Picture 7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58621F9-B8DA-45EE-B9E4-2FB0F8345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3593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746" name="Picture 7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569C08E-597D-4BFD-8497-54457F874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3793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747" name="Picture 7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D3A0DC5-53C1-4834-ABD1-64F1AFD32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3993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748" name="Picture 7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3451816-592E-495C-9A2F-D661643DC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419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749" name="Picture 7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882C26-FEC0-4DE4-AC4A-2C027990A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4393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750" name="Picture 7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016DDA8-C0F8-4EB5-9CCC-6AD897263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459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751" name="Picture 7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3DD2F4B-46C5-41B7-AF67-53AAAA588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4793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752" name="Picture 7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8F634F3-C1EC-46CF-B7A9-E5D746C02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4993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753" name="Picture 7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D667B4B-3199-47AA-A2A1-D69F626E3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5193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754" name="Picture 753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02EC1F21-8D5B-4980-898E-5FD4945D4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539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755" name="Picture 754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A5E5EB36-284B-4413-AFFB-79D76E24E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5593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17</xdr:col>
      <xdr:colOff>381000</xdr:colOff>
      <xdr:row>72</xdr:row>
      <xdr:rowOff>180975</xdr:rowOff>
    </xdr:to>
    <xdr:pic>
      <xdr:nvPicPr>
        <xdr:cNvPr id="756" name="Picture 755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388CA36C-C1D3-4F95-99B3-68F156F4B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5793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17</xdr:col>
      <xdr:colOff>381000</xdr:colOff>
      <xdr:row>73</xdr:row>
      <xdr:rowOff>180975</xdr:rowOff>
    </xdr:to>
    <xdr:pic>
      <xdr:nvPicPr>
        <xdr:cNvPr id="757" name="Picture 7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5FB3A07-C184-4115-BC26-F46DF6EC5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5993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17</xdr:col>
      <xdr:colOff>381000</xdr:colOff>
      <xdr:row>74</xdr:row>
      <xdr:rowOff>180975</xdr:rowOff>
    </xdr:to>
    <xdr:pic>
      <xdr:nvPicPr>
        <xdr:cNvPr id="758" name="Picture 757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1DE9AF9C-9B63-429C-BB8F-74192BFAF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6193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74</xdr:row>
      <xdr:rowOff>0</xdr:rowOff>
    </xdr:from>
    <xdr:to>
      <xdr:col>17</xdr:col>
      <xdr:colOff>381000</xdr:colOff>
      <xdr:row>75</xdr:row>
      <xdr:rowOff>180975</xdr:rowOff>
    </xdr:to>
    <xdr:pic>
      <xdr:nvPicPr>
        <xdr:cNvPr id="759" name="Picture 7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527F0F4-C702-4D15-8DED-942A14131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6393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75</xdr:row>
      <xdr:rowOff>0</xdr:rowOff>
    </xdr:from>
    <xdr:to>
      <xdr:col>17</xdr:col>
      <xdr:colOff>381000</xdr:colOff>
      <xdr:row>76</xdr:row>
      <xdr:rowOff>180975</xdr:rowOff>
    </xdr:to>
    <xdr:pic>
      <xdr:nvPicPr>
        <xdr:cNvPr id="760" name="Picture 7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F8A417-35C0-4994-99B5-E6FFC718E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659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76</xdr:row>
      <xdr:rowOff>0</xdr:rowOff>
    </xdr:from>
    <xdr:to>
      <xdr:col>17</xdr:col>
      <xdr:colOff>381000</xdr:colOff>
      <xdr:row>77</xdr:row>
      <xdr:rowOff>180975</xdr:rowOff>
    </xdr:to>
    <xdr:pic>
      <xdr:nvPicPr>
        <xdr:cNvPr id="761" name="Picture 7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F0D0055-773E-4683-BB7F-25D9AB02A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6793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77</xdr:row>
      <xdr:rowOff>0</xdr:rowOff>
    </xdr:from>
    <xdr:to>
      <xdr:col>17</xdr:col>
      <xdr:colOff>381000</xdr:colOff>
      <xdr:row>78</xdr:row>
      <xdr:rowOff>180975</xdr:rowOff>
    </xdr:to>
    <xdr:pic>
      <xdr:nvPicPr>
        <xdr:cNvPr id="762" name="Picture 7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7661993-B1EA-4794-8C60-D7F8AD15F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699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78</xdr:row>
      <xdr:rowOff>0</xdr:rowOff>
    </xdr:from>
    <xdr:to>
      <xdr:col>17</xdr:col>
      <xdr:colOff>381000</xdr:colOff>
      <xdr:row>79</xdr:row>
      <xdr:rowOff>180975</xdr:rowOff>
    </xdr:to>
    <xdr:pic>
      <xdr:nvPicPr>
        <xdr:cNvPr id="763" name="Picture 7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35C8201-E77F-49B8-A429-66CBFCF0F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7193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79</xdr:row>
      <xdr:rowOff>0</xdr:rowOff>
    </xdr:from>
    <xdr:to>
      <xdr:col>17</xdr:col>
      <xdr:colOff>381000</xdr:colOff>
      <xdr:row>80</xdr:row>
      <xdr:rowOff>180975</xdr:rowOff>
    </xdr:to>
    <xdr:pic>
      <xdr:nvPicPr>
        <xdr:cNvPr id="764" name="Picture 7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FDF0FEA-34D4-4DCB-ABDA-73BDF6C51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739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80</xdr:row>
      <xdr:rowOff>0</xdr:rowOff>
    </xdr:from>
    <xdr:to>
      <xdr:col>17</xdr:col>
      <xdr:colOff>381000</xdr:colOff>
      <xdr:row>81</xdr:row>
      <xdr:rowOff>180975</xdr:rowOff>
    </xdr:to>
    <xdr:pic>
      <xdr:nvPicPr>
        <xdr:cNvPr id="765" name="Picture 76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2A4E31DD-D32F-4411-B2FB-E38D1900F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7593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81</xdr:row>
      <xdr:rowOff>0</xdr:rowOff>
    </xdr:from>
    <xdr:to>
      <xdr:col>17</xdr:col>
      <xdr:colOff>381000</xdr:colOff>
      <xdr:row>82</xdr:row>
      <xdr:rowOff>180975</xdr:rowOff>
    </xdr:to>
    <xdr:pic>
      <xdr:nvPicPr>
        <xdr:cNvPr id="766" name="Picture 765" descr="https://a.espncdn.com/combiner/i?img=/i/teamlogos/countries/500/aut.png&amp;w=40&amp;h=40&amp;scale=crop">
          <a:extLst>
            <a:ext uri="{FF2B5EF4-FFF2-40B4-BE49-F238E27FC236}">
              <a16:creationId xmlns:a16="http://schemas.microsoft.com/office/drawing/2014/main" id="{1771DC4C-50AB-4410-BC7D-D51208A44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7793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82</xdr:row>
      <xdr:rowOff>0</xdr:rowOff>
    </xdr:from>
    <xdr:to>
      <xdr:col>17</xdr:col>
      <xdr:colOff>381000</xdr:colOff>
      <xdr:row>83</xdr:row>
      <xdr:rowOff>180975</xdr:rowOff>
    </xdr:to>
    <xdr:pic>
      <xdr:nvPicPr>
        <xdr:cNvPr id="767" name="Picture 7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F0CB095-705C-4F1E-90AF-5A793A6CC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7993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83</xdr:row>
      <xdr:rowOff>0</xdr:rowOff>
    </xdr:from>
    <xdr:to>
      <xdr:col>17</xdr:col>
      <xdr:colOff>381000</xdr:colOff>
      <xdr:row>84</xdr:row>
      <xdr:rowOff>180975</xdr:rowOff>
    </xdr:to>
    <xdr:pic>
      <xdr:nvPicPr>
        <xdr:cNvPr id="768" name="Picture 767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881BDC28-75DA-4B8F-BEAD-3941F6333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819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84</xdr:row>
      <xdr:rowOff>0</xdr:rowOff>
    </xdr:from>
    <xdr:to>
      <xdr:col>17</xdr:col>
      <xdr:colOff>381000</xdr:colOff>
      <xdr:row>85</xdr:row>
      <xdr:rowOff>180975</xdr:rowOff>
    </xdr:to>
    <xdr:pic>
      <xdr:nvPicPr>
        <xdr:cNvPr id="769" name="Picture 768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B5C3D983-FE6C-45CD-9DDF-1C75B1733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8394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85</xdr:row>
      <xdr:rowOff>0</xdr:rowOff>
    </xdr:from>
    <xdr:to>
      <xdr:col>17</xdr:col>
      <xdr:colOff>381000</xdr:colOff>
      <xdr:row>86</xdr:row>
      <xdr:rowOff>180975</xdr:rowOff>
    </xdr:to>
    <xdr:pic>
      <xdr:nvPicPr>
        <xdr:cNvPr id="770" name="Picture 76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32FC6F38-51CE-472D-8282-A20A01F85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859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86</xdr:row>
      <xdr:rowOff>0</xdr:rowOff>
    </xdr:from>
    <xdr:to>
      <xdr:col>17</xdr:col>
      <xdr:colOff>381000</xdr:colOff>
      <xdr:row>87</xdr:row>
      <xdr:rowOff>180975</xdr:rowOff>
    </xdr:to>
    <xdr:pic>
      <xdr:nvPicPr>
        <xdr:cNvPr id="771" name="Picture 7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ACC5B69-3F5A-43F3-8D8D-CE56501F6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8794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87</xdr:row>
      <xdr:rowOff>0</xdr:rowOff>
    </xdr:from>
    <xdr:to>
      <xdr:col>17</xdr:col>
      <xdr:colOff>381000</xdr:colOff>
      <xdr:row>88</xdr:row>
      <xdr:rowOff>180975</xdr:rowOff>
    </xdr:to>
    <xdr:pic>
      <xdr:nvPicPr>
        <xdr:cNvPr id="772" name="Picture 771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A1050C07-9B80-4124-8841-EE6254F38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8994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88</xdr:row>
      <xdr:rowOff>0</xdr:rowOff>
    </xdr:from>
    <xdr:to>
      <xdr:col>17</xdr:col>
      <xdr:colOff>381000</xdr:colOff>
      <xdr:row>89</xdr:row>
      <xdr:rowOff>180975</xdr:rowOff>
    </xdr:to>
    <xdr:pic>
      <xdr:nvPicPr>
        <xdr:cNvPr id="773" name="Picture 7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D370FE5-4DCE-4CF1-812B-832162D96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9194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89</xdr:row>
      <xdr:rowOff>0</xdr:rowOff>
    </xdr:from>
    <xdr:to>
      <xdr:col>17</xdr:col>
      <xdr:colOff>381000</xdr:colOff>
      <xdr:row>90</xdr:row>
      <xdr:rowOff>180975</xdr:rowOff>
    </xdr:to>
    <xdr:pic>
      <xdr:nvPicPr>
        <xdr:cNvPr id="774" name="Picture 7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B27985B-0AAC-428F-B851-4DB2B9C6A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9394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90</xdr:row>
      <xdr:rowOff>0</xdr:rowOff>
    </xdr:from>
    <xdr:to>
      <xdr:col>17</xdr:col>
      <xdr:colOff>381000</xdr:colOff>
      <xdr:row>91</xdr:row>
      <xdr:rowOff>180975</xdr:rowOff>
    </xdr:to>
    <xdr:pic>
      <xdr:nvPicPr>
        <xdr:cNvPr id="775" name="Picture 7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73D4C38-7DE6-4988-AF33-65AFB6E54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9594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91</xdr:row>
      <xdr:rowOff>0</xdr:rowOff>
    </xdr:from>
    <xdr:to>
      <xdr:col>17</xdr:col>
      <xdr:colOff>381000</xdr:colOff>
      <xdr:row>92</xdr:row>
      <xdr:rowOff>180975</xdr:rowOff>
    </xdr:to>
    <xdr:pic>
      <xdr:nvPicPr>
        <xdr:cNvPr id="776" name="Picture 7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207174-84D6-400A-85A7-C0B7A3861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9794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92</xdr:row>
      <xdr:rowOff>0</xdr:rowOff>
    </xdr:from>
    <xdr:to>
      <xdr:col>17</xdr:col>
      <xdr:colOff>381000</xdr:colOff>
      <xdr:row>93</xdr:row>
      <xdr:rowOff>180975</xdr:rowOff>
    </xdr:to>
    <xdr:pic>
      <xdr:nvPicPr>
        <xdr:cNvPr id="777" name="Picture 7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842645D-0EE7-44CA-BB52-E6F17F0BD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9994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93</xdr:row>
      <xdr:rowOff>0</xdr:rowOff>
    </xdr:from>
    <xdr:to>
      <xdr:col>17</xdr:col>
      <xdr:colOff>381000</xdr:colOff>
      <xdr:row>94</xdr:row>
      <xdr:rowOff>180975</xdr:rowOff>
    </xdr:to>
    <xdr:pic>
      <xdr:nvPicPr>
        <xdr:cNvPr id="778" name="Picture 7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184E619-FFA6-4456-9D9D-37F932D71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30194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94</xdr:row>
      <xdr:rowOff>0</xdr:rowOff>
    </xdr:from>
    <xdr:to>
      <xdr:col>17</xdr:col>
      <xdr:colOff>381000</xdr:colOff>
      <xdr:row>95</xdr:row>
      <xdr:rowOff>180975</xdr:rowOff>
    </xdr:to>
    <xdr:pic>
      <xdr:nvPicPr>
        <xdr:cNvPr id="779" name="Picture 77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57C76C99-0B9E-421F-9DB1-741695E72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30394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95</xdr:row>
      <xdr:rowOff>0</xdr:rowOff>
    </xdr:from>
    <xdr:to>
      <xdr:col>17</xdr:col>
      <xdr:colOff>381000</xdr:colOff>
      <xdr:row>96</xdr:row>
      <xdr:rowOff>180975</xdr:rowOff>
    </xdr:to>
    <xdr:pic>
      <xdr:nvPicPr>
        <xdr:cNvPr id="780" name="Picture 7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6341602-6752-47AA-A23B-CC97CA4A8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30594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96</xdr:row>
      <xdr:rowOff>0</xdr:rowOff>
    </xdr:from>
    <xdr:to>
      <xdr:col>17</xdr:col>
      <xdr:colOff>381000</xdr:colOff>
      <xdr:row>97</xdr:row>
      <xdr:rowOff>180975</xdr:rowOff>
    </xdr:to>
    <xdr:pic>
      <xdr:nvPicPr>
        <xdr:cNvPr id="781" name="Picture 7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4BFBCA-A039-4F96-B576-352E72B37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30794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97</xdr:row>
      <xdr:rowOff>0</xdr:rowOff>
    </xdr:from>
    <xdr:to>
      <xdr:col>17</xdr:col>
      <xdr:colOff>381000</xdr:colOff>
      <xdr:row>98</xdr:row>
      <xdr:rowOff>180975</xdr:rowOff>
    </xdr:to>
    <xdr:pic>
      <xdr:nvPicPr>
        <xdr:cNvPr id="782" name="Picture 7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DCED3FB-D2A6-4581-AD08-B40B7A2ED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30994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98</xdr:row>
      <xdr:rowOff>0</xdr:rowOff>
    </xdr:from>
    <xdr:to>
      <xdr:col>17</xdr:col>
      <xdr:colOff>381000</xdr:colOff>
      <xdr:row>99</xdr:row>
      <xdr:rowOff>180975</xdr:rowOff>
    </xdr:to>
    <xdr:pic>
      <xdr:nvPicPr>
        <xdr:cNvPr id="783" name="Picture 7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FD78766-A1CA-42E6-8A36-93933C6E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31194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948" name="Picture 947" descr="https://a.espncdn.com/combiner/i?img=/i/headshots/golf/players/full/1059.png&amp;h=96&amp;w=96&amp;scale=crop">
          <a:extLst>
            <a:ext uri="{FF2B5EF4-FFF2-40B4-BE49-F238E27FC236}">
              <a16:creationId xmlns:a16="http://schemas.microsoft.com/office/drawing/2014/main" id="{89B24920-D050-46F7-90F7-F038AC82A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5049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949" name="Picture 948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82D229A1-CC6C-4253-BB6F-39C96CF31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752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950" name="Picture 949" descr="https://a.espncdn.com/combiner/i?img=/i/headshots/golf/players/full/1077.png&amp;h=96&amp;w=96&amp;scale=crop">
          <a:extLst>
            <a:ext uri="{FF2B5EF4-FFF2-40B4-BE49-F238E27FC236}">
              <a16:creationId xmlns:a16="http://schemas.microsoft.com/office/drawing/2014/main" id="{90641DD8-1B76-43E6-B543-165ADC8BD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33718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951" name="Picture 950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70A40ED5-C903-4DB1-A963-E59CA823C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361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952" name="Picture 951" descr="https://a.espncdn.com/combiner/i?img=/i/headshots/golf/players/full/208.png&amp;h=96&amp;w=96&amp;scale=crop">
          <a:extLst>
            <a:ext uri="{FF2B5EF4-FFF2-40B4-BE49-F238E27FC236}">
              <a16:creationId xmlns:a16="http://schemas.microsoft.com/office/drawing/2014/main" id="{60F5233D-AB69-4AE7-A56A-C44ED38B1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50863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953" name="Picture 952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9860C33E-C1D8-42C4-9EC2-75C641443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533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954" name="Picture 953" descr="https://a.espncdn.com/combiner/i?img=/i/headshots/golf/players/full/5467.png&amp;h=96&amp;w=96&amp;scale=crop">
          <a:extLst>
            <a:ext uri="{FF2B5EF4-FFF2-40B4-BE49-F238E27FC236}">
              <a16:creationId xmlns:a16="http://schemas.microsoft.com/office/drawing/2014/main" id="{79551A91-C5ED-491B-85C6-860459F5E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69151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955" name="Picture 954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022C66FE-6404-4330-AB10-67BE15A50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716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56" name="Picture 955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EFB74752-7434-4392-A9E5-12D26DA2F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8629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57" name="Picture 956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6EC5E163-637A-44B4-83B9-7769FBAF3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8829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58" name="Picture 9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84A9251-4506-41FE-B321-4B5649860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9029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59" name="Picture 958" descr="https://a.espncdn.com/combiner/i?img=/i/teamlogos/countries/500/tpe.png&amp;w=40&amp;h=40&amp;scale=crop">
          <a:extLst>
            <a:ext uri="{FF2B5EF4-FFF2-40B4-BE49-F238E27FC236}">
              <a16:creationId xmlns:a16="http://schemas.microsoft.com/office/drawing/2014/main" id="{DE1874B6-0822-4FB3-93BD-15FD84217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9229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60" name="Picture 9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DD19D00-E34A-4835-9AB1-66B42DFDC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9429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61" name="Picture 9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D5D72C9-1239-45C1-8BC0-8F179C1AD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9629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62" name="Picture 9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280C4ED-1E10-4A14-AEBA-AD0A88E85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982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63" name="Picture 9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AEE7A08-A0D5-4848-8431-458C1D661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0029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64" name="Picture 9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445C386-0B3C-4610-93EF-5979F9AB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022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65" name="Picture 9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632248E-0035-4BFE-8941-F607F3B7C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0429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66" name="Picture 9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EB31593-31B8-4E14-8F16-598E5C835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062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67" name="Picture 9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DC27F79-E56C-406D-BD33-D873A8E18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0829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68" name="Picture 967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7F26622C-CFC6-4B42-B917-47A1B270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1029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69" name="Picture 968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0EE8F68B-1420-4BDD-937B-692BF6DC2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1229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70" name="Picture 9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A95F419-3882-4EE8-8F73-7438B3AEA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143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71" name="Picture 9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7BE3424-2067-4803-B655-CC540B197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1630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72" name="Picture 971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E8526786-00DB-4250-9E71-3EDD9FA12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183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73" name="Picture 972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28CE178B-0385-444E-A76A-877C71C3D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2030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74" name="Picture 97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1F3E2F32-3F9E-4F96-9546-E6A76457F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2230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75" name="Picture 974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E88CA0C2-F0EA-43E2-B1AB-605E119E7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2430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76" name="Picture 9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2E82C00-BB33-428B-BEDC-04A555EB9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263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77" name="Picture 9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E3D3D17-89EC-4DC9-A706-738069FFA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2830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78" name="Picture 9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4C4D0AE-B63A-435B-A2C6-B09360F81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303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79" name="Picture 978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5F15DD36-153B-4AF8-8A36-3B332A2BD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323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80" name="Picture 97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885D563F-F76F-4ADB-A55D-750E84540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343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81" name="Picture 9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14160E-4D95-4DCF-9A0D-7C773B61C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363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82" name="Picture 9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7403A3E-65CE-425B-88E9-3C89A8790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383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83" name="Picture 9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C2271BC-964D-4507-AD1B-043AAD29C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403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84" name="Picture 983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04E62042-7FBF-4D8F-B79F-7A5D6A93A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423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985" name="Picture 98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0F4ED957-19F9-458B-BFB4-4D007FC51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443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986" name="Picture 9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4CD4FD7-9A9D-4D5A-A8C0-F2F9BEB6D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463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987" name="Picture 9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AAFE054-D999-4FE9-93B6-AF3770C51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483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988" name="Picture 9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B99B9EB-88D4-4073-967C-23E013E55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503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989" name="Picture 98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4A4719A2-EA75-460E-9716-442320C60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523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990" name="Picture 98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1F3FB745-BB72-4B78-B1AD-A48CC0D4B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543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991" name="Picture 9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54C4D3B-93F5-4F01-93D9-98BDB3C84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563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114300</xdr:rowOff>
    </xdr:to>
    <xdr:pic>
      <xdr:nvPicPr>
        <xdr:cNvPr id="992" name="Picture 9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2C76C52-CDF8-4372-8F46-498F1F70A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583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993" name="Picture 992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88E2D549-D6CA-4F3D-999A-ABDFE8950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603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994" name="Picture 99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D5679F81-5C88-4DC8-9B1E-F029AF14C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623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995" name="Picture 994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AE43B911-0D2A-4DD9-945E-2CADC0BB2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643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996" name="Picture 9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167FBDD-8E94-47B5-962D-75492F184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663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997" name="Picture 9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F70A16C-E452-4BCC-A341-59E7A154E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683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998" name="Picture 9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1E0FEA7-3DD1-4DE9-BFCE-CF34BF9BE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703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999" name="Picture 9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B33A136-D340-442B-87BF-6BE73811F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723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1000" name="Picture 9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2738FCA-3449-4D8E-A7A7-675531AFF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743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1001" name="Picture 10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88A05A7-C9CF-4406-B9BC-D239945D8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763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1002" name="Picture 10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6CCB763-15E7-4BF7-89C1-8DBFAEB6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783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1003" name="Picture 10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94201CB-B7F4-425A-B81C-D4F173F7A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803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1004" name="Picture 10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71A5FC4-1489-4138-8E6B-7857901D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823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1005" name="Picture 10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388F29B-BCDE-452B-BFB6-52EA26701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843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1006" name="Picture 1005" descr="https://a.espncdn.com/combiner/i?img=/i/teamlogos/countries/500/aut.png&amp;w=40&amp;h=40&amp;scale=crop">
          <a:extLst>
            <a:ext uri="{FF2B5EF4-FFF2-40B4-BE49-F238E27FC236}">
              <a16:creationId xmlns:a16="http://schemas.microsoft.com/office/drawing/2014/main" id="{BAC69CB7-72D3-47C3-A03C-D2443A440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863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1007" name="Picture 10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DD3F439-A51E-4C77-AEB9-320424D5B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883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1008" name="Picture 1007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4E0505F0-45D2-463E-B018-25390AF96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903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1009" name="Picture 10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7EF9992-B181-4F06-AEBE-C8A23994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923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1010" name="Picture 10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BFE28CC-D6E6-497C-A043-B2CA9697B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943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1011" name="Picture 101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8B4F4257-D9AF-48AC-BF75-7E037F213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963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1012" name="Picture 10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9BBDBFA-D1E5-4506-8994-1302EC8C6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983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1013" name="Picture 10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DD50047-AA97-437B-92BB-7964767AD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003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1014" name="Picture 10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03499D7-BE22-492B-BCB2-75FEE65D1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023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1015" name="Picture 1014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D3982400-5BFF-4AC4-962B-1C0BAAE56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043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1016" name="Picture 1015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F53A0084-A6B8-4471-96CE-E8D106250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063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1017" name="Picture 10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2667531-4DDC-41EA-A456-2BAD2995F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083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1018" name="Picture 10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4A8EF8C-BE87-4FB1-B5C7-161DF5DE4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103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1019" name="Picture 101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80749BE2-29BD-4F49-850D-69F3BC54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123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1020" name="Picture 10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C864313-C2E5-4EBA-894A-A20DB6012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143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1021" name="Picture 10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040BF67-61C6-49DF-93F6-48963E03E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163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1022" name="Picture 10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DB68597-9A41-4358-9066-FA40F8A18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183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1023" name="Picture 1022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5A852F1D-136D-47AF-A9E7-F871BC487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203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1024" name="Picture 10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150A154-3EFB-48A7-B55F-8AE01B412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223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1025" name="Picture 102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5FDAAFC6-6BD8-474F-AD8D-02E9EC4FE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243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1026" name="Picture 10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DBDBF28-F42B-47C8-AC77-D1929F9DA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263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1027" name="Picture 10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3FFB10D-14D4-4746-9003-8E63BE1A1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283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1028" name="Picture 1027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C569447E-0A78-41AF-9C42-631253293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303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1029" name="Picture 102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AD3F8D27-4490-4098-BDF9-9267C9471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323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1030" name="Picture 10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CC0DF01-8086-42A1-AE11-296B0AE90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343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1031" name="Picture 10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590E478-0EAA-4EE0-9071-602CE81F4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363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1032" name="Picture 10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6E3D680-545A-44AE-B319-6F552E877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383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1033" name="Picture 10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389A1AA-FD4F-41F8-8EF3-34373CD14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403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1034" name="Picture 103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B25F8772-02D0-40DB-B558-DF15D322B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423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1035" name="Picture 10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BCF3C0C-FB42-4633-8F3D-F16E4CDE5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443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1036" name="Picture 10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DB0D63A-B9B5-48FA-9B3D-5F5FF6A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463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1037" name="Picture 10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3DFF5C4-A482-4620-AC66-FE23A2443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483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1038" name="Picture 10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06051B7-8A02-4464-A15D-217119126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503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1039" name="Picture 1038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111E2B9D-86A4-420C-ACA7-B7C42C288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523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1040" name="Picture 10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7F4D320-BAE3-4A76-9A7F-B2FB0A671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543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1041" name="Picture 10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5853F00-8D84-4FB9-BE26-22427ED7D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563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1042" name="Picture 10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2FCEC4D-5D80-404D-A9A4-C7B4C1FAE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583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1043" name="Picture 104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50B23E99-66F0-4CBB-9FC8-56DF53DAD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603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1044" name="Picture 10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448B074-CC79-406C-ABA6-D9D8E9C82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623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1045" name="Picture 10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79AF48D-1DD6-42DE-9B9E-C7060F172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643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1046" name="Picture 10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3A20247-3676-4825-870E-F0C88E757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663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1047" name="Picture 1046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3F716BC6-CCAA-4D5E-AB17-E570DFA6E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683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1048" name="Picture 1047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F41DEF2D-7EC8-42B8-AFE3-F38FF194A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7031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1049" name="Picture 1048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EDFF7BF4-1F5D-4C3F-8F20-32CFBE7EB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7231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1050" name="Picture 10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CA8CAA2-521A-45A4-BDB2-965B71B4F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743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1051" name="Picture 10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FEBBA5A-1DE7-47E4-B8EC-BD0C1C378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7632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1052" name="Picture 10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8D37789-024E-48FF-9922-B1C28CE0E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783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1053" name="Picture 105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31971815-4073-479A-A776-01C4F1D81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8032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1054" name="Picture 10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244AD2D-D6E0-4A10-943C-3F6803A7F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8232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17</xdr:col>
      <xdr:colOff>381000</xdr:colOff>
      <xdr:row>72</xdr:row>
      <xdr:rowOff>180975</xdr:rowOff>
    </xdr:to>
    <xdr:pic>
      <xdr:nvPicPr>
        <xdr:cNvPr id="1055" name="Picture 10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BFAB0F9-FCF6-4906-A8D9-1067A3B73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8432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17</xdr:col>
      <xdr:colOff>381000</xdr:colOff>
      <xdr:row>73</xdr:row>
      <xdr:rowOff>180975</xdr:rowOff>
    </xdr:to>
    <xdr:pic>
      <xdr:nvPicPr>
        <xdr:cNvPr id="1056" name="Picture 10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0F0A1A9-462E-4FF6-BEE9-B1D1B57D3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863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17</xdr:col>
      <xdr:colOff>381000</xdr:colOff>
      <xdr:row>74</xdr:row>
      <xdr:rowOff>180975</xdr:rowOff>
    </xdr:to>
    <xdr:pic>
      <xdr:nvPicPr>
        <xdr:cNvPr id="1057" name="Picture 10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3053F91-ACB6-4725-99F8-AE9F7EBB3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8832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74</xdr:row>
      <xdr:rowOff>0</xdr:rowOff>
    </xdr:from>
    <xdr:to>
      <xdr:col>17</xdr:col>
      <xdr:colOff>381000</xdr:colOff>
      <xdr:row>75</xdr:row>
      <xdr:rowOff>180975</xdr:rowOff>
    </xdr:to>
    <xdr:pic>
      <xdr:nvPicPr>
        <xdr:cNvPr id="1058" name="Picture 10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4F0EC73-D4EE-4868-AF9E-2215B8F15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9032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75</xdr:row>
      <xdr:rowOff>0</xdr:rowOff>
    </xdr:from>
    <xdr:to>
      <xdr:col>17</xdr:col>
      <xdr:colOff>381000</xdr:colOff>
      <xdr:row>76</xdr:row>
      <xdr:rowOff>180975</xdr:rowOff>
    </xdr:to>
    <xdr:pic>
      <xdr:nvPicPr>
        <xdr:cNvPr id="1059" name="Picture 1058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CC911EFA-FEA0-4512-925C-6687E517B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9232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76</xdr:row>
      <xdr:rowOff>0</xdr:rowOff>
    </xdr:from>
    <xdr:to>
      <xdr:col>17</xdr:col>
      <xdr:colOff>381000</xdr:colOff>
      <xdr:row>77</xdr:row>
      <xdr:rowOff>180975</xdr:rowOff>
    </xdr:to>
    <xdr:pic>
      <xdr:nvPicPr>
        <xdr:cNvPr id="1060" name="Picture 10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B87B909-C13B-4755-8A62-3900C7AB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9432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77</xdr:row>
      <xdr:rowOff>0</xdr:rowOff>
    </xdr:from>
    <xdr:to>
      <xdr:col>17</xdr:col>
      <xdr:colOff>381000</xdr:colOff>
      <xdr:row>78</xdr:row>
      <xdr:rowOff>180975</xdr:rowOff>
    </xdr:to>
    <xdr:pic>
      <xdr:nvPicPr>
        <xdr:cNvPr id="1061" name="Picture 10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B35F443-1533-48AD-9CC7-65E7F825F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9632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78</xdr:row>
      <xdr:rowOff>0</xdr:rowOff>
    </xdr:from>
    <xdr:to>
      <xdr:col>17</xdr:col>
      <xdr:colOff>381000</xdr:colOff>
      <xdr:row>79</xdr:row>
      <xdr:rowOff>180975</xdr:rowOff>
    </xdr:to>
    <xdr:pic>
      <xdr:nvPicPr>
        <xdr:cNvPr id="1062" name="Picture 1061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0D6C2B91-5961-4A7E-BC21-05DFE4480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983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79</xdr:row>
      <xdr:rowOff>0</xdr:rowOff>
    </xdr:from>
    <xdr:to>
      <xdr:col>17</xdr:col>
      <xdr:colOff>381000</xdr:colOff>
      <xdr:row>80</xdr:row>
      <xdr:rowOff>180975</xdr:rowOff>
    </xdr:to>
    <xdr:pic>
      <xdr:nvPicPr>
        <xdr:cNvPr id="1063" name="Picture 10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7C9DB25-C402-4776-BCD2-182659DDD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0032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80</xdr:row>
      <xdr:rowOff>0</xdr:rowOff>
    </xdr:from>
    <xdr:to>
      <xdr:col>17</xdr:col>
      <xdr:colOff>381000</xdr:colOff>
      <xdr:row>81</xdr:row>
      <xdr:rowOff>180975</xdr:rowOff>
    </xdr:to>
    <xdr:pic>
      <xdr:nvPicPr>
        <xdr:cNvPr id="1064" name="Picture 106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8D61E1C7-CB99-40E0-B129-B289DB888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023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81</xdr:row>
      <xdr:rowOff>0</xdr:rowOff>
    </xdr:from>
    <xdr:to>
      <xdr:col>17</xdr:col>
      <xdr:colOff>381000</xdr:colOff>
      <xdr:row>82</xdr:row>
      <xdr:rowOff>180975</xdr:rowOff>
    </xdr:to>
    <xdr:pic>
      <xdr:nvPicPr>
        <xdr:cNvPr id="1065" name="Picture 10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8672491-E21C-468E-8A43-4FC6B9964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0432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82</xdr:row>
      <xdr:rowOff>0</xdr:rowOff>
    </xdr:from>
    <xdr:to>
      <xdr:col>17</xdr:col>
      <xdr:colOff>381000</xdr:colOff>
      <xdr:row>83</xdr:row>
      <xdr:rowOff>180975</xdr:rowOff>
    </xdr:to>
    <xdr:pic>
      <xdr:nvPicPr>
        <xdr:cNvPr id="1066" name="Picture 1065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0A174710-9329-4278-997C-4935BFED1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063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83</xdr:row>
      <xdr:rowOff>0</xdr:rowOff>
    </xdr:from>
    <xdr:to>
      <xdr:col>17</xdr:col>
      <xdr:colOff>381000</xdr:colOff>
      <xdr:row>84</xdr:row>
      <xdr:rowOff>180975</xdr:rowOff>
    </xdr:to>
    <xdr:pic>
      <xdr:nvPicPr>
        <xdr:cNvPr id="1067" name="Picture 10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9981FD2-036F-440C-8108-9072733F1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0832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84</xdr:row>
      <xdr:rowOff>0</xdr:rowOff>
    </xdr:from>
    <xdr:to>
      <xdr:col>17</xdr:col>
      <xdr:colOff>381000</xdr:colOff>
      <xdr:row>85</xdr:row>
      <xdr:rowOff>180975</xdr:rowOff>
    </xdr:to>
    <xdr:pic>
      <xdr:nvPicPr>
        <xdr:cNvPr id="1068" name="Picture 10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C477AB5-B793-4474-80DD-99C56A760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1032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85</xdr:row>
      <xdr:rowOff>0</xdr:rowOff>
    </xdr:from>
    <xdr:to>
      <xdr:col>17</xdr:col>
      <xdr:colOff>381000</xdr:colOff>
      <xdr:row>86</xdr:row>
      <xdr:rowOff>180975</xdr:rowOff>
    </xdr:to>
    <xdr:pic>
      <xdr:nvPicPr>
        <xdr:cNvPr id="1069" name="Picture 10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CBA17DD-475A-4335-85A8-A39431330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1232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86</xdr:row>
      <xdr:rowOff>0</xdr:rowOff>
    </xdr:from>
    <xdr:to>
      <xdr:col>17</xdr:col>
      <xdr:colOff>381000</xdr:colOff>
      <xdr:row>87</xdr:row>
      <xdr:rowOff>180975</xdr:rowOff>
    </xdr:to>
    <xdr:pic>
      <xdr:nvPicPr>
        <xdr:cNvPr id="1070" name="Picture 10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394DF3B-90DE-4AD2-B47A-F1BA4BEAB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143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87</xdr:row>
      <xdr:rowOff>0</xdr:rowOff>
    </xdr:from>
    <xdr:to>
      <xdr:col>17</xdr:col>
      <xdr:colOff>381000</xdr:colOff>
      <xdr:row>88</xdr:row>
      <xdr:rowOff>180975</xdr:rowOff>
    </xdr:to>
    <xdr:pic>
      <xdr:nvPicPr>
        <xdr:cNvPr id="1071" name="Picture 10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5A3EAC4-2EBA-4749-9F68-2B13692D0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1632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88</xdr:row>
      <xdr:rowOff>0</xdr:rowOff>
    </xdr:from>
    <xdr:to>
      <xdr:col>17</xdr:col>
      <xdr:colOff>381000</xdr:colOff>
      <xdr:row>89</xdr:row>
      <xdr:rowOff>180975</xdr:rowOff>
    </xdr:to>
    <xdr:pic>
      <xdr:nvPicPr>
        <xdr:cNvPr id="1072" name="Picture 10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44A5C4F-BA93-4EE2-98E8-79F3B9787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183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89</xdr:row>
      <xdr:rowOff>0</xdr:rowOff>
    </xdr:from>
    <xdr:to>
      <xdr:col>17</xdr:col>
      <xdr:colOff>381000</xdr:colOff>
      <xdr:row>90</xdr:row>
      <xdr:rowOff>180975</xdr:rowOff>
    </xdr:to>
    <xdr:pic>
      <xdr:nvPicPr>
        <xdr:cNvPr id="1073" name="Picture 10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1FA6C69-A796-40D4-9A5B-D8BCA3E2E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2032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90</xdr:row>
      <xdr:rowOff>0</xdr:rowOff>
    </xdr:from>
    <xdr:to>
      <xdr:col>17</xdr:col>
      <xdr:colOff>381000</xdr:colOff>
      <xdr:row>91</xdr:row>
      <xdr:rowOff>180975</xdr:rowOff>
    </xdr:to>
    <xdr:pic>
      <xdr:nvPicPr>
        <xdr:cNvPr id="1074" name="Picture 1073" descr="https://a.espncdn.com/combiner/i?img=/i/teamlogos/countries/500/tha.png&amp;w=40&amp;h=40&amp;scale=crop">
          <a:extLst>
            <a:ext uri="{FF2B5EF4-FFF2-40B4-BE49-F238E27FC236}">
              <a16:creationId xmlns:a16="http://schemas.microsoft.com/office/drawing/2014/main" id="{BD0F38A8-2C91-4BB7-9EED-4AB5CE071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2232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91</xdr:row>
      <xdr:rowOff>0</xdr:rowOff>
    </xdr:from>
    <xdr:to>
      <xdr:col>17</xdr:col>
      <xdr:colOff>381000</xdr:colOff>
      <xdr:row>92</xdr:row>
      <xdr:rowOff>180975</xdr:rowOff>
    </xdr:to>
    <xdr:pic>
      <xdr:nvPicPr>
        <xdr:cNvPr id="1075" name="Picture 10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1E55486-3B22-4DEE-A979-24C987F3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2432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92</xdr:row>
      <xdr:rowOff>0</xdr:rowOff>
    </xdr:from>
    <xdr:to>
      <xdr:col>17</xdr:col>
      <xdr:colOff>381000</xdr:colOff>
      <xdr:row>93</xdr:row>
      <xdr:rowOff>180975</xdr:rowOff>
    </xdr:to>
    <xdr:pic>
      <xdr:nvPicPr>
        <xdr:cNvPr id="1076" name="Picture 10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6D072DA-CE3F-487A-B72F-70C94719A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263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93</xdr:row>
      <xdr:rowOff>0</xdr:rowOff>
    </xdr:from>
    <xdr:to>
      <xdr:col>17</xdr:col>
      <xdr:colOff>381000</xdr:colOff>
      <xdr:row>94</xdr:row>
      <xdr:rowOff>180975</xdr:rowOff>
    </xdr:to>
    <xdr:pic>
      <xdr:nvPicPr>
        <xdr:cNvPr id="1077" name="Picture 1076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C6A18668-4809-472B-9C09-13AF5EF12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2832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94</xdr:row>
      <xdr:rowOff>0</xdr:rowOff>
    </xdr:from>
    <xdr:to>
      <xdr:col>17</xdr:col>
      <xdr:colOff>381000</xdr:colOff>
      <xdr:row>95</xdr:row>
      <xdr:rowOff>180975</xdr:rowOff>
    </xdr:to>
    <xdr:pic>
      <xdr:nvPicPr>
        <xdr:cNvPr id="1078" name="Picture 1077" descr="https://a.espncdn.com/combiner/i?img=/i/teamlogos/countries/500/nor.png&amp;w=40&amp;h=40&amp;scale=crop">
          <a:extLst>
            <a:ext uri="{FF2B5EF4-FFF2-40B4-BE49-F238E27FC236}">
              <a16:creationId xmlns:a16="http://schemas.microsoft.com/office/drawing/2014/main" id="{61BC85E1-CC1D-47E4-9C15-BABE311B9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3032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95</xdr:row>
      <xdr:rowOff>0</xdr:rowOff>
    </xdr:from>
    <xdr:to>
      <xdr:col>17</xdr:col>
      <xdr:colOff>381000</xdr:colOff>
      <xdr:row>96</xdr:row>
      <xdr:rowOff>180975</xdr:rowOff>
    </xdr:to>
    <xdr:pic>
      <xdr:nvPicPr>
        <xdr:cNvPr id="1079" name="Picture 10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AF3B9B1-9E69-41C4-9806-9E3B4CEAB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3232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96</xdr:row>
      <xdr:rowOff>0</xdr:rowOff>
    </xdr:from>
    <xdr:to>
      <xdr:col>17</xdr:col>
      <xdr:colOff>381000</xdr:colOff>
      <xdr:row>97</xdr:row>
      <xdr:rowOff>180975</xdr:rowOff>
    </xdr:to>
    <xdr:pic>
      <xdr:nvPicPr>
        <xdr:cNvPr id="1080" name="Picture 1079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46E490EB-E5C5-4C5B-A848-7FAEA9172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3432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97</xdr:row>
      <xdr:rowOff>0</xdr:rowOff>
    </xdr:from>
    <xdr:to>
      <xdr:col>17</xdr:col>
      <xdr:colOff>381000</xdr:colOff>
      <xdr:row>98</xdr:row>
      <xdr:rowOff>180975</xdr:rowOff>
    </xdr:to>
    <xdr:pic>
      <xdr:nvPicPr>
        <xdr:cNvPr id="1081" name="Picture 1080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86B7B1B1-1436-4ABB-9CA5-A9165CBDC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3632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98</xdr:row>
      <xdr:rowOff>0</xdr:rowOff>
    </xdr:from>
    <xdr:to>
      <xdr:col>17</xdr:col>
      <xdr:colOff>381000</xdr:colOff>
      <xdr:row>99</xdr:row>
      <xdr:rowOff>180975</xdr:rowOff>
    </xdr:to>
    <xdr:pic>
      <xdr:nvPicPr>
        <xdr:cNvPr id="1082" name="Picture 10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E43DAFF-4560-43A0-B32C-68DA4BFE7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383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99</xdr:row>
      <xdr:rowOff>0</xdr:rowOff>
    </xdr:from>
    <xdr:to>
      <xdr:col>17</xdr:col>
      <xdr:colOff>381000</xdr:colOff>
      <xdr:row>100</xdr:row>
      <xdr:rowOff>180975</xdr:rowOff>
    </xdr:to>
    <xdr:pic>
      <xdr:nvPicPr>
        <xdr:cNvPr id="1083" name="Picture 10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3F9D5AA-4423-43CE-A79D-95693CF26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4032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100</xdr:row>
      <xdr:rowOff>0</xdr:rowOff>
    </xdr:from>
    <xdr:to>
      <xdr:col>17</xdr:col>
      <xdr:colOff>381000</xdr:colOff>
      <xdr:row>101</xdr:row>
      <xdr:rowOff>180975</xdr:rowOff>
    </xdr:to>
    <xdr:pic>
      <xdr:nvPicPr>
        <xdr:cNvPr id="1084" name="Picture 10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CD92CC-5991-431E-8A75-989A1255C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423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101</xdr:row>
      <xdr:rowOff>0</xdr:rowOff>
    </xdr:from>
    <xdr:to>
      <xdr:col>17</xdr:col>
      <xdr:colOff>381000</xdr:colOff>
      <xdr:row>102</xdr:row>
      <xdr:rowOff>180975</xdr:rowOff>
    </xdr:to>
    <xdr:pic>
      <xdr:nvPicPr>
        <xdr:cNvPr id="1085" name="Picture 1084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85B048A1-1E97-47BD-8546-62B5013A7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4432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102</xdr:row>
      <xdr:rowOff>0</xdr:rowOff>
    </xdr:from>
    <xdr:to>
      <xdr:col>17</xdr:col>
      <xdr:colOff>381000</xdr:colOff>
      <xdr:row>103</xdr:row>
      <xdr:rowOff>180975</xdr:rowOff>
    </xdr:to>
    <xdr:pic>
      <xdr:nvPicPr>
        <xdr:cNvPr id="1086" name="Picture 10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8EF7A6D-E0D0-413F-B45F-C56D08102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463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103</xdr:row>
      <xdr:rowOff>0</xdr:rowOff>
    </xdr:from>
    <xdr:to>
      <xdr:col>17</xdr:col>
      <xdr:colOff>381000</xdr:colOff>
      <xdr:row>104</xdr:row>
      <xdr:rowOff>180975</xdr:rowOff>
    </xdr:to>
    <xdr:pic>
      <xdr:nvPicPr>
        <xdr:cNvPr id="1087" name="Picture 10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D8B26AC-093E-4592-A7B6-C88B7513C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4832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104</xdr:row>
      <xdr:rowOff>0</xdr:rowOff>
    </xdr:from>
    <xdr:to>
      <xdr:col>17</xdr:col>
      <xdr:colOff>381000</xdr:colOff>
      <xdr:row>105</xdr:row>
      <xdr:rowOff>180975</xdr:rowOff>
    </xdr:to>
    <xdr:pic>
      <xdr:nvPicPr>
        <xdr:cNvPr id="1088" name="Picture 10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789D438-2B24-4183-93DA-C740B65C4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5032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105</xdr:row>
      <xdr:rowOff>0</xdr:rowOff>
    </xdr:from>
    <xdr:to>
      <xdr:col>17</xdr:col>
      <xdr:colOff>381000</xdr:colOff>
      <xdr:row>106</xdr:row>
      <xdr:rowOff>180975</xdr:rowOff>
    </xdr:to>
    <xdr:pic>
      <xdr:nvPicPr>
        <xdr:cNvPr id="1089" name="Picture 108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526512CE-B914-41BC-B87C-3D07279A2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5232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106</xdr:row>
      <xdr:rowOff>0</xdr:rowOff>
    </xdr:from>
    <xdr:to>
      <xdr:col>17</xdr:col>
      <xdr:colOff>381000</xdr:colOff>
      <xdr:row>107</xdr:row>
      <xdr:rowOff>180975</xdr:rowOff>
    </xdr:to>
    <xdr:pic>
      <xdr:nvPicPr>
        <xdr:cNvPr id="1090" name="Picture 10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35E9B97-021C-4BDC-9D92-BE3206175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543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107</xdr:row>
      <xdr:rowOff>0</xdr:rowOff>
    </xdr:from>
    <xdr:to>
      <xdr:col>17</xdr:col>
      <xdr:colOff>381000</xdr:colOff>
      <xdr:row>108</xdr:row>
      <xdr:rowOff>180975</xdr:rowOff>
    </xdr:to>
    <xdr:pic>
      <xdr:nvPicPr>
        <xdr:cNvPr id="1091" name="Picture 10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76D06E6-DF2E-4ED1-A733-0B2EBD7B9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5633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108</xdr:row>
      <xdr:rowOff>0</xdr:rowOff>
    </xdr:from>
    <xdr:to>
      <xdr:col>17</xdr:col>
      <xdr:colOff>381000</xdr:colOff>
      <xdr:row>109</xdr:row>
      <xdr:rowOff>180975</xdr:rowOff>
    </xdr:to>
    <xdr:pic>
      <xdr:nvPicPr>
        <xdr:cNvPr id="1092" name="Picture 10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3379D21-6A77-49BC-8A8C-E86179C6D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583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109</xdr:row>
      <xdr:rowOff>0</xdr:rowOff>
    </xdr:from>
    <xdr:to>
      <xdr:col>17</xdr:col>
      <xdr:colOff>381000</xdr:colOff>
      <xdr:row>110</xdr:row>
      <xdr:rowOff>180975</xdr:rowOff>
    </xdr:to>
    <xdr:pic>
      <xdr:nvPicPr>
        <xdr:cNvPr id="1093" name="Picture 10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84F609B-8C10-42BB-B852-3F5635190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6033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110</xdr:row>
      <xdr:rowOff>0</xdr:rowOff>
    </xdr:from>
    <xdr:to>
      <xdr:col>17</xdr:col>
      <xdr:colOff>381000</xdr:colOff>
      <xdr:row>111</xdr:row>
      <xdr:rowOff>180975</xdr:rowOff>
    </xdr:to>
    <xdr:pic>
      <xdr:nvPicPr>
        <xdr:cNvPr id="1094" name="Picture 10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7D78509-2C9F-4DDA-9B52-F3383CF9E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6233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111</xdr:row>
      <xdr:rowOff>0</xdr:rowOff>
    </xdr:from>
    <xdr:to>
      <xdr:col>17</xdr:col>
      <xdr:colOff>381000</xdr:colOff>
      <xdr:row>112</xdr:row>
      <xdr:rowOff>180975</xdr:rowOff>
    </xdr:to>
    <xdr:pic>
      <xdr:nvPicPr>
        <xdr:cNvPr id="1095" name="Picture 10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6FFBBFD-2F75-4324-BB39-7A7C859A3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6433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112</xdr:row>
      <xdr:rowOff>0</xdr:rowOff>
    </xdr:from>
    <xdr:to>
      <xdr:col>17</xdr:col>
      <xdr:colOff>381000</xdr:colOff>
      <xdr:row>113</xdr:row>
      <xdr:rowOff>180975</xdr:rowOff>
    </xdr:to>
    <xdr:pic>
      <xdr:nvPicPr>
        <xdr:cNvPr id="1096" name="Picture 10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0281A9C-D9C6-4CBF-9C2C-1D1136CBB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6633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113</xdr:row>
      <xdr:rowOff>0</xdr:rowOff>
    </xdr:from>
    <xdr:to>
      <xdr:col>17</xdr:col>
      <xdr:colOff>381000</xdr:colOff>
      <xdr:row>114</xdr:row>
      <xdr:rowOff>180975</xdr:rowOff>
    </xdr:to>
    <xdr:pic>
      <xdr:nvPicPr>
        <xdr:cNvPr id="1097" name="Picture 10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74F7505-6DC6-491F-855C-4D2A4B020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6833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114</xdr:row>
      <xdr:rowOff>0</xdr:rowOff>
    </xdr:from>
    <xdr:to>
      <xdr:col>17</xdr:col>
      <xdr:colOff>381000</xdr:colOff>
      <xdr:row>115</xdr:row>
      <xdr:rowOff>180975</xdr:rowOff>
    </xdr:to>
    <xdr:pic>
      <xdr:nvPicPr>
        <xdr:cNvPr id="1098" name="Picture 10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09992A8-BA41-4504-A03B-0086682B1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7033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115</xdr:row>
      <xdr:rowOff>0</xdr:rowOff>
    </xdr:from>
    <xdr:to>
      <xdr:col>17</xdr:col>
      <xdr:colOff>381000</xdr:colOff>
      <xdr:row>116</xdr:row>
      <xdr:rowOff>180975</xdr:rowOff>
    </xdr:to>
    <xdr:pic>
      <xdr:nvPicPr>
        <xdr:cNvPr id="1099" name="Picture 109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7FB8EE53-19D3-4460-85F4-AD511F160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7233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116</xdr:row>
      <xdr:rowOff>0</xdr:rowOff>
    </xdr:from>
    <xdr:to>
      <xdr:col>17</xdr:col>
      <xdr:colOff>381000</xdr:colOff>
      <xdr:row>117</xdr:row>
      <xdr:rowOff>180975</xdr:rowOff>
    </xdr:to>
    <xdr:pic>
      <xdr:nvPicPr>
        <xdr:cNvPr id="1100" name="Picture 10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1D83264-B262-4B55-A42D-23351B9E8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7433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117</xdr:row>
      <xdr:rowOff>0</xdr:rowOff>
    </xdr:from>
    <xdr:to>
      <xdr:col>17</xdr:col>
      <xdr:colOff>381000</xdr:colOff>
      <xdr:row>118</xdr:row>
      <xdr:rowOff>180975</xdr:rowOff>
    </xdr:to>
    <xdr:pic>
      <xdr:nvPicPr>
        <xdr:cNvPr id="1101" name="Picture 11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75A5FA-8033-44A9-85BE-74009269D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7633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118</xdr:row>
      <xdr:rowOff>0</xdr:rowOff>
    </xdr:from>
    <xdr:to>
      <xdr:col>17</xdr:col>
      <xdr:colOff>381000</xdr:colOff>
      <xdr:row>119</xdr:row>
      <xdr:rowOff>180975</xdr:rowOff>
    </xdr:to>
    <xdr:pic>
      <xdr:nvPicPr>
        <xdr:cNvPr id="1102" name="Picture 11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2978E54-C05B-474B-82A4-17B06C7D5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7833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119</xdr:row>
      <xdr:rowOff>0</xdr:rowOff>
    </xdr:from>
    <xdr:to>
      <xdr:col>17</xdr:col>
      <xdr:colOff>381000</xdr:colOff>
      <xdr:row>120</xdr:row>
      <xdr:rowOff>180975</xdr:rowOff>
    </xdr:to>
    <xdr:pic>
      <xdr:nvPicPr>
        <xdr:cNvPr id="1103" name="Picture 11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5FFD27E-4A25-44AE-B33F-3C3FD2009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8033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120</xdr:row>
      <xdr:rowOff>0</xdr:rowOff>
    </xdr:from>
    <xdr:to>
      <xdr:col>17</xdr:col>
      <xdr:colOff>381000</xdr:colOff>
      <xdr:row>121</xdr:row>
      <xdr:rowOff>180975</xdr:rowOff>
    </xdr:to>
    <xdr:pic>
      <xdr:nvPicPr>
        <xdr:cNvPr id="1104" name="Picture 11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1141CFF-3AEF-437C-8614-1CA8F04ED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8233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121</xdr:row>
      <xdr:rowOff>0</xdr:rowOff>
    </xdr:from>
    <xdr:to>
      <xdr:col>17</xdr:col>
      <xdr:colOff>381000</xdr:colOff>
      <xdr:row>122</xdr:row>
      <xdr:rowOff>180975</xdr:rowOff>
    </xdr:to>
    <xdr:pic>
      <xdr:nvPicPr>
        <xdr:cNvPr id="1105" name="Picture 11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FE6F2A7-68C2-4EC7-933B-D1316EC30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8433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122</xdr:row>
      <xdr:rowOff>0</xdr:rowOff>
    </xdr:from>
    <xdr:to>
      <xdr:col>17</xdr:col>
      <xdr:colOff>381000</xdr:colOff>
      <xdr:row>123</xdr:row>
      <xdr:rowOff>180975</xdr:rowOff>
    </xdr:to>
    <xdr:pic>
      <xdr:nvPicPr>
        <xdr:cNvPr id="1106" name="Picture 1105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15336AFD-5F5C-4624-8AD5-995FBDCE2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863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123</xdr:row>
      <xdr:rowOff>0</xdr:rowOff>
    </xdr:from>
    <xdr:to>
      <xdr:col>17</xdr:col>
      <xdr:colOff>381000</xdr:colOff>
      <xdr:row>124</xdr:row>
      <xdr:rowOff>180975</xdr:rowOff>
    </xdr:to>
    <xdr:pic>
      <xdr:nvPicPr>
        <xdr:cNvPr id="1107" name="Picture 1106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D97AD711-4E0B-450D-9F8C-88F295661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8833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124</xdr:row>
      <xdr:rowOff>0</xdr:rowOff>
    </xdr:from>
    <xdr:to>
      <xdr:col>17</xdr:col>
      <xdr:colOff>381000</xdr:colOff>
      <xdr:row>125</xdr:row>
      <xdr:rowOff>180975</xdr:rowOff>
    </xdr:to>
    <xdr:pic>
      <xdr:nvPicPr>
        <xdr:cNvPr id="1108" name="Picture 11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D2ED75E-C9B7-4F34-BA29-BF6663217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9033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125</xdr:row>
      <xdr:rowOff>0</xdr:rowOff>
    </xdr:from>
    <xdr:to>
      <xdr:col>17</xdr:col>
      <xdr:colOff>381000</xdr:colOff>
      <xdr:row>126</xdr:row>
      <xdr:rowOff>180975</xdr:rowOff>
    </xdr:to>
    <xdr:pic>
      <xdr:nvPicPr>
        <xdr:cNvPr id="1109" name="Picture 110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70C47581-01D0-4314-A051-64F2AD6B7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9233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126</xdr:row>
      <xdr:rowOff>0</xdr:rowOff>
    </xdr:from>
    <xdr:to>
      <xdr:col>17</xdr:col>
      <xdr:colOff>381000</xdr:colOff>
      <xdr:row>127</xdr:row>
      <xdr:rowOff>180975</xdr:rowOff>
    </xdr:to>
    <xdr:pic>
      <xdr:nvPicPr>
        <xdr:cNvPr id="1110" name="Picture 11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122345D-B004-4930-A137-799998D62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943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127</xdr:row>
      <xdr:rowOff>0</xdr:rowOff>
    </xdr:from>
    <xdr:to>
      <xdr:col>17</xdr:col>
      <xdr:colOff>381000</xdr:colOff>
      <xdr:row>128</xdr:row>
      <xdr:rowOff>180975</xdr:rowOff>
    </xdr:to>
    <xdr:pic>
      <xdr:nvPicPr>
        <xdr:cNvPr id="1111" name="Picture 1110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0627B81E-0BFB-49F0-9B05-FF1793202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39633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07" name="Picture 9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33897DD-8308-433F-9096-E27E208E7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00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08" name="Picture 9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D681FCF-C316-49BA-A4D3-4AE2F5BA1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40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09" name="Picture 9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2BDAE1A-C3D4-411F-84C1-93F1B5BD0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600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10" name="Picture 909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5040B777-811D-4725-817E-0E2836B86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800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11" name="Picture 9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B31270A-7F5A-4716-B25B-1B00C2B7D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000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12" name="Picture 911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AFDE9E46-30BD-460D-AEDE-19E9BB94A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20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13" name="Picture 91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0B9EC788-4F49-4D72-91B3-D13FC1744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400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14" name="Picture 9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CC4991F-9A2C-4854-9015-6A4039155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60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15" name="Picture 9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F557B2E-ED8B-4D4B-85EF-653A8A0F2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80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16" name="Picture 91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5AD17A65-2ECD-4541-91C6-F4C3CB863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00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17" name="Picture 916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FF5DCFDB-6AE2-4D88-8A9B-57DA8E894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20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18" name="Picture 9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73A6CD8-9500-4497-80A6-D0CA62C9B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40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19" name="Picture 9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9CB9328-0996-4B96-89AD-38FB53ADB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60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20" name="Picture 91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C9C85EFB-739F-46D0-A360-5EDF0F5D9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80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21" name="Picture 9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CD9040B-4F87-4B9A-872C-D2C079FA3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300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22" name="Picture 9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46D4606-D8E4-4807-A230-12AFAFDEB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320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23" name="Picture 9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E986E99-EDC4-4E31-93AC-A0EC3E7C7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340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24" name="Picture 9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52CC690-73D6-4CF1-87DD-6697895C7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360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25" name="Picture 9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A8D5949-CD1E-4F0E-B56A-CFBFB421D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380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26" name="Picture 9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DB2E7D5-809C-412E-B464-D15715517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400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27" name="Picture 9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7940DC7-0AD3-4E31-8DBF-5112273CB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420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28" name="Picture 927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512104E0-7763-4A42-BBF2-45E8E241D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440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29" name="Picture 928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936DCD0B-C78F-4265-ADB7-CBF878957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460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30" name="Picture 9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DB51680-4F63-4B1D-8F4C-07EB1125F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480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31" name="Picture 9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C9B8AAA-B798-4586-8F12-0559151DD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500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32" name="Picture 9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C837671-991D-485F-B7D4-7F8163A90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520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33" name="Picture 9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A0F6F92-62D3-46A0-BCEC-AF8CC6632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540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34" name="Picture 933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54208195-6564-462C-ADE1-1445909D2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560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935" name="Picture 9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D71418A-19F6-40D0-A84B-A1F776A87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580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936" name="Picture 9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C230FC7-539E-4DA6-87FB-F3661E85F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600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937" name="Picture 9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E9E3301-31AC-4C87-BC71-9932B8000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620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938" name="Picture 9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8FF1816-876E-4F3F-B529-C7F7CAEB3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640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939" name="Picture 9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251BA16-915B-4B66-9DAA-C404BBAAD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660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940" name="Picture 9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73050D-65DC-4E16-9F8D-0EB8A5B60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680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941" name="Picture 940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10FB773A-0418-42FA-A79F-AF385A9C7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700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942" name="Picture 9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573B948-9FAC-4AEE-B44D-067AD8573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720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114300</xdr:rowOff>
    </xdr:to>
    <xdr:pic>
      <xdr:nvPicPr>
        <xdr:cNvPr id="943" name="Picture 9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C46EDAC-8126-4D92-99F9-20391ED8A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740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944" name="Picture 9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C18A03C-2525-4A5A-A110-2EF8ED561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760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945" name="Picture 944" descr="https://a.espncdn.com/combiner/i?img=/i/teamlogos/countries/500/tha.png&amp;w=40&amp;h=40&amp;scale=crop">
          <a:extLst>
            <a:ext uri="{FF2B5EF4-FFF2-40B4-BE49-F238E27FC236}">
              <a16:creationId xmlns:a16="http://schemas.microsoft.com/office/drawing/2014/main" id="{A6EF6A77-C2D0-4D3A-9499-9DCEB3765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780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946" name="Picture 945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DA2BC38B-F5C6-460C-AC69-DA6137B8C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800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947" name="Picture 9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80EA69F-46FF-498F-A021-AC7252EA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820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1112" name="Picture 11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9F6F15A-3C22-4466-B454-D5C65402D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840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1113" name="Picture 111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89BC5137-2AEF-4A46-B726-51AE25DD5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860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1114" name="Picture 11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4F112AA-C310-45F3-9830-6CBEEF8D1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880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1115" name="Picture 11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582E0A7-134D-487C-A0A5-F6F635BBF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900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1116" name="Picture 1115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E92BD8C6-3BA5-45C5-90EB-71D918659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920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1117" name="Picture 11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EC83339-D892-4740-A7A0-E0F36B475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940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1118" name="Picture 1117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0B1E07EA-21A3-4FAA-B6A2-61890918B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960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1119" name="Picture 11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EB4A3FB-A8F3-422E-8FF4-495711692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980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1120" name="Picture 11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3B8015E-AA4F-4E1D-9815-BE4AB9D2C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000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1121" name="Picture 11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74CF180-1D78-4F7E-8F37-6309C8C6F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020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1122" name="Picture 11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DBCBD6D-7E25-431F-A6D6-B1CD80A12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040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1123" name="Picture 11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5F0D265-0B47-4467-8C61-7D46B20B9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060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1124" name="Picture 11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39C2442-6068-45A0-92AA-12CD162A6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080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1125" name="Picture 11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C37E54D-F9FE-4389-BA28-8D22B3532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100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1126" name="Picture 1125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DAA3612E-1603-46BE-BD4D-83A595D19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120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1127" name="Picture 11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A9DB32A-A91B-4F8C-8175-CC75165FD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140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1128" name="Picture 11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BC22464-7F9D-48B6-A05D-068A2242C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160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1129" name="Picture 1128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EA79D9A7-A584-4278-B1AA-87E6707E4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180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1130" name="Picture 11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F532A84-7E7A-471D-9A01-7A85A11B9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200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1131" name="Picture 11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F2572DB-E28A-483C-A347-2BDAE305A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220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1132" name="Picture 11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BC335AB-2B11-483E-AD66-8B4C4E411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240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1133" name="Picture 11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74A3EBC-96D6-4DE6-B210-1A5BC2271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260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1134" name="Picture 1133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573734FC-D517-4021-8728-31A0F90DE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280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1135" name="Picture 11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FEA050E-BDDC-4A00-9FEB-89FC9A085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300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1136" name="Picture 1135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27F4B7AD-BA8F-4AC5-BE80-8984DC73A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320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1137" name="Picture 11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F4EAC1F-CA22-4B29-928E-426BFEE5B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340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1138" name="Picture 1137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0F9CD57A-00E0-4D50-ADF9-6BF0D119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360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1139" name="Picture 113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996E9985-CDB2-4756-8972-3215B3F08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380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1140" name="Picture 11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EA77C8E-602D-4239-80BA-07600D2B4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400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1141" name="Picture 11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B447E02-ACA3-443B-9856-02B98A9A8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420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1142" name="Picture 11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A37F42E-0B7B-427E-A5D4-3D0A70BD7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440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1143" name="Picture 11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19BDA64-3A67-4D7C-B474-BEA3939CC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460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1144" name="Picture 11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A86930A-1A83-489E-8949-34D288067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480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1145" name="Picture 11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A97C396-B6AB-4B35-B2E4-0F1BC2401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500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1146" name="Picture 1145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53FFD4FB-CE8A-4013-92B7-4179E5919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520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1147" name="Picture 11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4DD7A3A-0D03-4215-BA9D-6982EDAED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540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1148" name="Picture 1147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D5BDC402-5339-4202-829A-DF6BFE432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5601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1149" name="Picture 1148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2DC4CF16-1853-4639-95C5-EAAB1F489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5801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1150" name="Picture 11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92B609C-163A-47A8-87F6-C2CABBED9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600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1151" name="Picture 11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F9BE38D-CC9C-43B3-8001-DFF32A783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6202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1152" name="Picture 11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407AA2D-1D29-4D78-89CC-C9C98E85C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640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1153" name="Picture 11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43004C9-C08D-40EE-9CF3-DF1A0550F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6602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1154" name="Picture 1153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16E7F43C-AAD1-4C86-8215-AE204E2DB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6802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1155" name="Picture 11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D334AB3-871A-4549-B718-67F3E9AF8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7002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1156" name="Picture 1155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399728C5-1561-48F6-B22A-A0BF0D6D9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720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1157" name="Picture 11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A815E62-9E87-4015-B0AA-55A785031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7402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1158" name="Picture 11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A120781-8DCA-4E34-9640-FA959C769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7602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1159" name="Picture 1158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78C7F164-BEAE-4734-A160-6900BCE7A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7802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1160" name="Picture 1159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8C76E008-4C2B-47BD-8116-99985E5F4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8002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1161" name="Picture 11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1C33927-4DED-475E-862A-7DC243485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8202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1162" name="Picture 11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E46366D-0D9D-4865-9A44-300836A13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840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1163" name="Picture 116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B4C50FB6-9D58-49F1-8C2E-021C299DD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8602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1164" name="Picture 11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1AF9E67-35E7-46F4-8BC4-AD6CA6E4C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880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1165" name="Picture 116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F6B5055E-9695-4702-80AD-12380D3E8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9002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1166" name="Picture 116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342AB01A-BD75-4053-9BEF-B17B677C3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920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1167" name="Picture 11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1ADC305-A395-42FC-AF62-7B8C7F64C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9402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1168" name="Picture 11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EA8B527-8C06-4115-8D7F-87B72EAA3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9602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1169" name="Picture 11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DE95F38-3151-46F2-A4D3-5001B1D13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9802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17</xdr:col>
      <xdr:colOff>381000</xdr:colOff>
      <xdr:row>72</xdr:row>
      <xdr:rowOff>180975</xdr:rowOff>
    </xdr:to>
    <xdr:pic>
      <xdr:nvPicPr>
        <xdr:cNvPr id="1170" name="Picture 11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BA84496-741A-4A83-B9B7-F31B03949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000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17</xdr:col>
      <xdr:colOff>381000</xdr:colOff>
      <xdr:row>73</xdr:row>
      <xdr:rowOff>180975</xdr:rowOff>
    </xdr:to>
    <xdr:pic>
      <xdr:nvPicPr>
        <xdr:cNvPr id="1171" name="Picture 11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CD41DE-3DEC-424A-8EBA-A6CAE02FF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0202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17</xdr:col>
      <xdr:colOff>381000</xdr:colOff>
      <xdr:row>74</xdr:row>
      <xdr:rowOff>180975</xdr:rowOff>
    </xdr:to>
    <xdr:pic>
      <xdr:nvPicPr>
        <xdr:cNvPr id="1172" name="Picture 1171" descr="https://a.espncdn.com/combiner/i?img=/i/teamlogos/countries/500/tpe.png&amp;w=40&amp;h=40&amp;scale=crop">
          <a:extLst>
            <a:ext uri="{FF2B5EF4-FFF2-40B4-BE49-F238E27FC236}">
              <a16:creationId xmlns:a16="http://schemas.microsoft.com/office/drawing/2014/main" id="{E3379DE4-31A3-4D98-A0A3-60209A7D5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040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74</xdr:row>
      <xdr:rowOff>0</xdr:rowOff>
    </xdr:from>
    <xdr:to>
      <xdr:col>17</xdr:col>
      <xdr:colOff>381000</xdr:colOff>
      <xdr:row>75</xdr:row>
      <xdr:rowOff>180975</xdr:rowOff>
    </xdr:to>
    <xdr:pic>
      <xdr:nvPicPr>
        <xdr:cNvPr id="1173" name="Picture 11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2A46A47-39F0-416A-8BD1-02E902981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0602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75</xdr:row>
      <xdr:rowOff>0</xdr:rowOff>
    </xdr:from>
    <xdr:to>
      <xdr:col>17</xdr:col>
      <xdr:colOff>381000</xdr:colOff>
      <xdr:row>76</xdr:row>
      <xdr:rowOff>180975</xdr:rowOff>
    </xdr:to>
    <xdr:pic>
      <xdr:nvPicPr>
        <xdr:cNvPr id="1174" name="Picture 11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EE605FB-850D-40A6-86EA-448608434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0802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76</xdr:row>
      <xdr:rowOff>0</xdr:rowOff>
    </xdr:from>
    <xdr:to>
      <xdr:col>17</xdr:col>
      <xdr:colOff>381000</xdr:colOff>
      <xdr:row>77</xdr:row>
      <xdr:rowOff>180975</xdr:rowOff>
    </xdr:to>
    <xdr:pic>
      <xdr:nvPicPr>
        <xdr:cNvPr id="1175" name="Picture 11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3C81147-85C8-4E19-8228-31FB1566C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1002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77</xdr:row>
      <xdr:rowOff>0</xdr:rowOff>
    </xdr:from>
    <xdr:to>
      <xdr:col>17</xdr:col>
      <xdr:colOff>381000</xdr:colOff>
      <xdr:row>78</xdr:row>
      <xdr:rowOff>180975</xdr:rowOff>
    </xdr:to>
    <xdr:pic>
      <xdr:nvPicPr>
        <xdr:cNvPr id="1176" name="Picture 117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25D7596-C87D-4282-854A-1123D3A30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120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78</xdr:row>
      <xdr:rowOff>0</xdr:rowOff>
    </xdr:from>
    <xdr:to>
      <xdr:col>17</xdr:col>
      <xdr:colOff>381000</xdr:colOff>
      <xdr:row>79</xdr:row>
      <xdr:rowOff>180975</xdr:rowOff>
    </xdr:to>
    <xdr:pic>
      <xdr:nvPicPr>
        <xdr:cNvPr id="1177" name="Picture 11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D6D9F53-FF69-4C9F-95D1-F26AEEC96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1402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79</xdr:row>
      <xdr:rowOff>0</xdr:rowOff>
    </xdr:from>
    <xdr:to>
      <xdr:col>17</xdr:col>
      <xdr:colOff>381000</xdr:colOff>
      <xdr:row>80</xdr:row>
      <xdr:rowOff>180975</xdr:rowOff>
    </xdr:to>
    <xdr:pic>
      <xdr:nvPicPr>
        <xdr:cNvPr id="1178" name="Picture 11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C99C868-06A8-4D72-B681-CE76A7518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1602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80</xdr:row>
      <xdr:rowOff>0</xdr:rowOff>
    </xdr:from>
    <xdr:to>
      <xdr:col>17</xdr:col>
      <xdr:colOff>381000</xdr:colOff>
      <xdr:row>81</xdr:row>
      <xdr:rowOff>180975</xdr:rowOff>
    </xdr:to>
    <xdr:pic>
      <xdr:nvPicPr>
        <xdr:cNvPr id="1179" name="Picture 11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7283883-EFDB-4F8A-BA4E-9F605A5EC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1802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81</xdr:row>
      <xdr:rowOff>0</xdr:rowOff>
    </xdr:from>
    <xdr:to>
      <xdr:col>17</xdr:col>
      <xdr:colOff>381000</xdr:colOff>
      <xdr:row>82</xdr:row>
      <xdr:rowOff>180975</xdr:rowOff>
    </xdr:to>
    <xdr:pic>
      <xdr:nvPicPr>
        <xdr:cNvPr id="1180" name="Picture 11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F1E123D-4D47-4BEF-B8AC-C3113ED41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2002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82</xdr:row>
      <xdr:rowOff>0</xdr:rowOff>
    </xdr:from>
    <xdr:to>
      <xdr:col>17</xdr:col>
      <xdr:colOff>381000</xdr:colOff>
      <xdr:row>83</xdr:row>
      <xdr:rowOff>180975</xdr:rowOff>
    </xdr:to>
    <xdr:pic>
      <xdr:nvPicPr>
        <xdr:cNvPr id="1181" name="Picture 11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C7C517A-883F-4378-8DA0-DD41383C5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2202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83</xdr:row>
      <xdr:rowOff>0</xdr:rowOff>
    </xdr:from>
    <xdr:to>
      <xdr:col>17</xdr:col>
      <xdr:colOff>381000</xdr:colOff>
      <xdr:row>84</xdr:row>
      <xdr:rowOff>180975</xdr:rowOff>
    </xdr:to>
    <xdr:pic>
      <xdr:nvPicPr>
        <xdr:cNvPr id="1182" name="Picture 1181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27030333-A68C-4C72-A324-AA62A2C3A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240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84</xdr:row>
      <xdr:rowOff>0</xdr:rowOff>
    </xdr:from>
    <xdr:to>
      <xdr:col>17</xdr:col>
      <xdr:colOff>381000</xdr:colOff>
      <xdr:row>85</xdr:row>
      <xdr:rowOff>180975</xdr:rowOff>
    </xdr:to>
    <xdr:pic>
      <xdr:nvPicPr>
        <xdr:cNvPr id="1183" name="Picture 11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2554D56-ED2C-4D6F-B2F9-BE2344BC8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2602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85</xdr:row>
      <xdr:rowOff>0</xdr:rowOff>
    </xdr:from>
    <xdr:to>
      <xdr:col>17</xdr:col>
      <xdr:colOff>381000</xdr:colOff>
      <xdr:row>86</xdr:row>
      <xdr:rowOff>180975</xdr:rowOff>
    </xdr:to>
    <xdr:pic>
      <xdr:nvPicPr>
        <xdr:cNvPr id="1184" name="Picture 1183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62178F5B-ABAF-4A3D-AC83-53B0EA753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280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86</xdr:row>
      <xdr:rowOff>0</xdr:rowOff>
    </xdr:from>
    <xdr:to>
      <xdr:col>17</xdr:col>
      <xdr:colOff>381000</xdr:colOff>
      <xdr:row>87</xdr:row>
      <xdr:rowOff>180975</xdr:rowOff>
    </xdr:to>
    <xdr:pic>
      <xdr:nvPicPr>
        <xdr:cNvPr id="1185" name="Picture 11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6DE8A6D-DE83-4F54-A07F-1960DCC22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3002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87</xdr:row>
      <xdr:rowOff>0</xdr:rowOff>
    </xdr:from>
    <xdr:to>
      <xdr:col>17</xdr:col>
      <xdr:colOff>381000</xdr:colOff>
      <xdr:row>88</xdr:row>
      <xdr:rowOff>180975</xdr:rowOff>
    </xdr:to>
    <xdr:pic>
      <xdr:nvPicPr>
        <xdr:cNvPr id="1186" name="Picture 1185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10323099-0657-43AC-84E6-ACA38AED2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320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88</xdr:row>
      <xdr:rowOff>0</xdr:rowOff>
    </xdr:from>
    <xdr:to>
      <xdr:col>17</xdr:col>
      <xdr:colOff>381000</xdr:colOff>
      <xdr:row>89</xdr:row>
      <xdr:rowOff>180975</xdr:rowOff>
    </xdr:to>
    <xdr:pic>
      <xdr:nvPicPr>
        <xdr:cNvPr id="1187" name="Picture 11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1578910-F636-4BD5-AA61-6CDA1F5D2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3402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89</xdr:row>
      <xdr:rowOff>0</xdr:rowOff>
    </xdr:from>
    <xdr:to>
      <xdr:col>17</xdr:col>
      <xdr:colOff>381000</xdr:colOff>
      <xdr:row>90</xdr:row>
      <xdr:rowOff>180975</xdr:rowOff>
    </xdr:to>
    <xdr:pic>
      <xdr:nvPicPr>
        <xdr:cNvPr id="1188" name="Picture 11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6D7A6D4-7D20-4745-84ED-7D6E3E41B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3602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90</xdr:row>
      <xdr:rowOff>0</xdr:rowOff>
    </xdr:from>
    <xdr:to>
      <xdr:col>17</xdr:col>
      <xdr:colOff>381000</xdr:colOff>
      <xdr:row>91</xdr:row>
      <xdr:rowOff>180975</xdr:rowOff>
    </xdr:to>
    <xdr:pic>
      <xdr:nvPicPr>
        <xdr:cNvPr id="1189" name="Picture 11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FD3B300-0E41-47B6-8BC6-C0DCFDE3F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3802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91</xdr:row>
      <xdr:rowOff>0</xdr:rowOff>
    </xdr:from>
    <xdr:to>
      <xdr:col>17</xdr:col>
      <xdr:colOff>381000</xdr:colOff>
      <xdr:row>92</xdr:row>
      <xdr:rowOff>180975</xdr:rowOff>
    </xdr:to>
    <xdr:pic>
      <xdr:nvPicPr>
        <xdr:cNvPr id="1190" name="Picture 11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138DCD7-E45F-47E5-BA56-A0EA12A5A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400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92</xdr:row>
      <xdr:rowOff>0</xdr:rowOff>
    </xdr:from>
    <xdr:to>
      <xdr:col>17</xdr:col>
      <xdr:colOff>381000</xdr:colOff>
      <xdr:row>93</xdr:row>
      <xdr:rowOff>180975</xdr:rowOff>
    </xdr:to>
    <xdr:pic>
      <xdr:nvPicPr>
        <xdr:cNvPr id="1191" name="Picture 11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BA51FCF-AD12-48A2-8C1A-FCCB05E20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4203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93</xdr:row>
      <xdr:rowOff>0</xdr:rowOff>
    </xdr:from>
    <xdr:to>
      <xdr:col>17</xdr:col>
      <xdr:colOff>381000</xdr:colOff>
      <xdr:row>94</xdr:row>
      <xdr:rowOff>180975</xdr:rowOff>
    </xdr:to>
    <xdr:pic>
      <xdr:nvPicPr>
        <xdr:cNvPr id="1192" name="Picture 11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863E9C8-679C-48A4-82D1-6B88397E6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440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94</xdr:row>
      <xdr:rowOff>0</xdr:rowOff>
    </xdr:from>
    <xdr:to>
      <xdr:col>17</xdr:col>
      <xdr:colOff>381000</xdr:colOff>
      <xdr:row>95</xdr:row>
      <xdr:rowOff>180975</xdr:rowOff>
    </xdr:to>
    <xdr:pic>
      <xdr:nvPicPr>
        <xdr:cNvPr id="1193" name="Picture 11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8CC3B7-4627-4112-A447-696717E96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4603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95</xdr:row>
      <xdr:rowOff>0</xdr:rowOff>
    </xdr:from>
    <xdr:to>
      <xdr:col>17</xdr:col>
      <xdr:colOff>381000</xdr:colOff>
      <xdr:row>96</xdr:row>
      <xdr:rowOff>180975</xdr:rowOff>
    </xdr:to>
    <xdr:pic>
      <xdr:nvPicPr>
        <xdr:cNvPr id="1194" name="Picture 11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181C715-F0DD-4715-90DA-E4627F4AF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4803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96</xdr:row>
      <xdr:rowOff>0</xdr:rowOff>
    </xdr:from>
    <xdr:to>
      <xdr:col>17</xdr:col>
      <xdr:colOff>381000</xdr:colOff>
      <xdr:row>97</xdr:row>
      <xdr:rowOff>180975</xdr:rowOff>
    </xdr:to>
    <xdr:pic>
      <xdr:nvPicPr>
        <xdr:cNvPr id="1195" name="Picture 11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5F3428B-7678-4960-8A7A-57A65A5D1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5003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97</xdr:row>
      <xdr:rowOff>0</xdr:rowOff>
    </xdr:from>
    <xdr:to>
      <xdr:col>17</xdr:col>
      <xdr:colOff>381000</xdr:colOff>
      <xdr:row>98</xdr:row>
      <xdr:rowOff>180975</xdr:rowOff>
    </xdr:to>
    <xdr:pic>
      <xdr:nvPicPr>
        <xdr:cNvPr id="1196" name="Picture 11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9666B42-A417-404B-9668-FF42FAAD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5203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98</xdr:row>
      <xdr:rowOff>0</xdr:rowOff>
    </xdr:from>
    <xdr:to>
      <xdr:col>17</xdr:col>
      <xdr:colOff>381000</xdr:colOff>
      <xdr:row>99</xdr:row>
      <xdr:rowOff>180975</xdr:rowOff>
    </xdr:to>
    <xdr:pic>
      <xdr:nvPicPr>
        <xdr:cNvPr id="1197" name="Picture 11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F75A0B4-440E-4064-A3D0-1E6625658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5403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99</xdr:row>
      <xdr:rowOff>0</xdr:rowOff>
    </xdr:from>
    <xdr:to>
      <xdr:col>17</xdr:col>
      <xdr:colOff>381000</xdr:colOff>
      <xdr:row>100</xdr:row>
      <xdr:rowOff>180975</xdr:rowOff>
    </xdr:to>
    <xdr:pic>
      <xdr:nvPicPr>
        <xdr:cNvPr id="1198" name="Picture 11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7DB4B32-996B-4606-9DB0-3E4A49D59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5603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100</xdr:row>
      <xdr:rowOff>0</xdr:rowOff>
    </xdr:from>
    <xdr:to>
      <xdr:col>17</xdr:col>
      <xdr:colOff>381000</xdr:colOff>
      <xdr:row>101</xdr:row>
      <xdr:rowOff>180975</xdr:rowOff>
    </xdr:to>
    <xdr:pic>
      <xdr:nvPicPr>
        <xdr:cNvPr id="1199" name="Picture 11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307E04F-1BFF-4693-A5FE-5F2A694E8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5803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101</xdr:row>
      <xdr:rowOff>0</xdr:rowOff>
    </xdr:from>
    <xdr:to>
      <xdr:col>17</xdr:col>
      <xdr:colOff>381000</xdr:colOff>
      <xdr:row>102</xdr:row>
      <xdr:rowOff>180975</xdr:rowOff>
    </xdr:to>
    <xdr:pic>
      <xdr:nvPicPr>
        <xdr:cNvPr id="1200" name="Picture 11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D8DB2B5-772A-4A0D-A696-644596D3A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6003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102</xdr:row>
      <xdr:rowOff>0</xdr:rowOff>
    </xdr:from>
    <xdr:to>
      <xdr:col>17</xdr:col>
      <xdr:colOff>381000</xdr:colOff>
      <xdr:row>103</xdr:row>
      <xdr:rowOff>180975</xdr:rowOff>
    </xdr:to>
    <xdr:pic>
      <xdr:nvPicPr>
        <xdr:cNvPr id="1201" name="Picture 1200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E7AE9977-9167-4737-AC8E-CA4DE3C4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6203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103</xdr:row>
      <xdr:rowOff>0</xdr:rowOff>
    </xdr:from>
    <xdr:to>
      <xdr:col>17</xdr:col>
      <xdr:colOff>381000</xdr:colOff>
      <xdr:row>104</xdr:row>
      <xdr:rowOff>180975</xdr:rowOff>
    </xdr:to>
    <xdr:pic>
      <xdr:nvPicPr>
        <xdr:cNvPr id="1202" name="Picture 12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B4A6819-2F28-451D-A3DE-F1D58B404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26403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1481" name="Picture 1480" descr="https://a.espncdn.com/combiner/i?img=/i/headshots/golf/players/full/780.png&amp;h=96&amp;w=96&amp;scale=crop">
          <a:extLst>
            <a:ext uri="{FF2B5EF4-FFF2-40B4-BE49-F238E27FC236}">
              <a16:creationId xmlns:a16="http://schemas.microsoft.com/office/drawing/2014/main" id="{166B2FF7-69E3-4F8B-9C0B-2915EC1CD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2763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1482" name="Picture 1481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E2A004E2-4939-4808-9A3C-1D2B389BF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1483" name="Picture 1482" descr="https://a.espncdn.com/combiner/i?img=/i/headshots/golf/players/full/205.png&amp;h=96&amp;w=96&amp;scale=crop">
          <a:extLst>
            <a:ext uri="{FF2B5EF4-FFF2-40B4-BE49-F238E27FC236}">
              <a16:creationId xmlns:a16="http://schemas.microsoft.com/office/drawing/2014/main" id="{227C4EE7-73FB-44A9-A62D-7B437B378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32575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1484" name="Picture 1483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C6462F2D-B972-4517-A337-24BB81AE0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350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1485" name="Picture 1484" descr="https://a.espncdn.com/combiner/i?img=/i/headshots/golf/players/full/5532.png&amp;h=96&amp;w=96&amp;scale=crop">
          <a:extLst>
            <a:ext uri="{FF2B5EF4-FFF2-40B4-BE49-F238E27FC236}">
              <a16:creationId xmlns:a16="http://schemas.microsoft.com/office/drawing/2014/main" id="{F528C258-8908-4538-BF4A-39ACC8C18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49720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1486" name="Picture 1485" descr="https://a.espncdn.com/combiner/i?img=/i/teamlogos/countries/500/mex.png&amp;w=32&amp;h=32&amp;scale=crop">
          <a:extLst>
            <a:ext uri="{FF2B5EF4-FFF2-40B4-BE49-F238E27FC236}">
              <a16:creationId xmlns:a16="http://schemas.microsoft.com/office/drawing/2014/main" id="{6BE5E10F-628E-4A7C-BEAA-F219B3977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5219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1487" name="Picture 1486" descr="https://a.espncdn.com/combiner/i?img=/i/headshots/golf/players/full/5285.png&amp;h=96&amp;w=96&amp;scale=crop">
          <a:extLst>
            <a:ext uri="{FF2B5EF4-FFF2-40B4-BE49-F238E27FC236}">
              <a16:creationId xmlns:a16="http://schemas.microsoft.com/office/drawing/2014/main" id="{EEF3D3BD-8D8A-40FB-99C2-69E700301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68008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1488" name="Picture 1487" descr="https://a.espncdn.com/combiner/i?img=/i/teamlogos/countries/500/kor.png&amp;w=32&amp;h=32&amp;scale=crop">
          <a:extLst>
            <a:ext uri="{FF2B5EF4-FFF2-40B4-BE49-F238E27FC236}">
              <a16:creationId xmlns:a16="http://schemas.microsoft.com/office/drawing/2014/main" id="{171B7DA0-6136-4D71-8DD5-D90915D33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2875" y="704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1489" name="Picture 14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B14DCB9-52A6-4DEA-8C4A-BF8F600B8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8515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1490" name="Picture 14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9C24254-7A24-4010-AC7D-4D1A217FB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8715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1491" name="Picture 1490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CE1B8FD6-2392-42B2-9515-CAC22E457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891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1492" name="Picture 14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E5F314B-13BA-426B-BD94-18ADBFCE3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9115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1493" name="Picture 14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4749FB4-0ECD-488C-BD6B-936AB1E66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9315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1494" name="Picture 149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CA286523-0F5C-4665-B707-9B3C53682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9515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1495" name="Picture 14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92CC584-A103-4C4C-B84B-8DB21CB1B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971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114300</xdr:rowOff>
    </xdr:to>
    <xdr:pic>
      <xdr:nvPicPr>
        <xdr:cNvPr id="1496" name="Picture 1495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550DE098-572C-400D-88E1-87BB4C216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9915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1497" name="Picture 1496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D90B4F6B-1266-44C7-A675-4E76DDB34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0115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1498" name="Picture 14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33527F2-7BE5-4022-AD40-E4406799A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0315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1499" name="Picture 14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7B21707-C83E-42C2-BA5A-AC19AEF75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0515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1500" name="Picture 14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DB3D562-B910-476C-ACB9-F5556BDAB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0715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1501" name="Picture 1500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29BFF75F-196B-4B32-8FDF-26E7E59E2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0915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1502" name="Picture 15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9753DB7-B98A-4476-9D17-17D09B157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1115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1503" name="Picture 150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BC30F4C7-0DB9-4015-9DDE-D66505B4C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1315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1504" name="Picture 15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76D224A-E64B-41DA-A05F-14555CDEB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1515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1505" name="Picture 15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CF4C47B-6BC6-4260-A1C3-AB8FE61A8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1715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1506" name="Picture 15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F66BD4A-3D65-4215-9C7A-ABF1434CD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1915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1507" name="Picture 15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2AAD84E-0658-4FFD-9988-3942E7074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2115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1508" name="Picture 15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7BC327B-FA3C-44C8-9A13-6714F26CB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2315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1509" name="Picture 15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CF77802-73FB-4391-980F-7D1DF443A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2515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1510" name="Picture 15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17BCE2C-D728-4B64-9E2F-7F232B19A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2715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1511" name="Picture 15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0C8A6FB-9D1E-407E-B509-46532A6DF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291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1512" name="Picture 15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DB70CA1-788D-49F9-9BC6-571AFE7C4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3115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1513" name="Picture 15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4FFBFDD-657C-4178-9553-BF9D84C6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3315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1514" name="Picture 1513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9D803C1E-9E51-4B5A-9F5E-90C641691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3515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1515" name="Picture 151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D311D117-6BA5-4C1F-8DA7-537F2A711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371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1516" name="Picture 15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F2D7B09-52D9-44E0-834B-9C53FFF34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3916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1517" name="Picture 15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7CB4D92-BE29-448F-ABA3-ABD7D48D9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4116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1518" name="Picture 1517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9DDA57D0-02AE-4C36-85CB-BE332A268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4316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1519" name="Picture 151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1C0947F5-CC62-4612-A8F9-56271B8EB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4516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1520" name="Picture 15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9313AAF-54A5-430F-91A7-A3F52DD3F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4716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1521" name="Picture 15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0DD6893-2039-430A-BABB-292AA79FE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4916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1522" name="Picture 15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79E7EA1-30B3-44F4-87EC-A4C8F8289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5116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1523" name="Picture 15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03FF3AC-2585-43AB-A040-D8761A436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5316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1524" name="Picture 15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264A2D0-B7C1-42BB-A0CC-00DF8A522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5516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1525" name="Picture 15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2CAD100-BB66-438A-86E2-8096D9721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5716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1526" name="Picture 15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2C2245C-B017-4B4E-A497-D93792181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5916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1527" name="Picture 1526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FDDA9D3C-50CB-40BA-AB72-7132D56A5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6116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1528" name="Picture 15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96CC274-67DA-4047-874E-8A97B0FC3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6316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1529" name="Picture 15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D2D2569-9B87-4158-86BE-FEA001E7E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6516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1530" name="Picture 1529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69E2B04B-C183-4D91-8542-D4E67BD06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6716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1531" name="Picture 15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E0FBB1-A29F-4B66-A475-A948376D6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691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1532" name="Picture 15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37B5339-63DC-43E1-863F-E524B27BE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7116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1533" name="Picture 15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1F335B5-E0A5-4082-98A9-B6C92645C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7316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1534" name="Picture 15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FC808F4-ED88-45D2-B05A-B073D040A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7516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1535" name="Picture 1534" descr="https://a.espncdn.com/combiner/i?img=/i/teamlogos/countries/500/tha.png&amp;w=40&amp;h=40&amp;scale=crop">
          <a:extLst>
            <a:ext uri="{FF2B5EF4-FFF2-40B4-BE49-F238E27FC236}">
              <a16:creationId xmlns:a16="http://schemas.microsoft.com/office/drawing/2014/main" id="{E63EE548-4C85-410D-BBBC-4774FCA31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771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1536" name="Picture 15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43DABF-B99B-45B6-9369-18D9545F8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7916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1537" name="Picture 15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8816124-0EBD-4F29-B3C0-1552D57EC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8116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1538" name="Picture 1537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4D9C0C6B-B68C-4A66-8F19-071DC7A2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8316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1539" name="Picture 15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DEC4144-43FE-4E4A-BB05-EFC843440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8516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1540" name="Picture 15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7BA7A5E-F7FC-4A40-8EE2-84755AE37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8716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1541" name="Picture 15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A0AEAFC-8756-4046-A8C6-3E7E330DC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8916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1542" name="Picture 15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B58E645-EBE8-4D7C-BCE5-7816E3677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9116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1543" name="Picture 15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522402D-4DCA-4286-9ED7-8880FFF00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9316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1544" name="Picture 15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2C1B6CC-B666-4FAE-80CC-A1EE33959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9516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1545" name="Picture 1544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0E2148FD-34B9-468C-83F3-760E74E77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9716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1546" name="Picture 1545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9A2A2135-D0D3-43DB-A8E5-90ACF9F44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19916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1547" name="Picture 1546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32860A39-5916-4EC2-9243-89272562C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0116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1548" name="Picture 15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755BF2A-A012-4108-8E9A-D6DB72786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0316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1549" name="Picture 15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3A27CBA-006D-4A1B-BB29-EDADEE7B4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0516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1550" name="Picture 15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AE46044-74AF-494C-B925-17C03B5D6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0716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1551" name="Picture 15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260307E-6F8B-468D-B987-E5112EA84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091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1552" name="Picture 15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F60854D-66C0-4583-92D0-4791CE058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1116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1553" name="Picture 15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5700492-13F8-4E65-BBD5-DA4C9D1CF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1316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1554" name="Picture 15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85A36D7-C6A2-4BAA-8DC5-5653010ED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1516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1555" name="Picture 15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4C7FCCF-5F57-4F5F-B8D2-833696226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171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1556" name="Picture 15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5733553-F853-46AB-93D8-924863A9E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1917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1557" name="Picture 1556" descr="https://a.espncdn.com/combiner/i?img=/i/teamlogos/countries/500/tpe.png&amp;w=40&amp;h=40&amp;scale=crop">
          <a:extLst>
            <a:ext uri="{FF2B5EF4-FFF2-40B4-BE49-F238E27FC236}">
              <a16:creationId xmlns:a16="http://schemas.microsoft.com/office/drawing/2014/main" id="{16189E45-B16C-4C9D-9230-A42C919CC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2117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1558" name="Picture 1557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CA57E2F5-4762-4088-977D-9B0DC2555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2317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17</xdr:col>
      <xdr:colOff>381000</xdr:colOff>
      <xdr:row>72</xdr:row>
      <xdr:rowOff>180975</xdr:rowOff>
    </xdr:to>
    <xdr:pic>
      <xdr:nvPicPr>
        <xdr:cNvPr id="1559" name="Picture 15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F892DA4-724B-49FA-A37F-643078C0A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2517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17</xdr:col>
      <xdr:colOff>381000</xdr:colOff>
      <xdr:row>73</xdr:row>
      <xdr:rowOff>180975</xdr:rowOff>
    </xdr:to>
    <xdr:pic>
      <xdr:nvPicPr>
        <xdr:cNvPr id="1560" name="Picture 1559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95353F40-05C8-4FAF-BA50-20E5B2974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2717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17</xdr:col>
      <xdr:colOff>381000</xdr:colOff>
      <xdr:row>74</xdr:row>
      <xdr:rowOff>180975</xdr:rowOff>
    </xdr:to>
    <xdr:pic>
      <xdr:nvPicPr>
        <xdr:cNvPr id="1561" name="Picture 15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F44A142-E92C-41FA-9B03-2970C10B1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2917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74</xdr:row>
      <xdr:rowOff>0</xdr:rowOff>
    </xdr:from>
    <xdr:to>
      <xdr:col>17</xdr:col>
      <xdr:colOff>381000</xdr:colOff>
      <xdr:row>75</xdr:row>
      <xdr:rowOff>180975</xdr:rowOff>
    </xdr:to>
    <xdr:pic>
      <xdr:nvPicPr>
        <xdr:cNvPr id="1562" name="Picture 1561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F81CAA3B-4FD4-4A52-9CFC-D688A4809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3117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75</xdr:row>
      <xdr:rowOff>0</xdr:rowOff>
    </xdr:from>
    <xdr:to>
      <xdr:col>17</xdr:col>
      <xdr:colOff>381000</xdr:colOff>
      <xdr:row>76</xdr:row>
      <xdr:rowOff>180975</xdr:rowOff>
    </xdr:to>
    <xdr:pic>
      <xdr:nvPicPr>
        <xdr:cNvPr id="1563" name="Picture 156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78367808-534F-43A1-9653-EDED7733D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3317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76</xdr:row>
      <xdr:rowOff>0</xdr:rowOff>
    </xdr:from>
    <xdr:to>
      <xdr:col>17</xdr:col>
      <xdr:colOff>381000</xdr:colOff>
      <xdr:row>77</xdr:row>
      <xdr:rowOff>180975</xdr:rowOff>
    </xdr:to>
    <xdr:pic>
      <xdr:nvPicPr>
        <xdr:cNvPr id="1564" name="Picture 15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2769D5A-B15B-4F3C-835B-AA60960A6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3517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77</xdr:row>
      <xdr:rowOff>0</xdr:rowOff>
    </xdr:from>
    <xdr:to>
      <xdr:col>17</xdr:col>
      <xdr:colOff>381000</xdr:colOff>
      <xdr:row>78</xdr:row>
      <xdr:rowOff>180975</xdr:rowOff>
    </xdr:to>
    <xdr:pic>
      <xdr:nvPicPr>
        <xdr:cNvPr id="1565" name="Picture 15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D5E6ED-DA0C-4764-AE85-1FD0A0E73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3717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78</xdr:row>
      <xdr:rowOff>0</xdr:rowOff>
    </xdr:from>
    <xdr:to>
      <xdr:col>17</xdr:col>
      <xdr:colOff>381000</xdr:colOff>
      <xdr:row>79</xdr:row>
      <xdr:rowOff>180975</xdr:rowOff>
    </xdr:to>
    <xdr:pic>
      <xdr:nvPicPr>
        <xdr:cNvPr id="1566" name="Picture 15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9A4169A-5B2C-4F22-BFB3-80B0A94D2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3917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79</xdr:row>
      <xdr:rowOff>0</xdr:rowOff>
    </xdr:from>
    <xdr:to>
      <xdr:col>17</xdr:col>
      <xdr:colOff>381000</xdr:colOff>
      <xdr:row>80</xdr:row>
      <xdr:rowOff>180975</xdr:rowOff>
    </xdr:to>
    <xdr:pic>
      <xdr:nvPicPr>
        <xdr:cNvPr id="1567" name="Picture 15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F252231-FF4C-40BB-8614-45385D94E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4117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80</xdr:row>
      <xdr:rowOff>0</xdr:rowOff>
    </xdr:from>
    <xdr:to>
      <xdr:col>17</xdr:col>
      <xdr:colOff>381000</xdr:colOff>
      <xdr:row>81</xdr:row>
      <xdr:rowOff>180975</xdr:rowOff>
    </xdr:to>
    <xdr:pic>
      <xdr:nvPicPr>
        <xdr:cNvPr id="1568" name="Picture 15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E7A5F0E-3613-4A95-8378-F199081D8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4317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81</xdr:row>
      <xdr:rowOff>0</xdr:rowOff>
    </xdr:from>
    <xdr:to>
      <xdr:col>17</xdr:col>
      <xdr:colOff>381000</xdr:colOff>
      <xdr:row>82</xdr:row>
      <xdr:rowOff>180975</xdr:rowOff>
    </xdr:to>
    <xdr:pic>
      <xdr:nvPicPr>
        <xdr:cNvPr id="1569" name="Picture 15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A096647-F7C6-4D40-9DF9-C794C885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4517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82</xdr:row>
      <xdr:rowOff>0</xdr:rowOff>
    </xdr:from>
    <xdr:to>
      <xdr:col>17</xdr:col>
      <xdr:colOff>381000</xdr:colOff>
      <xdr:row>83</xdr:row>
      <xdr:rowOff>180975</xdr:rowOff>
    </xdr:to>
    <xdr:pic>
      <xdr:nvPicPr>
        <xdr:cNvPr id="1570" name="Picture 15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A591682-D80C-4F2B-9010-BDFD1EF7A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4717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83</xdr:row>
      <xdr:rowOff>0</xdr:rowOff>
    </xdr:from>
    <xdr:to>
      <xdr:col>17</xdr:col>
      <xdr:colOff>381000</xdr:colOff>
      <xdr:row>84</xdr:row>
      <xdr:rowOff>180975</xdr:rowOff>
    </xdr:to>
    <xdr:pic>
      <xdr:nvPicPr>
        <xdr:cNvPr id="1571" name="Picture 15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90E8AB6-7B42-44B8-9C43-E8E5B9B9E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491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84</xdr:row>
      <xdr:rowOff>0</xdr:rowOff>
    </xdr:from>
    <xdr:to>
      <xdr:col>17</xdr:col>
      <xdr:colOff>381000</xdr:colOff>
      <xdr:row>85</xdr:row>
      <xdr:rowOff>180975</xdr:rowOff>
    </xdr:to>
    <xdr:pic>
      <xdr:nvPicPr>
        <xdr:cNvPr id="1572" name="Picture 15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96C9D71-D8DD-4E02-99CA-FDAB80B53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5117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85</xdr:row>
      <xdr:rowOff>0</xdr:rowOff>
    </xdr:from>
    <xdr:to>
      <xdr:col>17</xdr:col>
      <xdr:colOff>381000</xdr:colOff>
      <xdr:row>86</xdr:row>
      <xdr:rowOff>180975</xdr:rowOff>
    </xdr:to>
    <xdr:pic>
      <xdr:nvPicPr>
        <xdr:cNvPr id="1573" name="Picture 15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1ED864B-5B7F-4DAB-B9A6-817425B42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5317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86</xdr:row>
      <xdr:rowOff>0</xdr:rowOff>
    </xdr:from>
    <xdr:to>
      <xdr:col>17</xdr:col>
      <xdr:colOff>381000</xdr:colOff>
      <xdr:row>87</xdr:row>
      <xdr:rowOff>180975</xdr:rowOff>
    </xdr:to>
    <xdr:pic>
      <xdr:nvPicPr>
        <xdr:cNvPr id="1574" name="Picture 1573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69437061-085E-49D0-B6D1-BC94DAE01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5517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87</xdr:row>
      <xdr:rowOff>0</xdr:rowOff>
    </xdr:from>
    <xdr:to>
      <xdr:col>17</xdr:col>
      <xdr:colOff>381000</xdr:colOff>
      <xdr:row>88</xdr:row>
      <xdr:rowOff>180975</xdr:rowOff>
    </xdr:to>
    <xdr:pic>
      <xdr:nvPicPr>
        <xdr:cNvPr id="1575" name="Picture 15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92D858C-953E-4E55-952C-2C0057A59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571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88</xdr:row>
      <xdr:rowOff>0</xdr:rowOff>
    </xdr:from>
    <xdr:to>
      <xdr:col>17</xdr:col>
      <xdr:colOff>381000</xdr:colOff>
      <xdr:row>89</xdr:row>
      <xdr:rowOff>180975</xdr:rowOff>
    </xdr:to>
    <xdr:pic>
      <xdr:nvPicPr>
        <xdr:cNvPr id="1576" name="Picture 1575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FE62BBD4-413B-4711-BC37-958D328DD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5917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89</xdr:row>
      <xdr:rowOff>0</xdr:rowOff>
    </xdr:from>
    <xdr:to>
      <xdr:col>17</xdr:col>
      <xdr:colOff>381000</xdr:colOff>
      <xdr:row>90</xdr:row>
      <xdr:rowOff>180975</xdr:rowOff>
    </xdr:to>
    <xdr:pic>
      <xdr:nvPicPr>
        <xdr:cNvPr id="1577" name="Picture 15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27DB6BE-BF83-412D-91AA-2E6D3C2EB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6117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90</xdr:row>
      <xdr:rowOff>0</xdr:rowOff>
    </xdr:from>
    <xdr:to>
      <xdr:col>17</xdr:col>
      <xdr:colOff>381000</xdr:colOff>
      <xdr:row>91</xdr:row>
      <xdr:rowOff>180975</xdr:rowOff>
    </xdr:to>
    <xdr:pic>
      <xdr:nvPicPr>
        <xdr:cNvPr id="1578" name="Picture 15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F8F06BB-DC9D-449A-8201-F57D19B18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6317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91</xdr:row>
      <xdr:rowOff>0</xdr:rowOff>
    </xdr:from>
    <xdr:to>
      <xdr:col>17</xdr:col>
      <xdr:colOff>381000</xdr:colOff>
      <xdr:row>92</xdr:row>
      <xdr:rowOff>180975</xdr:rowOff>
    </xdr:to>
    <xdr:pic>
      <xdr:nvPicPr>
        <xdr:cNvPr id="1579" name="Picture 15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58EB6D9-64EC-48E9-B7E6-15AE19EDA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6517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92</xdr:row>
      <xdr:rowOff>0</xdr:rowOff>
    </xdr:from>
    <xdr:to>
      <xdr:col>17</xdr:col>
      <xdr:colOff>381000</xdr:colOff>
      <xdr:row>93</xdr:row>
      <xdr:rowOff>180975</xdr:rowOff>
    </xdr:to>
    <xdr:pic>
      <xdr:nvPicPr>
        <xdr:cNvPr id="1580" name="Picture 157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5F261DF2-14B3-4F14-9607-F14ED812A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6717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93</xdr:row>
      <xdr:rowOff>0</xdr:rowOff>
    </xdr:from>
    <xdr:to>
      <xdr:col>17</xdr:col>
      <xdr:colOff>381000</xdr:colOff>
      <xdr:row>94</xdr:row>
      <xdr:rowOff>180975</xdr:rowOff>
    </xdr:to>
    <xdr:pic>
      <xdr:nvPicPr>
        <xdr:cNvPr id="1581" name="Picture 1580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A3D5A6B7-B38F-4370-8F94-15C1DBE58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6917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94</xdr:row>
      <xdr:rowOff>0</xdr:rowOff>
    </xdr:from>
    <xdr:to>
      <xdr:col>17</xdr:col>
      <xdr:colOff>381000</xdr:colOff>
      <xdr:row>95</xdr:row>
      <xdr:rowOff>180975</xdr:rowOff>
    </xdr:to>
    <xdr:pic>
      <xdr:nvPicPr>
        <xdr:cNvPr id="1582" name="Picture 15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75D6DED-C293-438C-A828-126ABD216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7117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95</xdr:row>
      <xdr:rowOff>0</xdr:rowOff>
    </xdr:from>
    <xdr:to>
      <xdr:col>17</xdr:col>
      <xdr:colOff>381000</xdr:colOff>
      <xdr:row>96</xdr:row>
      <xdr:rowOff>180975</xdr:rowOff>
    </xdr:to>
    <xdr:pic>
      <xdr:nvPicPr>
        <xdr:cNvPr id="1583" name="Picture 15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A26AA0-F275-4643-84B6-E2C269D80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7317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96</xdr:row>
      <xdr:rowOff>0</xdr:rowOff>
    </xdr:from>
    <xdr:to>
      <xdr:col>17</xdr:col>
      <xdr:colOff>381000</xdr:colOff>
      <xdr:row>97</xdr:row>
      <xdr:rowOff>180975</xdr:rowOff>
    </xdr:to>
    <xdr:pic>
      <xdr:nvPicPr>
        <xdr:cNvPr id="1584" name="Picture 15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EFB5A78-CAE4-42CC-B656-32BFC1A74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7517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97</xdr:row>
      <xdr:rowOff>0</xdr:rowOff>
    </xdr:from>
    <xdr:to>
      <xdr:col>17</xdr:col>
      <xdr:colOff>381000</xdr:colOff>
      <xdr:row>98</xdr:row>
      <xdr:rowOff>180975</xdr:rowOff>
    </xdr:to>
    <xdr:pic>
      <xdr:nvPicPr>
        <xdr:cNvPr id="1585" name="Picture 15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7025E6C-4560-46E9-9D67-1E72E14D8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7717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98</xdr:row>
      <xdr:rowOff>0</xdr:rowOff>
    </xdr:from>
    <xdr:to>
      <xdr:col>17</xdr:col>
      <xdr:colOff>381000</xdr:colOff>
      <xdr:row>99</xdr:row>
      <xdr:rowOff>180975</xdr:rowOff>
    </xdr:to>
    <xdr:pic>
      <xdr:nvPicPr>
        <xdr:cNvPr id="1586" name="Picture 15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9BE4CEC-2F27-412C-823A-5E5BF93A6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7917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99</xdr:row>
      <xdr:rowOff>0</xdr:rowOff>
    </xdr:from>
    <xdr:to>
      <xdr:col>17</xdr:col>
      <xdr:colOff>381000</xdr:colOff>
      <xdr:row>100</xdr:row>
      <xdr:rowOff>180975</xdr:rowOff>
    </xdr:to>
    <xdr:pic>
      <xdr:nvPicPr>
        <xdr:cNvPr id="1587" name="Picture 15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64D470E-2813-40D0-8398-0B10937E7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8117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100</xdr:row>
      <xdr:rowOff>0</xdr:rowOff>
    </xdr:from>
    <xdr:to>
      <xdr:col>17</xdr:col>
      <xdr:colOff>381000</xdr:colOff>
      <xdr:row>101</xdr:row>
      <xdr:rowOff>180975</xdr:rowOff>
    </xdr:to>
    <xdr:pic>
      <xdr:nvPicPr>
        <xdr:cNvPr id="1588" name="Picture 15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C805F06-6527-416A-8A2C-5DA0D4CC4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8317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101</xdr:row>
      <xdr:rowOff>0</xdr:rowOff>
    </xdr:from>
    <xdr:to>
      <xdr:col>17</xdr:col>
      <xdr:colOff>381000</xdr:colOff>
      <xdr:row>102</xdr:row>
      <xdr:rowOff>180975</xdr:rowOff>
    </xdr:to>
    <xdr:pic>
      <xdr:nvPicPr>
        <xdr:cNvPr id="1589" name="Picture 15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F149E48-655A-4910-B35D-88E593DC4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8517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102</xdr:row>
      <xdr:rowOff>0</xdr:rowOff>
    </xdr:from>
    <xdr:to>
      <xdr:col>17</xdr:col>
      <xdr:colOff>381000</xdr:colOff>
      <xdr:row>103</xdr:row>
      <xdr:rowOff>180975</xdr:rowOff>
    </xdr:to>
    <xdr:pic>
      <xdr:nvPicPr>
        <xdr:cNvPr id="1590" name="Picture 15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E64329A-32E0-4C03-BE31-05057113F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8717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103</xdr:row>
      <xdr:rowOff>0</xdr:rowOff>
    </xdr:from>
    <xdr:to>
      <xdr:col>17</xdr:col>
      <xdr:colOff>381000</xdr:colOff>
      <xdr:row>104</xdr:row>
      <xdr:rowOff>180975</xdr:rowOff>
    </xdr:to>
    <xdr:pic>
      <xdr:nvPicPr>
        <xdr:cNvPr id="1591" name="Picture 1590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8399613C-D764-4874-8897-5F8F06CDB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891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104</xdr:row>
      <xdr:rowOff>0</xdr:rowOff>
    </xdr:from>
    <xdr:to>
      <xdr:col>17</xdr:col>
      <xdr:colOff>381000</xdr:colOff>
      <xdr:row>105</xdr:row>
      <xdr:rowOff>180975</xdr:rowOff>
    </xdr:to>
    <xdr:pic>
      <xdr:nvPicPr>
        <xdr:cNvPr id="1592" name="Picture 15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796F10D-D8BF-4102-8C4F-3F770BAE6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9117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105</xdr:row>
      <xdr:rowOff>0</xdr:rowOff>
    </xdr:from>
    <xdr:to>
      <xdr:col>17</xdr:col>
      <xdr:colOff>381000</xdr:colOff>
      <xdr:row>106</xdr:row>
      <xdr:rowOff>180975</xdr:rowOff>
    </xdr:to>
    <xdr:pic>
      <xdr:nvPicPr>
        <xdr:cNvPr id="1593" name="Picture 15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2782853-A6D1-4C56-BE38-0B05DB669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9317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106</xdr:row>
      <xdr:rowOff>0</xdr:rowOff>
    </xdr:from>
    <xdr:to>
      <xdr:col>17</xdr:col>
      <xdr:colOff>381000</xdr:colOff>
      <xdr:row>107</xdr:row>
      <xdr:rowOff>180975</xdr:rowOff>
    </xdr:to>
    <xdr:pic>
      <xdr:nvPicPr>
        <xdr:cNvPr id="1594" name="Picture 1593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CFAF0996-CBBA-4B82-B192-9EB6121C9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9517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107</xdr:row>
      <xdr:rowOff>0</xdr:rowOff>
    </xdr:from>
    <xdr:to>
      <xdr:col>17</xdr:col>
      <xdr:colOff>381000</xdr:colOff>
      <xdr:row>108</xdr:row>
      <xdr:rowOff>180975</xdr:rowOff>
    </xdr:to>
    <xdr:pic>
      <xdr:nvPicPr>
        <xdr:cNvPr id="1595" name="Picture 1594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4DB877A5-B033-4D84-9807-9F7F504FC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971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108</xdr:row>
      <xdr:rowOff>0</xdr:rowOff>
    </xdr:from>
    <xdr:to>
      <xdr:col>17</xdr:col>
      <xdr:colOff>381000</xdr:colOff>
      <xdr:row>109</xdr:row>
      <xdr:rowOff>180975</xdr:rowOff>
    </xdr:to>
    <xdr:pic>
      <xdr:nvPicPr>
        <xdr:cNvPr id="1596" name="Picture 1595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D3B088BF-DE03-4A27-917C-3122D4167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29918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109</xdr:row>
      <xdr:rowOff>0</xdr:rowOff>
    </xdr:from>
    <xdr:to>
      <xdr:col>17</xdr:col>
      <xdr:colOff>381000</xdr:colOff>
      <xdr:row>110</xdr:row>
      <xdr:rowOff>180975</xdr:rowOff>
    </xdr:to>
    <xdr:pic>
      <xdr:nvPicPr>
        <xdr:cNvPr id="1597" name="Picture 15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8657A16-28A9-41F4-A42C-0070FCC90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011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110</xdr:row>
      <xdr:rowOff>0</xdr:rowOff>
    </xdr:from>
    <xdr:to>
      <xdr:col>17</xdr:col>
      <xdr:colOff>381000</xdr:colOff>
      <xdr:row>111</xdr:row>
      <xdr:rowOff>180975</xdr:rowOff>
    </xdr:to>
    <xdr:pic>
      <xdr:nvPicPr>
        <xdr:cNvPr id="1598" name="Picture 15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1BB222-096F-49C5-94A4-C1E550ADC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0318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111</xdr:row>
      <xdr:rowOff>0</xdr:rowOff>
    </xdr:from>
    <xdr:to>
      <xdr:col>17</xdr:col>
      <xdr:colOff>381000</xdr:colOff>
      <xdr:row>112</xdr:row>
      <xdr:rowOff>180975</xdr:rowOff>
    </xdr:to>
    <xdr:pic>
      <xdr:nvPicPr>
        <xdr:cNvPr id="1599" name="Picture 15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447ABB8-31DC-46E1-96A3-ED97AA835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0518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112</xdr:row>
      <xdr:rowOff>0</xdr:rowOff>
    </xdr:from>
    <xdr:to>
      <xdr:col>17</xdr:col>
      <xdr:colOff>381000</xdr:colOff>
      <xdr:row>113</xdr:row>
      <xdr:rowOff>180975</xdr:rowOff>
    </xdr:to>
    <xdr:pic>
      <xdr:nvPicPr>
        <xdr:cNvPr id="1600" name="Picture 15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74666B0-0538-4FEF-9106-B7E0A86DF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0718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113</xdr:row>
      <xdr:rowOff>0</xdr:rowOff>
    </xdr:from>
    <xdr:to>
      <xdr:col>17</xdr:col>
      <xdr:colOff>381000</xdr:colOff>
      <xdr:row>114</xdr:row>
      <xdr:rowOff>180975</xdr:rowOff>
    </xdr:to>
    <xdr:pic>
      <xdr:nvPicPr>
        <xdr:cNvPr id="1601" name="Picture 16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F1C2D37-2B4A-4B4D-95D7-74602E01F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0918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114</xdr:row>
      <xdr:rowOff>0</xdr:rowOff>
    </xdr:from>
    <xdr:to>
      <xdr:col>17</xdr:col>
      <xdr:colOff>381000</xdr:colOff>
      <xdr:row>115</xdr:row>
      <xdr:rowOff>180975</xdr:rowOff>
    </xdr:to>
    <xdr:pic>
      <xdr:nvPicPr>
        <xdr:cNvPr id="1602" name="Picture 16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9BFEBD1-744D-4625-A2B7-D54B846CD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1118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115</xdr:row>
      <xdr:rowOff>0</xdr:rowOff>
    </xdr:from>
    <xdr:to>
      <xdr:col>17</xdr:col>
      <xdr:colOff>381000</xdr:colOff>
      <xdr:row>116</xdr:row>
      <xdr:rowOff>180975</xdr:rowOff>
    </xdr:to>
    <xdr:pic>
      <xdr:nvPicPr>
        <xdr:cNvPr id="1603" name="Picture 160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3CF3BB45-B127-42AC-B8EF-7F8114F3B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1318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116</xdr:row>
      <xdr:rowOff>0</xdr:rowOff>
    </xdr:from>
    <xdr:to>
      <xdr:col>17</xdr:col>
      <xdr:colOff>381000</xdr:colOff>
      <xdr:row>117</xdr:row>
      <xdr:rowOff>180975</xdr:rowOff>
    </xdr:to>
    <xdr:pic>
      <xdr:nvPicPr>
        <xdr:cNvPr id="1604" name="Picture 16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CA390C7-19D3-4B6B-8422-4B4CED81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1518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117</xdr:row>
      <xdr:rowOff>0</xdr:rowOff>
    </xdr:from>
    <xdr:to>
      <xdr:col>17</xdr:col>
      <xdr:colOff>381000</xdr:colOff>
      <xdr:row>118</xdr:row>
      <xdr:rowOff>180975</xdr:rowOff>
    </xdr:to>
    <xdr:pic>
      <xdr:nvPicPr>
        <xdr:cNvPr id="1605" name="Picture 16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81BFFAD-C203-4D47-BAA4-C0817F728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1718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118</xdr:row>
      <xdr:rowOff>0</xdr:rowOff>
    </xdr:from>
    <xdr:to>
      <xdr:col>17</xdr:col>
      <xdr:colOff>381000</xdr:colOff>
      <xdr:row>119</xdr:row>
      <xdr:rowOff>180975</xdr:rowOff>
    </xdr:to>
    <xdr:pic>
      <xdr:nvPicPr>
        <xdr:cNvPr id="1606" name="Picture 1605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F9C5616C-D808-4C40-81DD-C78FA959D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1918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119</xdr:row>
      <xdr:rowOff>0</xdr:rowOff>
    </xdr:from>
    <xdr:to>
      <xdr:col>17</xdr:col>
      <xdr:colOff>381000</xdr:colOff>
      <xdr:row>120</xdr:row>
      <xdr:rowOff>180975</xdr:rowOff>
    </xdr:to>
    <xdr:pic>
      <xdr:nvPicPr>
        <xdr:cNvPr id="1607" name="Picture 16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A96474D-A7DB-4859-9DF2-26C2D1B55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2118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120</xdr:row>
      <xdr:rowOff>0</xdr:rowOff>
    </xdr:from>
    <xdr:to>
      <xdr:col>17</xdr:col>
      <xdr:colOff>381000</xdr:colOff>
      <xdr:row>121</xdr:row>
      <xdr:rowOff>180975</xdr:rowOff>
    </xdr:to>
    <xdr:pic>
      <xdr:nvPicPr>
        <xdr:cNvPr id="1608" name="Picture 1607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CA67CC7E-6F97-4B8B-ACD4-CA45FC3F2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2318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121</xdr:row>
      <xdr:rowOff>0</xdr:rowOff>
    </xdr:from>
    <xdr:to>
      <xdr:col>17</xdr:col>
      <xdr:colOff>381000</xdr:colOff>
      <xdr:row>122</xdr:row>
      <xdr:rowOff>180975</xdr:rowOff>
    </xdr:to>
    <xdr:pic>
      <xdr:nvPicPr>
        <xdr:cNvPr id="1609" name="Picture 1608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F53C23D8-4F2D-4D79-B6C7-04D407978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2518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122</xdr:row>
      <xdr:rowOff>0</xdr:rowOff>
    </xdr:from>
    <xdr:to>
      <xdr:col>17</xdr:col>
      <xdr:colOff>381000</xdr:colOff>
      <xdr:row>123</xdr:row>
      <xdr:rowOff>180975</xdr:rowOff>
    </xdr:to>
    <xdr:pic>
      <xdr:nvPicPr>
        <xdr:cNvPr id="1610" name="Picture 16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B83A5AC-93BF-4DDA-AFCF-285DDDD4A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2718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123</xdr:row>
      <xdr:rowOff>0</xdr:rowOff>
    </xdr:from>
    <xdr:to>
      <xdr:col>17</xdr:col>
      <xdr:colOff>381000</xdr:colOff>
      <xdr:row>124</xdr:row>
      <xdr:rowOff>180975</xdr:rowOff>
    </xdr:to>
    <xdr:pic>
      <xdr:nvPicPr>
        <xdr:cNvPr id="1611" name="Picture 16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49F35F3-404A-404B-8EDE-8BEE2181E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291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124</xdr:row>
      <xdr:rowOff>0</xdr:rowOff>
    </xdr:from>
    <xdr:to>
      <xdr:col>17</xdr:col>
      <xdr:colOff>381000</xdr:colOff>
      <xdr:row>125</xdr:row>
      <xdr:rowOff>180975</xdr:rowOff>
    </xdr:to>
    <xdr:pic>
      <xdr:nvPicPr>
        <xdr:cNvPr id="1612" name="Picture 1611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3DF37C89-924C-4BE9-AF31-1EF611473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3118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125</xdr:row>
      <xdr:rowOff>0</xdr:rowOff>
    </xdr:from>
    <xdr:to>
      <xdr:col>17</xdr:col>
      <xdr:colOff>381000</xdr:colOff>
      <xdr:row>126</xdr:row>
      <xdr:rowOff>180975</xdr:rowOff>
    </xdr:to>
    <xdr:pic>
      <xdr:nvPicPr>
        <xdr:cNvPr id="1613" name="Picture 16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051D180-DEC3-4FFC-9A6C-39878D2E0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3318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126</xdr:row>
      <xdr:rowOff>0</xdr:rowOff>
    </xdr:from>
    <xdr:to>
      <xdr:col>17</xdr:col>
      <xdr:colOff>381000</xdr:colOff>
      <xdr:row>127</xdr:row>
      <xdr:rowOff>180975</xdr:rowOff>
    </xdr:to>
    <xdr:pic>
      <xdr:nvPicPr>
        <xdr:cNvPr id="1614" name="Picture 1613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1277DB9B-2738-4BB5-85CB-895390A54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3518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127</xdr:row>
      <xdr:rowOff>0</xdr:rowOff>
    </xdr:from>
    <xdr:to>
      <xdr:col>17</xdr:col>
      <xdr:colOff>381000</xdr:colOff>
      <xdr:row>128</xdr:row>
      <xdr:rowOff>180975</xdr:rowOff>
    </xdr:to>
    <xdr:pic>
      <xdr:nvPicPr>
        <xdr:cNvPr id="1615" name="Picture 16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08DCEF1-D576-4921-B8FD-652609749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371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128</xdr:row>
      <xdr:rowOff>0</xdr:rowOff>
    </xdr:from>
    <xdr:to>
      <xdr:col>17</xdr:col>
      <xdr:colOff>381000</xdr:colOff>
      <xdr:row>129</xdr:row>
      <xdr:rowOff>180975</xdr:rowOff>
    </xdr:to>
    <xdr:pic>
      <xdr:nvPicPr>
        <xdr:cNvPr id="1616" name="Picture 16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279E02E-CBB8-4B52-834B-6AEB2B3F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3918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129</xdr:row>
      <xdr:rowOff>0</xdr:rowOff>
    </xdr:from>
    <xdr:to>
      <xdr:col>17</xdr:col>
      <xdr:colOff>381000</xdr:colOff>
      <xdr:row>130</xdr:row>
      <xdr:rowOff>180975</xdr:rowOff>
    </xdr:to>
    <xdr:pic>
      <xdr:nvPicPr>
        <xdr:cNvPr id="1617" name="Picture 16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D0D75A3-CF62-4E73-B57F-BB8F00A93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411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130</xdr:row>
      <xdr:rowOff>0</xdr:rowOff>
    </xdr:from>
    <xdr:to>
      <xdr:col>17</xdr:col>
      <xdr:colOff>381000</xdr:colOff>
      <xdr:row>131</xdr:row>
      <xdr:rowOff>180975</xdr:rowOff>
    </xdr:to>
    <xdr:pic>
      <xdr:nvPicPr>
        <xdr:cNvPr id="1618" name="Picture 16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92145A2-1FFC-473E-8779-C7B0918D9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4318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131</xdr:row>
      <xdr:rowOff>0</xdr:rowOff>
    </xdr:from>
    <xdr:to>
      <xdr:col>17</xdr:col>
      <xdr:colOff>381000</xdr:colOff>
      <xdr:row>132</xdr:row>
      <xdr:rowOff>180975</xdr:rowOff>
    </xdr:to>
    <xdr:pic>
      <xdr:nvPicPr>
        <xdr:cNvPr id="1619" name="Picture 161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F9BAAC0C-C98B-4A08-9EDF-A078DAD34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5" y="34518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03" name="Picture 12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DD57C0B-902D-4AA1-875C-4748E18F5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16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04" name="Picture 120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24056619-DE3B-4C00-95AC-ABA61B5DD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362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05" name="Picture 12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97847E9-D854-4A13-9D87-99E6A3040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562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06" name="Picture 12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387B282-F32C-441A-A6EB-EB071B55E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762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07" name="Picture 12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FF798B-7624-444D-AB94-9F9404172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96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08" name="Picture 12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CFC0ABC-7CB5-4E53-AA8C-FACD8D22D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162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09" name="Picture 1208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E12ED0CC-7FAE-49B3-B39E-04C8E1552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362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10" name="Picture 12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CB7CF33-7437-4462-A9ED-A52B02A08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562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11" name="Picture 12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57C99E7-DF7E-4636-8A5A-52AA8BCA5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762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12" name="Picture 12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E2F7C18-6F1A-4EB7-8F3E-525E56B1E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962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13" name="Picture 1212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CCAF5471-81EA-488E-8473-72AC0C3BC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16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14" name="Picture 12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234A812-477D-44EA-9828-5E9449180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362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15" name="Picture 12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BFADBC6-8BBD-4A44-99AF-2605B6014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56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16" name="Picture 12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4A5AD56-B4E3-4585-97C0-13AE9C0A1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762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17" name="Picture 12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FB011B2-2832-48F3-BBFD-1CC15549D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96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18" name="Picture 1217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30FF288A-3231-4BF9-A7D9-16D98DAD6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4162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19" name="Picture 12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74D429D-301D-417D-9FC0-00DC5A339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4362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20" name="Picture 12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4773D5B-066D-4372-ADAA-310EE8CA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4562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21" name="Picture 1220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85EA484B-B584-47FB-AC02-17C25E660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476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22" name="Picture 1221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127D4A40-9E2B-4E9F-BE09-E2F57E35E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4962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23" name="Picture 12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07A54A-F759-4218-8242-371CC36ED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516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24" name="Picture 1223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4EB3473F-42F9-4D01-AFF3-C7AF6355B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5362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25" name="Picture 12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58F4EF7-2A01-4BE7-B0D4-13077DFDC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5562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26" name="Picture 1225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EBBA0EA1-8027-40E3-8439-BCEDBB36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5762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27" name="Picture 12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745F2F1-5205-48B5-B20D-044C15B8C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596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28" name="Picture 12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D97105F-CFB9-4376-9EBE-A2459DACE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6162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29" name="Picture 12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14DF3EC-30F4-4433-9A8A-687C8FA9A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7900" y="7524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30" name="Picture 1229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86BAD822-F377-463E-8AC4-36A69D7C8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6562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31" name="Picture 12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9421720-3C72-40EC-A831-0354AC2ED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6762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32" name="Picture 12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95078E2-EB0B-4477-9FC1-D71B5ADD9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6962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33" name="Picture 12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F525BEC-5146-4554-9225-73A11814F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716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34" name="Picture 12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B81F472-12A8-4D7A-A052-E36CA9391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7362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35" name="Picture 123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847E36B1-2DB5-41E7-A868-CD279EEBA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756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36" name="Picture 12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2B51AF6-370C-4553-8736-B4204BAB5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7762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37" name="Picture 1236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BFF9E9DC-3E64-4B21-846B-81C35B425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796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38" name="Picture 1237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7AA01B11-2BFA-400E-B289-913D70869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8162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39" name="Picture 12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8C45CC0-3692-4A68-B273-F3C2D7E6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8362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40" name="Picture 12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9EBFB7A-E285-4815-A805-D502510CD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8562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41" name="Picture 12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890E8BF-D55E-414A-B2F9-B66C7867F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876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42" name="Picture 12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D39EE93-86DF-4C47-ACA6-DEF1C4EEA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8963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43" name="Picture 12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77176A0-53B6-4470-801D-604954E52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916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44" name="Picture 12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42F2882-0C95-4A00-9D63-3CBC6DC03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9363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45" name="Picture 12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AF71495-999A-4F49-85F4-796649F57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9563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46" name="Picture 1245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41C505A4-0701-49E2-9AB3-241D56A2B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9763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47" name="Picture 1246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5FB6262D-E969-4EB6-A0D8-43025EB85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9963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48" name="Picture 12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8F4F749-468B-4518-B54C-380914790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0163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49" name="Picture 124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9D848769-74E2-4463-9800-38066884D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0363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50" name="Picture 124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EDCFE880-1BC8-4FB5-9E31-0A1AB85E5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0563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51" name="Picture 12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0A72FA8-8387-4C4C-BDF8-A1F8A2768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0763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52" name="Picture 1251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FFF39393-6D10-47EA-B38C-A1CB0E7AD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0963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53" name="Picture 1252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0BB811EB-36DD-4830-B7A7-7A9FC11A1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1163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54" name="Picture 1253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123617E9-EE70-4ADB-BBC6-57AC5BF88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1363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55" name="Picture 1254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E621995A-1338-46DA-AD68-AF2A546B5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1563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56" name="Picture 12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51519D4-A202-4A99-8691-DC7B7676B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1763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57" name="Picture 12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71171DB-2FF2-41F9-BE7F-61CF5F8C2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196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58" name="Picture 12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A25516C-66D1-4E29-9E67-AD2E0E324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2163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259" name="Picture 12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4DFCF31-8225-4481-BE3E-0C4F5A819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2363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1260" name="Picture 12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E69906E-1794-42F5-A826-D0DA045AB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2563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1261" name="Picture 12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51C664B-599F-4AA0-83F3-8A157FBDC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276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1262" name="Picture 12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9D83598-66EC-462E-808F-03BF2E95A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2963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1263" name="Picture 1262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19DCCD53-0060-4072-95E3-F0E9AEF60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316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1264" name="Picture 12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81158E7-7877-4A26-AB4C-DB531BE68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3363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1265" name="Picture 12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6F1CEF2-DB69-4C3E-AD91-B39BE4F60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3563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1266" name="Picture 12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13F7B34-09DC-45E0-9D54-7892A4D16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3763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114300</xdr:rowOff>
    </xdr:to>
    <xdr:pic>
      <xdr:nvPicPr>
        <xdr:cNvPr id="1267" name="Picture 12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1808A68-DF09-4135-B902-FAEE3C8AA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396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1268" name="Picture 1267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13A5A7E0-B3FF-4D5A-8189-36933D032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4163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1269" name="Picture 1268" descr="https://a.espncdn.com/combiner/i?img=/i/teamlogos/countries/500/fij.png&amp;w=40&amp;h=40&amp;scale=crop">
          <a:extLst>
            <a:ext uri="{FF2B5EF4-FFF2-40B4-BE49-F238E27FC236}">
              <a16:creationId xmlns:a16="http://schemas.microsoft.com/office/drawing/2014/main" id="{7FAFD4A6-AE5D-4C07-878F-5DD91B52E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4363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1270" name="Picture 12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28C642E-60EB-4795-83A3-DFAC4CF55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4563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1271" name="Picture 127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DE43B347-1319-4593-811C-F21BBF3B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4763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1272" name="Picture 12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46CF59E-2E6E-4417-AC60-929E56ED6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4963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1273" name="Picture 12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AB22978-D3AB-40C6-95A3-6E845B234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516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1274" name="Picture 1273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59F8807F-5DDD-4C40-B1AA-963D8EE77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5363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1275" name="Picture 1274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3EED48B4-97E4-4F56-8F9E-4ABE01047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556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1276" name="Picture 1275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8BB5FADC-8DBB-4125-8776-FB0C4C9CB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5763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1277" name="Picture 1276" descr="https://a.espncdn.com/combiner/i?img=/i/teamlogos/countries/500/tpe.png&amp;w=40&amp;h=40&amp;scale=crop">
          <a:extLst>
            <a:ext uri="{FF2B5EF4-FFF2-40B4-BE49-F238E27FC236}">
              <a16:creationId xmlns:a16="http://schemas.microsoft.com/office/drawing/2014/main" id="{698395DD-E005-455C-9EDF-506DFA27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596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1278" name="Picture 1277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70723EB9-077B-4F10-81B5-3E3ED4070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6163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1279" name="Picture 12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8CC7FC6-8D89-4A4E-88A1-CF7262EBF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6363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1280" name="Picture 12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80C7949-8C3F-436B-96E0-086ED563E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6563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1281" name="Picture 12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285B33E-E454-40E4-B6B1-893C1A360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676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1282" name="Picture 12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22B1EFB-70C3-484F-A11F-3FEFE1C5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716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1283" name="Picture 1282" descr="https://a.espncdn.com/combiner/i?img=/i/teamlogos/countries/500/tha.png&amp;w=40&amp;h=40&amp;scale=crop">
          <a:extLst>
            <a:ext uri="{FF2B5EF4-FFF2-40B4-BE49-F238E27FC236}">
              <a16:creationId xmlns:a16="http://schemas.microsoft.com/office/drawing/2014/main" id="{7DF804B0-ACDC-4A40-AEDE-DC4BE3D83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7364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1284" name="Picture 12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5D4D4F3-AD74-4CBC-A521-AD7AA27AC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7564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1285" name="Picture 12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5C52679-194A-4629-A8C1-EFEBEEFA8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7764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1286" name="Picture 12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7FC702B-8B4C-48EF-972A-62F2D259E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7964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1287" name="Picture 12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0CF7357-BC45-4147-A15D-7EA80F62B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8164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1288" name="Picture 12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5B8BC21-5F66-4E3D-BEC9-A1530A258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8364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1289" name="Picture 128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8224908E-E008-4A85-9758-23E3B8D96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8564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1290" name="Picture 12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F3AB7E5-C3C8-4FC1-8487-A97514A59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8764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1291" name="Picture 12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91872DB-9319-43D6-80EC-577D4334B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8964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1292" name="Picture 12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7E0F17E-B616-4F71-8E48-2A39B117C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9164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1293" name="Picture 129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A8551C19-FE55-4EF4-998E-992981181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9364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1294" name="Picture 12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051BCCF-916E-48CA-A58A-91BB1932D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9564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1295" name="Picture 1294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F7DCAB10-BA9A-415C-8B97-A46D3CA2A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9764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1296" name="Picture 12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8F58A36-7DE3-4E4B-B9FE-9AAEBA198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996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1297" name="Picture 12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E453B1D-A05F-4650-B6FF-F9D61CC00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0164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1298" name="Picture 129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326B7B7-E005-41E6-85D9-375B3779B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0364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1299" name="Picture 12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8E7C295-524C-41B8-B533-1A2FED8E2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0564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1300" name="Picture 12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23B6669-1655-4D22-B214-6DD4594A3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076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1301" name="Picture 13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2518F65-70E2-474B-8BA6-0ACA5BD2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0964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1302" name="Picture 13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5FAE27E-DA1F-422D-BEC7-B149A3E79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116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1303" name="Picture 13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124F21C-2F29-4EB8-A859-6F42C72C5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1364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1304" name="Picture 13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1928664-9831-4127-84A8-52040FEC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1564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1305" name="Picture 130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4E1D6396-BA7A-49A7-8978-71EEEC276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1764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1306" name="Picture 13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174214A-45C9-4FEF-933C-D4EDCD06A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1964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1307" name="Picture 13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5533B71-DC53-4D1F-A570-24C433943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2164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1308" name="Picture 13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6B50805-B22E-4AF0-89D5-C5635A6B5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2364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1309" name="Picture 130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28953497-E4D9-4832-9B30-E63530F18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2564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1310" name="Picture 1309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84F7B8CB-4B4B-4620-8ED3-3B6B1FFF7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2764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1311" name="Picture 1310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5244922C-D320-475F-9C0F-5F7B10EA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2964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1312" name="Picture 13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F4E4BA4-E577-4B52-9358-B95913202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3164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1313" name="Picture 13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D3EA003-97A2-4E90-BBA0-9ADEB73E8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3364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1314" name="Picture 13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A383EE0-967C-4A93-BCCD-714D54F58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3564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1315" name="Picture 1314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F6935037-D2CB-457F-A962-E7393D472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3764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1316" name="Picture 13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7A86C5A-54B7-424D-9A1A-4B0FF39C7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396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1317" name="Picture 1316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84F3548E-0C9F-448E-83D9-2E1580E77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4164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1318" name="Picture 1317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E577C367-8AE8-4958-88D4-9F7449450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4364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1319" name="Picture 13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4D4896A-D730-4604-8211-EA95DC0AA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4564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1320" name="Picture 1319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055CA4DF-730F-4AB5-93F4-EBE6C6BB7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476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1321" name="Picture 13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C147B2D-476F-4144-8DAA-D21A7836B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4965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1322" name="Picture 13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78C7A9B-5634-4AD1-A95F-8E0D1F53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516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1323" name="Picture 1322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95A72E94-9D69-4B60-AD62-A84C5DDE1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5365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1324" name="Picture 13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C294035-D59C-4DB9-9A11-25C94D8EE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5565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1325" name="Picture 13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A2AC308-24A7-440E-80D6-C69DC9A8A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5765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1326" name="Picture 13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E7C42B0-F193-4D3E-9798-026A19DE2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5965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1327" name="Picture 13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FE000F8-F57A-496B-A03E-F6E4C89D4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6165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1328" name="Picture 1327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59311F58-9AA4-4874-A184-D6B3AD9A5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6365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17</xdr:col>
      <xdr:colOff>381000</xdr:colOff>
      <xdr:row>72</xdr:row>
      <xdr:rowOff>180975</xdr:rowOff>
    </xdr:to>
    <xdr:pic>
      <xdr:nvPicPr>
        <xdr:cNvPr id="1329" name="Picture 132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D59F74F5-525E-4456-BFC5-13AA7A90C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6565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17</xdr:col>
      <xdr:colOff>381000</xdr:colOff>
      <xdr:row>73</xdr:row>
      <xdr:rowOff>180975</xdr:rowOff>
    </xdr:to>
    <xdr:pic>
      <xdr:nvPicPr>
        <xdr:cNvPr id="1330" name="Picture 13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ADFFDD2-6075-4B24-8FD7-8CF17D341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6765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17</xdr:col>
      <xdr:colOff>381000</xdr:colOff>
      <xdr:row>74</xdr:row>
      <xdr:rowOff>180975</xdr:rowOff>
    </xdr:to>
    <xdr:pic>
      <xdr:nvPicPr>
        <xdr:cNvPr id="1331" name="Picture 1330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750A58FD-69AA-4719-9CB1-E85566505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6965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74</xdr:row>
      <xdr:rowOff>0</xdr:rowOff>
    </xdr:from>
    <xdr:to>
      <xdr:col>17</xdr:col>
      <xdr:colOff>381000</xdr:colOff>
      <xdr:row>75</xdr:row>
      <xdr:rowOff>180975</xdr:rowOff>
    </xdr:to>
    <xdr:pic>
      <xdr:nvPicPr>
        <xdr:cNvPr id="1332" name="Picture 13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242C9A9-CC3E-4A0D-8DB5-F59889477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7165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75</xdr:row>
      <xdr:rowOff>0</xdr:rowOff>
    </xdr:from>
    <xdr:to>
      <xdr:col>17</xdr:col>
      <xdr:colOff>381000</xdr:colOff>
      <xdr:row>76</xdr:row>
      <xdr:rowOff>180975</xdr:rowOff>
    </xdr:to>
    <xdr:pic>
      <xdr:nvPicPr>
        <xdr:cNvPr id="1333" name="Picture 13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FE8F312-83FC-4EB6-84F9-B1958E1C3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7365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76</xdr:row>
      <xdr:rowOff>0</xdr:rowOff>
    </xdr:from>
    <xdr:to>
      <xdr:col>17</xdr:col>
      <xdr:colOff>381000</xdr:colOff>
      <xdr:row>77</xdr:row>
      <xdr:rowOff>180975</xdr:rowOff>
    </xdr:to>
    <xdr:pic>
      <xdr:nvPicPr>
        <xdr:cNvPr id="1334" name="Picture 13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7984D4B-10DC-43E9-B92B-8A6A48B0F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7565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77</xdr:row>
      <xdr:rowOff>0</xdr:rowOff>
    </xdr:from>
    <xdr:to>
      <xdr:col>17</xdr:col>
      <xdr:colOff>381000</xdr:colOff>
      <xdr:row>78</xdr:row>
      <xdr:rowOff>180975</xdr:rowOff>
    </xdr:to>
    <xdr:pic>
      <xdr:nvPicPr>
        <xdr:cNvPr id="1335" name="Picture 1334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C668631B-B9F5-475E-A2F5-8B4988D6F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7765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78</xdr:row>
      <xdr:rowOff>0</xdr:rowOff>
    </xdr:from>
    <xdr:to>
      <xdr:col>17</xdr:col>
      <xdr:colOff>381000</xdr:colOff>
      <xdr:row>79</xdr:row>
      <xdr:rowOff>180975</xdr:rowOff>
    </xdr:to>
    <xdr:pic>
      <xdr:nvPicPr>
        <xdr:cNvPr id="1336" name="Picture 13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65D3EAE-FF53-4B66-A1D0-6AF5FBDD2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796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79</xdr:row>
      <xdr:rowOff>0</xdr:rowOff>
    </xdr:from>
    <xdr:to>
      <xdr:col>17</xdr:col>
      <xdr:colOff>381000</xdr:colOff>
      <xdr:row>80</xdr:row>
      <xdr:rowOff>180975</xdr:rowOff>
    </xdr:to>
    <xdr:pic>
      <xdr:nvPicPr>
        <xdr:cNvPr id="1337" name="Picture 13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96E9B63-D256-4A89-B17F-EAE097992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8165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80</xdr:row>
      <xdr:rowOff>0</xdr:rowOff>
    </xdr:from>
    <xdr:to>
      <xdr:col>17</xdr:col>
      <xdr:colOff>381000</xdr:colOff>
      <xdr:row>81</xdr:row>
      <xdr:rowOff>180975</xdr:rowOff>
    </xdr:to>
    <xdr:pic>
      <xdr:nvPicPr>
        <xdr:cNvPr id="1338" name="Picture 1337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7A1D96DC-C176-411E-95DA-55E68A3F8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8365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81</xdr:row>
      <xdr:rowOff>0</xdr:rowOff>
    </xdr:from>
    <xdr:to>
      <xdr:col>17</xdr:col>
      <xdr:colOff>381000</xdr:colOff>
      <xdr:row>82</xdr:row>
      <xdr:rowOff>180975</xdr:rowOff>
    </xdr:to>
    <xdr:pic>
      <xdr:nvPicPr>
        <xdr:cNvPr id="1339" name="Picture 13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C5EB59C-B94E-4099-BD3D-358A5F5E4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8565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82</xdr:row>
      <xdr:rowOff>0</xdr:rowOff>
    </xdr:from>
    <xdr:to>
      <xdr:col>17</xdr:col>
      <xdr:colOff>381000</xdr:colOff>
      <xdr:row>83</xdr:row>
      <xdr:rowOff>180975</xdr:rowOff>
    </xdr:to>
    <xdr:pic>
      <xdr:nvPicPr>
        <xdr:cNvPr id="1340" name="Picture 13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81CC9B1-715E-4018-9330-332B4C9C1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876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83</xdr:row>
      <xdr:rowOff>0</xdr:rowOff>
    </xdr:from>
    <xdr:to>
      <xdr:col>17</xdr:col>
      <xdr:colOff>381000</xdr:colOff>
      <xdr:row>84</xdr:row>
      <xdr:rowOff>180975</xdr:rowOff>
    </xdr:to>
    <xdr:pic>
      <xdr:nvPicPr>
        <xdr:cNvPr id="1341" name="Picture 1340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B2830641-CCE1-4DC9-9551-ACF988524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8965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84</xdr:row>
      <xdr:rowOff>0</xdr:rowOff>
    </xdr:from>
    <xdr:to>
      <xdr:col>17</xdr:col>
      <xdr:colOff>381000</xdr:colOff>
      <xdr:row>85</xdr:row>
      <xdr:rowOff>180975</xdr:rowOff>
    </xdr:to>
    <xdr:pic>
      <xdr:nvPicPr>
        <xdr:cNvPr id="1342" name="Picture 13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F9801BC-1551-4DBA-8403-76F39A79F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9165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85</xdr:row>
      <xdr:rowOff>0</xdr:rowOff>
    </xdr:from>
    <xdr:to>
      <xdr:col>17</xdr:col>
      <xdr:colOff>381000</xdr:colOff>
      <xdr:row>86</xdr:row>
      <xdr:rowOff>180975</xdr:rowOff>
    </xdr:to>
    <xdr:pic>
      <xdr:nvPicPr>
        <xdr:cNvPr id="1343" name="Picture 13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3C9C466-DF0B-4700-959A-289624828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9365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86</xdr:row>
      <xdr:rowOff>0</xdr:rowOff>
    </xdr:from>
    <xdr:to>
      <xdr:col>17</xdr:col>
      <xdr:colOff>381000</xdr:colOff>
      <xdr:row>87</xdr:row>
      <xdr:rowOff>180975</xdr:rowOff>
    </xdr:to>
    <xdr:pic>
      <xdr:nvPicPr>
        <xdr:cNvPr id="1344" name="Picture 1343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9FB43283-9468-4F4E-AB08-4065CB7C9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9565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87</xdr:row>
      <xdr:rowOff>0</xdr:rowOff>
    </xdr:from>
    <xdr:to>
      <xdr:col>17</xdr:col>
      <xdr:colOff>381000</xdr:colOff>
      <xdr:row>88</xdr:row>
      <xdr:rowOff>180975</xdr:rowOff>
    </xdr:to>
    <xdr:pic>
      <xdr:nvPicPr>
        <xdr:cNvPr id="1345" name="Picture 134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7367EA04-BE47-47A9-9874-9957AE104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9765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88</xdr:row>
      <xdr:rowOff>0</xdr:rowOff>
    </xdr:from>
    <xdr:to>
      <xdr:col>17</xdr:col>
      <xdr:colOff>381000</xdr:colOff>
      <xdr:row>89</xdr:row>
      <xdr:rowOff>180975</xdr:rowOff>
    </xdr:to>
    <xdr:pic>
      <xdr:nvPicPr>
        <xdr:cNvPr id="1346" name="Picture 1345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18E50968-748B-4496-B49F-107F1374D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9965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1347" name="Picture 1346" descr="https://a.espncdn.com/combiner/i?img=/i/headshots/golf/players/full/780.png&amp;h=96&amp;w=96&amp;scale=crop">
          <a:extLst>
            <a:ext uri="{FF2B5EF4-FFF2-40B4-BE49-F238E27FC236}">
              <a16:creationId xmlns:a16="http://schemas.microsoft.com/office/drawing/2014/main" id="{3895D6CE-821E-4448-8607-664322273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2763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1348" name="Picture 1347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503CFD7B-60B3-4242-B304-3A340811F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1349" name="Picture 1348" descr="https://a.espncdn.com/combiner/i?img=/i/headshots/golf/players/full/159.png&amp;h=96&amp;w=96&amp;scale=crop">
          <a:extLst>
            <a:ext uri="{FF2B5EF4-FFF2-40B4-BE49-F238E27FC236}">
              <a16:creationId xmlns:a16="http://schemas.microsoft.com/office/drawing/2014/main" id="{2BE26272-1D88-4196-B453-D8B200DC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2575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1350" name="Picture 1349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CAF4C62E-135E-4580-ACDD-BBB15FF43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50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1351" name="Picture 1350" descr="https://a.espncdn.com/combiner/i?img=/i/headshots/golf/players/full/72.png&amp;h=96&amp;w=96&amp;scale=crop">
          <a:extLst>
            <a:ext uri="{FF2B5EF4-FFF2-40B4-BE49-F238E27FC236}">
              <a16:creationId xmlns:a16="http://schemas.microsoft.com/office/drawing/2014/main" id="{E9DB2702-B770-4CE8-8CBC-6F97BD03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48577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1352" name="Picture 1351" descr="https://a.espncdn.com/combiner/i?img=/i/teamlogos/countries/500/eng.png&amp;w=32&amp;h=32&amp;scale=crop">
          <a:extLst>
            <a:ext uri="{FF2B5EF4-FFF2-40B4-BE49-F238E27FC236}">
              <a16:creationId xmlns:a16="http://schemas.microsoft.com/office/drawing/2014/main" id="{BB3828F2-330E-4948-B56D-CA887EBB0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5105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1353" name="Picture 1352" descr="https://a.espncdn.com/combiner/i?img=/i/headshots/golf/players/full/4848.png&amp;h=96&amp;w=96&amp;scale=crop">
          <a:extLst>
            <a:ext uri="{FF2B5EF4-FFF2-40B4-BE49-F238E27FC236}">
              <a16:creationId xmlns:a16="http://schemas.microsoft.com/office/drawing/2014/main" id="{EBDC4B1C-8C98-4D17-B5D5-FF329EA3F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66865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1354" name="Picture 1353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2CDBFB41-EADA-42A3-BEFD-3EB46066E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6934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55" name="Picture 13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DEC265A-E89F-4596-AA5E-B3BBCC07E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840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56" name="Picture 1355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21352958-08DB-458A-8100-881D1F492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860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57" name="Picture 13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5F082B7-D0CC-4122-ABEF-9BA4CF96D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880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58" name="Picture 13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5337A92-31D1-424F-A7A0-5DBD25ACC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900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59" name="Picture 13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5061C27-6A73-45E8-921E-5332CC01B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920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60" name="Picture 13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958365F-1A36-4FE8-8719-DF5B7EF81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940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61" name="Picture 1360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2A526F52-BF11-460E-89D2-7A6DB1586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960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62" name="Picture 13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5C883C3-682D-4060-BB10-15CE081D5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980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63" name="Picture 13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31AE387-BD51-4618-9578-3ADD2D4B9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000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64" name="Picture 13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8A5BCC5-F488-4970-89EB-E2B5E07F8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020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65" name="Picture 1364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5EE2DF2C-5F99-4B4B-9C40-6AE720773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040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66" name="Picture 13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9EDBD56-F576-4C34-95E0-3482C19A9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060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67" name="Picture 13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5BD6314-87C9-4500-8BC5-1743546F9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080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68" name="Picture 13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FE35678-45FC-46D2-A04B-9328C4E21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100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69" name="Picture 13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974F13A-B7A0-442F-9EB5-C56182C9C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120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70" name="Picture 136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A9BD45B0-4862-4B29-812C-75741DA7E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140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71" name="Picture 13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4C9720C-4BEB-4DE6-BCBE-49DF914A7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160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72" name="Picture 13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8D1850F-C3F4-419F-981B-021A0C751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180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73" name="Picture 1372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4827F7A8-C1C7-48BD-96AF-D54BC9097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200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74" name="Picture 1373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56D189D8-867B-464E-B397-46A3A0AFA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220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75" name="Picture 13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5CD8664-7AC9-4266-BE2C-3D452BD63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240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76" name="Picture 1375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FB9E770F-183E-4EF8-8A43-6ECDB50FF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260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77" name="Picture 13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5A82334-D5B9-40AA-84BD-A62702501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280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78" name="Picture 1377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8B297BB2-FEFB-4FE8-B206-51FE0CA2F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300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79" name="Picture 13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40B9DA0-6ADF-4094-97A2-45A1ECA3D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320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80" name="Picture 13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57091CC-00A0-4318-9D8D-59278E428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340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81" name="Picture 13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D4BB97B-37E2-4F5E-8EE8-F10331B92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360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82" name="Picture 1381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2B7DB026-14D8-4B14-A184-B3342A991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380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83" name="Picture 13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23E220C-9862-4C8D-BF6A-1EFF64BCF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400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84" name="Picture 13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61411A-53CC-4764-AF78-769C1A4B3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420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85" name="Picture 13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9ACF80C-B1A4-4185-A352-930E7EA28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440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86" name="Picture 13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49189F9-424E-41DB-A283-50EAE4368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460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87" name="Picture 1386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FA0E2CD1-7819-4919-BA53-DF9AD091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480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88" name="Picture 13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C339F15-30B6-4E4A-86AE-6744E4FA4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500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89" name="Picture 1388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B26B6A40-1B33-44FC-A788-14BC0C348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520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90" name="Picture 1389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7F60D46E-32FF-4B4C-AE90-845488874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540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91" name="Picture 13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F485D26-BBDF-44F2-9E5A-A5E109519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5601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92" name="Picture 13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50E3818-1F49-4D2D-BF08-2CE001F04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5801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93" name="Picture 13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307045B-AF8D-4B50-8C0E-2DB395522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600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94" name="Picture 13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AC776C1-5794-4737-AEFD-84B301D0B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6202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95" name="Picture 13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EA5D6B6-016F-4F23-8BD9-3F6EF25BB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640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96" name="Picture 13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46AEC41-EB03-410A-A884-413E0A3AC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6602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97" name="Picture 13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FDE47A7-B978-474A-84D4-C3C3FB598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6802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98" name="Picture 1397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B8681353-4379-42A2-A1B7-8EF5DC655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7002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399" name="Picture 1398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DCD5453C-CCC9-45D0-AABF-BAC9C225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720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00" name="Picture 13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4B6DC48-ADAA-476D-B771-043A7E41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7402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01" name="Picture 140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3F99028D-C6AD-40C2-8B39-D95DCD102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7602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02" name="Picture 140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339061CB-428E-4B68-9FF1-C3BEBA4B3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7802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03" name="Picture 14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AB39E2D-E6AC-4301-B027-A22B3807C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8002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04" name="Picture 1403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6B1AFDB9-F156-4657-B722-D39991FE7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8202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05" name="Picture 1404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D4E99ED9-820F-4368-865B-0534FC672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840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06" name="Picture 1405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89D0572D-DC4D-4EA0-A55B-41C59C729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8602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07" name="Picture 1406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023ED5FE-EA37-4418-BA3E-53B0ABFCA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880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08" name="Picture 14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A5FE7ED-CC21-4C4E-832F-3FE0B9C89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9002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09" name="Picture 14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F2514B3-FAD1-424F-BCCF-47AEF803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920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10" name="Picture 14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0131968-B29B-40C2-A569-A240E3D2D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9402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11" name="Picture 14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6519C9F-E173-41C8-9800-EECFC4221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9602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12" name="Picture 14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DAE7C1A-70BC-459D-B3DB-C8F723DD4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9802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13" name="Picture 14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A18E180-B2F3-47F8-8DA8-1172EC74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000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14" name="Picture 14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6389B29-FD1D-4CAE-BC87-F4582CC2D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0202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15" name="Picture 1414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88E3DF7E-880F-4CCC-B099-BA914089E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040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16" name="Picture 14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2D283AF-3316-4657-A400-DC018DEFE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0602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17" name="Picture 14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5B0FADD-197D-48E6-ABB7-F973C19AC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0802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18" name="Picture 14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CAF21E7-4D62-4627-B142-7F6AD6DB5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1002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19" name="Picture 14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BFA78A4-E41E-4860-BCAC-2358B8971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120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314325</xdr:rowOff>
    </xdr:to>
    <xdr:pic>
      <xdr:nvPicPr>
        <xdr:cNvPr id="1420" name="Picture 1419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501DE967-9267-4BB7-B91C-969B0A0B2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1402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21" name="Picture 1420" descr="https://a.espncdn.com/combiner/i?img=/i/teamlogos/countries/500/fij.png&amp;w=40&amp;h=40&amp;scale=crop">
          <a:extLst>
            <a:ext uri="{FF2B5EF4-FFF2-40B4-BE49-F238E27FC236}">
              <a16:creationId xmlns:a16="http://schemas.microsoft.com/office/drawing/2014/main" id="{1D2FA2C6-EFEA-4440-9832-2A560F4E3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1602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22" name="Picture 14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F6A6679-7B4E-4542-97FE-568BFB7C7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1802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23" name="Picture 1422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6533D14F-5DCD-4794-BF4C-E27EF72AB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2002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24" name="Picture 14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6EFEE7F-50CF-4840-ADB1-98197ECF0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2202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25" name="Picture 14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1C44CF0-94A7-4ABA-80B7-E9F2E128B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240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26" name="Picture 1425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36294441-67DB-4FD3-8FED-5E228E5CB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2602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27" name="Picture 1426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5BCF2019-EAEF-4E6A-BF2A-A6FB05150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280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28" name="Picture 1427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0F9E906E-B0EC-40DE-88AC-75A253295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3002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29" name="Picture 1428" descr="https://a.espncdn.com/combiner/i?img=/i/teamlogos/countries/500/tpe.png&amp;w=40&amp;h=40&amp;scale=crop">
          <a:extLst>
            <a:ext uri="{FF2B5EF4-FFF2-40B4-BE49-F238E27FC236}">
              <a16:creationId xmlns:a16="http://schemas.microsoft.com/office/drawing/2014/main" id="{4D02C7BA-F50F-4444-9A52-F56119492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320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30" name="Picture 1429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8A49E028-647F-495C-9E86-5A9E1AD0B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3402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31" name="Picture 14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76E83F0-2539-4EB5-AFFC-750BA202C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3602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32" name="Picture 14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9AAE5EB-0F69-4749-B9F7-C5B7C8167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3802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33" name="Picture 14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9FF2A69-CED7-4F7D-BEC6-78270983D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400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34" name="Picture 14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88A83D7-4B6E-493D-A027-C131382BC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4203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35" name="Picture 1434" descr="https://a.espncdn.com/combiner/i?img=/i/teamlogos/countries/500/tha.png&amp;w=40&amp;h=40&amp;scale=crop">
          <a:extLst>
            <a:ext uri="{FF2B5EF4-FFF2-40B4-BE49-F238E27FC236}">
              <a16:creationId xmlns:a16="http://schemas.microsoft.com/office/drawing/2014/main" id="{6676775C-EE5D-42AF-97A9-89EACB340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440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36" name="Picture 14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8C5BBDA-A78F-4879-B473-3E63F4850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4603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37" name="Picture 14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7596FCB-EA94-4281-9967-CB83808DC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4803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38" name="Picture 14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218E42F-B629-4EC1-9558-3F09D23C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5003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39" name="Picture 14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65F51C8-52D5-449B-ACD1-AAC36B025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5203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40" name="Picture 1439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671B6AFA-4A98-483C-A2AD-33506C7E5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5403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441" name="Picture 14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397BB18-E88C-491D-A6BA-4CD014C52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5603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1442" name="Picture 14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2D4C085-CE0C-4911-AF81-BB5B8F148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5803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1443" name="Picture 14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EB9DC77-9EFE-4116-B9FE-5A788DA1D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6003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1444" name="Picture 14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7022DE4-2EEA-4D6B-BA90-837A71EA5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6203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1445" name="Picture 144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73F28570-06DD-4F9F-8D5C-0F00668D4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6403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1446" name="Picture 14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8AE7B49-D331-4926-A9EC-AA2E5B51C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6603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1447" name="Picture 1446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34C2B263-0865-4556-A90C-729113F01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6803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1448" name="Picture 14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0ED5802-E893-476A-809F-0AC09BF40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7003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114300</xdr:rowOff>
    </xdr:to>
    <xdr:pic>
      <xdr:nvPicPr>
        <xdr:cNvPr id="1449" name="Picture 14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3429F2B-3F3D-4689-9A41-DA8AA1322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720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1450" name="Picture 1449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A696D49B-EC80-46EA-A9AC-AC3DFAE64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7403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1451" name="Picture 14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301E8B6-A92D-40B6-8E5F-6490C956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7603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1452" name="Picture 14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D93185-F578-466C-9939-A6B82E373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7803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1453" name="Picture 14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1D196A4-F426-4B0E-A19A-E1EE89615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800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1454" name="Picture 14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0BAF90C-FF76-4142-9CC4-E56AD6EA0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8203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1455" name="Picture 14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C0ADC83-BDF7-4664-B6E3-42C48C47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840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1456" name="Picture 14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2900CAD-25CB-449E-BA88-D421762E2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8603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1457" name="Picture 1456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CFC68B6A-468E-4493-910B-2E6290609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8803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1458" name="Picture 14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1F78374-D315-4781-8827-DB1D7CE55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9003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1459" name="Picture 14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AE22A1B-445F-4B7C-A568-118080AF6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920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1460" name="Picture 14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883814A-9FB9-4504-83A1-9BBC7D33D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9403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1461" name="Picture 1460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9DE17191-B0E1-45E8-980C-4824E92B4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9603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1462" name="Picture 1461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C3672C72-3CA6-4196-880F-4827921F9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9803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1463" name="Picture 146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3EA353BE-E4A4-4633-83AA-9E5E48C90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0003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1464" name="Picture 14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7854DEB-CBD3-4A07-B823-B626CEDFB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0203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1465" name="Picture 14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B8CF015-9142-46B4-BE8F-3F5ADD432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040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1466" name="Picture 14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3972CC6-35A1-47BF-BF24-454F1DD29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0603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1467" name="Picture 1466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29402629-E050-4164-AD2E-61314C1DE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080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1468" name="Picture 14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6FE8024-91B7-4234-9CC1-7F0BC20EB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1003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1469" name="Picture 146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B827D68F-74F0-4EB7-A574-D047DBF6B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120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1470" name="Picture 1469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1BB3BEA2-FD91-4FBA-86E8-906A58A7C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1403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1471" name="Picture 14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9C4840B-2D6A-4D8C-9A0C-5C24CB0DB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1603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1472" name="Picture 1471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3CD376C3-D2DA-48B1-A726-C36820EB8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1803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1473" name="Picture 14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C27BF87-0D94-454B-B4B9-29568D6B0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200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1474" name="Picture 14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30E494E-9CF5-4C55-B7DB-00EBF6F3C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2204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1475" name="Picture 1474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724263E5-C100-4C5C-BF98-00B360FBB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240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1476" name="Picture 14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93EF46E-BA7E-42BB-8A12-11F3D3235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2604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1477" name="Picture 14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76B855A-FC8A-4740-9D50-779A74D2D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2804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1478" name="Picture 14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EF75702-2112-42D6-A2B8-326F1E6AF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3004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1479" name="Picture 14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0000D86-287A-455B-8715-B7CD07B3E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3204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1480" name="Picture 1479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47DDF4DD-8320-4616-B7A1-AFA7545DC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3404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1620" name="Picture 161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B7506B89-5E43-4BE1-8B58-AB5E0D78C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3604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1621" name="Picture 16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10ED074-30E5-478E-9021-CAE4191CC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3804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1622" name="Picture 162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9FCBBCA7-650E-45E7-8223-872CC7BD9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4004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1623" name="Picture 16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4A24CA1-1410-4054-AB0A-FD955C05A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4204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1624" name="Picture 16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0107F7-0C90-403C-AF5F-319C07DA6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4404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1625" name="Picture 16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83F3132-BC37-4B43-B853-C9D1F592B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4604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1626" name="Picture 1625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AD7A0FA6-4287-495D-A8D2-F1040CCB4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4804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1627" name="Picture 16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6101FFC-20C3-47A8-9349-072759FB1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5004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1628" name="Picture 16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9CA16F5-ABD7-4301-B670-37870DFE2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520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1629" name="Picture 1628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7582B48B-1F19-43C1-AEB2-B82FFCDB5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5404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1630" name="Picture 16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168E81F-F6A9-4F23-8B24-BC987FE74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5604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1631" name="Picture 16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D1002E2-5935-4936-8272-A64204838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5804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1632" name="Picture 1631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4F626985-B701-4837-B557-104E5AC58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600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1633" name="Picture 16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5725660-1B8B-47FD-8C84-CC2948E5C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6204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1634" name="Picture 16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3D3EAA9-20F4-4883-8FBA-162D1F3DF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640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1635" name="Picture 1634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C7472DE6-40AD-4078-998E-6F285F240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6604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1636" name="Picture 1635" descr="https://a.espncdn.com/combiner/i?img=/i/headshots/golf/players/full/780.png&amp;h=96&amp;w=96&amp;scale=crop">
          <a:extLst>
            <a:ext uri="{FF2B5EF4-FFF2-40B4-BE49-F238E27FC236}">
              <a16:creationId xmlns:a16="http://schemas.microsoft.com/office/drawing/2014/main" id="{AF10E6B7-1845-446E-9880-3A384B7ED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2075" y="12763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1637" name="Picture 1636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D50CA921-72AC-4087-94E5-555DAD103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2075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1638" name="Picture 1637" descr="https://a.espncdn.com/combiner/i?img=/i/headshots/golf/players/full/72.png&amp;h=96&amp;w=96&amp;scale=crop">
          <a:extLst>
            <a:ext uri="{FF2B5EF4-FFF2-40B4-BE49-F238E27FC236}">
              <a16:creationId xmlns:a16="http://schemas.microsoft.com/office/drawing/2014/main" id="{EA1FED82-2BC3-4CA2-8F31-58C405D3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2075" y="32575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1639" name="Picture 1638" descr="https://a.espncdn.com/combiner/i?img=/i/teamlogos/countries/500/eng.png&amp;w=32&amp;h=32&amp;scale=crop">
          <a:extLst>
            <a:ext uri="{FF2B5EF4-FFF2-40B4-BE49-F238E27FC236}">
              <a16:creationId xmlns:a16="http://schemas.microsoft.com/office/drawing/2014/main" id="{DE370490-58CF-4ECD-BF5E-CCBAD3B32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2075" y="350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1640" name="Picture 1639" descr="https://a.espncdn.com/combiner/i?img=/i/headshots/golf/players/full/3470.png&amp;h=96&amp;w=96&amp;scale=crop">
          <a:extLst>
            <a:ext uri="{FF2B5EF4-FFF2-40B4-BE49-F238E27FC236}">
              <a16:creationId xmlns:a16="http://schemas.microsoft.com/office/drawing/2014/main" id="{445EEFFD-0345-4BE7-A12B-18DC62CFF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2075" y="49720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1641" name="Picture 1640" descr="https://a.espncdn.com/combiner/i?img=/i/teamlogos/countries/500/nir.png&amp;w=32&amp;h=32&amp;scale=crop">
          <a:extLst>
            <a:ext uri="{FF2B5EF4-FFF2-40B4-BE49-F238E27FC236}">
              <a16:creationId xmlns:a16="http://schemas.microsoft.com/office/drawing/2014/main" id="{1030262E-E68C-4B02-82B3-50282EC82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2075" y="5219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1642" name="Picture 1641" descr="https://a.espncdn.com/combiner/i?img=/i/headshots/golf/players/full/4587.png&amp;h=96&amp;w=96&amp;scale=crop">
          <a:extLst>
            <a:ext uri="{FF2B5EF4-FFF2-40B4-BE49-F238E27FC236}">
              <a16:creationId xmlns:a16="http://schemas.microsoft.com/office/drawing/2014/main" id="{F2E95BC5-2100-4F76-AAE8-05CF1BE32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2075" y="68008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1643" name="Picture 1642" descr="https://a.espncdn.com/combiner/i?img=/i/teamlogos/countries/500/irl.png&amp;w=32&amp;h=32&amp;scale=crop">
          <a:extLst>
            <a:ext uri="{FF2B5EF4-FFF2-40B4-BE49-F238E27FC236}">
              <a16:creationId xmlns:a16="http://schemas.microsoft.com/office/drawing/2014/main" id="{3E0EA3EA-ECAE-4520-BAF8-45F77A51F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2075" y="704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1644" name="Picture 1643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5A4F463C-B635-47BB-8B5B-32118B03F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8515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1645" name="Picture 16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C6A0263-E202-483A-856B-0B13F17A9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8715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1646" name="Picture 16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9F64AFD-0F5B-4388-890D-962975E25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891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1647" name="Picture 16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0E451F6-3045-42E0-9CD3-ACAFD29A9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9115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1648" name="Picture 1647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6FBE2CFA-812B-47EE-BF02-08A362C8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9315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1649" name="Picture 164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F2E37F8B-3638-499D-90F0-BED54353D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9515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1650" name="Picture 16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A7E1FE6-6F37-435B-A7C4-4AA7029F5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971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114300</xdr:rowOff>
    </xdr:to>
    <xdr:pic>
      <xdr:nvPicPr>
        <xdr:cNvPr id="1651" name="Picture 16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DA86EA4-053F-4359-BF6E-5E7A49D0B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9915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1652" name="Picture 1651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E974953A-F5E3-48EF-B987-1EB3801E1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0115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1653" name="Picture 1652" descr="https://a.espncdn.com/combiner/i?img=/i/teamlogos/countries/500/tha.png&amp;w=40&amp;h=40&amp;scale=crop">
          <a:extLst>
            <a:ext uri="{FF2B5EF4-FFF2-40B4-BE49-F238E27FC236}">
              <a16:creationId xmlns:a16="http://schemas.microsoft.com/office/drawing/2014/main" id="{C3B7290A-C14B-4F6B-BFE3-9663C5C7B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0315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1654" name="Picture 16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95F47C2-9689-4018-92AD-56601A611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0515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1655" name="Picture 1654" descr="https://a.espncdn.com/combiner/i?img=/i/teamlogos/countries/500/chn.png&amp;w=40&amp;h=40&amp;scale=crop">
          <a:extLst>
            <a:ext uri="{FF2B5EF4-FFF2-40B4-BE49-F238E27FC236}">
              <a16:creationId xmlns:a16="http://schemas.microsoft.com/office/drawing/2014/main" id="{0F98961D-8344-4F9D-8C5A-76539C8FE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0715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1656" name="Picture 16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A38F430-AF3A-409C-9B2A-0DF696506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0915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1657" name="Picture 1656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708B5A99-DD80-4FD0-A3A8-DDE9C8538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1115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1658" name="Picture 1657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5C620F7F-8F7D-4203-A9A6-0F813674A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1315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1659" name="Picture 16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05BB735-0CA1-44C0-AF3D-507B9E519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1515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1660" name="Picture 16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53C14A2-A452-4A84-8906-D2C6EEA23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1715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1661" name="Picture 1660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4F2A53E3-BA4E-49F2-BAB6-2ED48F8EB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1915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1662" name="Picture 1661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A10F962C-585F-4060-9CE1-0CA4FF2E9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2115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1663" name="Picture 16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DAB49E8-EE70-46CD-9D44-97335D791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2315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1664" name="Picture 1663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2589CE11-62FB-4946-A379-B908D1BA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2515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1665" name="Picture 1664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3977FAEA-8107-4CD1-949F-0633DDEF0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2715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1666" name="Picture 1665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6423A794-2CF2-4FE5-B7BA-E4AED1321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291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1667" name="Picture 1666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6F5BBDCD-D07A-4A30-B100-A3055D422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3115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1668" name="Picture 1667" descr="https://a.espncdn.com/combiner/i?img=/i/teamlogos/countries/500/ita.png&amp;w=40&amp;h=40&amp;scale=crop">
          <a:extLst>
            <a:ext uri="{FF2B5EF4-FFF2-40B4-BE49-F238E27FC236}">
              <a16:creationId xmlns:a16="http://schemas.microsoft.com/office/drawing/2014/main" id="{842FF703-41BB-4009-AD38-F8D2122CB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3315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1669" name="Picture 1668" descr="https://a.espncdn.com/combiner/i?img=/i/teamlogos/countries/500/ned.png&amp;w=40&amp;h=40&amp;scale=crop">
          <a:extLst>
            <a:ext uri="{FF2B5EF4-FFF2-40B4-BE49-F238E27FC236}">
              <a16:creationId xmlns:a16="http://schemas.microsoft.com/office/drawing/2014/main" id="{1AB5CDD2-9BA4-4A23-97A1-607D0A3DD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3515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1670" name="Picture 1669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6CDDD9A7-07BC-4934-ADD8-404C03D48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371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1671" name="Picture 16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A39EADB-2E84-4EF0-B237-8A5119C5B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3916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1672" name="Picture 1671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CF48E31E-25DA-4A60-9A79-2976778D4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4116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1673" name="Picture 1672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2EB81DFA-8D9A-440C-81A0-DA63C61DF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4316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1674" name="Picture 16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A7B7D18-E9B6-4648-8E30-F7171A3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4516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1675" name="Picture 16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6A27E66-C760-4991-A0C0-92C35C6B1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4716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1676" name="Picture 1675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21AD427A-2951-4195-B143-30B6F0019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4916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1677" name="Picture 1676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C7869131-F79D-4A7C-9385-5380CCC01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5116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1678" name="Picture 1677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62EDF9D0-39EC-456F-A93F-103140AB7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5316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1679" name="Picture 1678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C6522CBB-59FD-4001-A3B4-73B9872BC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5516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1680" name="Picture 1679" descr="https://a.espncdn.com/combiner/i?img=/i/teamlogos/countries/500/den.png&amp;w=40&amp;h=40&amp;scale=crop">
          <a:extLst>
            <a:ext uri="{FF2B5EF4-FFF2-40B4-BE49-F238E27FC236}">
              <a16:creationId xmlns:a16="http://schemas.microsoft.com/office/drawing/2014/main" id="{B4B31026-519C-4767-A14D-17811B06F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5716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1681" name="Picture 1680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E77340B4-0FDE-4C10-9DE0-496CD3421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5916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1682" name="Picture 1681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58A1E4CD-A6B9-461B-A5C1-88C9CAFFC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6116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1683" name="Picture 1682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3A1892FB-4038-4AF9-B7F5-B75F640A1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6316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1684" name="Picture 16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33DE2AC-46AD-4EF1-82C1-E426366A3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6516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1685" name="Picture 1684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EB94D006-EECA-41E9-9D9C-8CD6BC8AE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6716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1686" name="Picture 16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ABF141C-4592-4865-9272-C5543C556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691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1687" name="Picture 1686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27493D4F-D565-4B6E-B172-891583137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7116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1688" name="Picture 16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E6AF1B5-68B2-46E2-9F6C-7148B57FE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7316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1689" name="Picture 1688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D63A521B-32E1-41D6-883B-298BA2F00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7516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1690" name="Picture 16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C5D6BED-8189-4018-92F1-0E9C43D08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771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1691" name="Picture 1690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BC9C70AF-ACDB-4BCB-9570-E9B8E1F38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7916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1692" name="Picture 16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97E5E55-E9D4-4A1A-A5C9-C3615392C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8116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1693" name="Picture 16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1D6ACBE-71E9-490B-9CCC-FDC5E2256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8316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1694" name="Picture 1693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74CE709E-1CEE-43DE-93C6-FC6F2E1EC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8516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1695" name="Picture 16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18BF7CA-7982-4099-BB8B-584D49584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8716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1696" name="Picture 16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AC61EA2-A001-4E5C-A456-A52DAE3B3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8916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1697" name="Picture 1696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F68A8680-EE75-4477-95EA-0B46E0E4A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9116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1698" name="Picture 1697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581449B6-810F-4E0F-B607-DC95C00DE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9316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1699" name="Picture 16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C8EEE70-A2B2-4D52-9146-797BA11D7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9516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1700" name="Picture 1699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2B3C8A5F-90CA-4C9A-BEF0-218FD2880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9716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1701" name="Picture 17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CD81498-2C67-4530-8A1C-ACCD74E88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9916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1702" name="Picture 1701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908E9BB0-25D3-4CC2-9050-0ABF610CE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0116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1703" name="Picture 1702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AB15CA52-6669-4842-B924-F69CB74B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0316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1704" name="Picture 17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32CF2C4-3FC7-4D61-83DA-EF4337C7C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0516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1705" name="Picture 17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B80D91C-F64F-4E3F-A9E8-001908AAB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0716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1706" name="Picture 1705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5C8B4C1E-8248-49B7-A8F3-F5B80499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091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1707" name="Picture 1706" descr="https://a.espncdn.com/combiner/i?img=/i/teamlogos/countries/500/den.png&amp;w=40&amp;h=40&amp;scale=crop">
          <a:extLst>
            <a:ext uri="{FF2B5EF4-FFF2-40B4-BE49-F238E27FC236}">
              <a16:creationId xmlns:a16="http://schemas.microsoft.com/office/drawing/2014/main" id="{B57F9DE4-C8D8-4464-8DE4-2F33A0564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1116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1708" name="Picture 1707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3A30FDD2-BB90-4F5F-BCDF-0B2B926F8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1316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1709" name="Picture 1708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522B457C-AEC7-4C4B-A42A-1FC8635E1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1516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1710" name="Picture 1709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544A619B-F703-4AF8-BC7C-617585E94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171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1711" name="Picture 171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D5B7CD7F-2758-41D0-B8F7-62BFFF7A6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1917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1712" name="Picture 1711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274D3929-3CF7-4186-81C2-97A2425C9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2117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1713" name="Picture 1712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56B571C9-8729-48D5-AD58-51A524E37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2317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17</xdr:col>
      <xdr:colOff>381000</xdr:colOff>
      <xdr:row>72</xdr:row>
      <xdr:rowOff>180975</xdr:rowOff>
    </xdr:to>
    <xdr:pic>
      <xdr:nvPicPr>
        <xdr:cNvPr id="1714" name="Picture 17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C0B1D2E-8D37-4A2E-8CDF-1C417EDD6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2517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17</xdr:col>
      <xdr:colOff>381000</xdr:colOff>
      <xdr:row>73</xdr:row>
      <xdr:rowOff>180975</xdr:rowOff>
    </xdr:to>
    <xdr:pic>
      <xdr:nvPicPr>
        <xdr:cNvPr id="1715" name="Picture 171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322B0C4C-1A75-4D40-B802-F012C5C18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2717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18</xdr:col>
      <xdr:colOff>304800</xdr:colOff>
      <xdr:row>5</xdr:row>
      <xdr:rowOff>142875</xdr:rowOff>
    </xdr:to>
    <xdr:pic>
      <xdr:nvPicPr>
        <xdr:cNvPr id="1716" name="Picture 1715" descr="https://a.espncdn.com/combiner/i?img=/i/headshots/golf/players/full/780.png&amp;h=96&amp;w=96&amp;scale=crop">
          <a:extLst>
            <a:ext uri="{FF2B5EF4-FFF2-40B4-BE49-F238E27FC236}">
              <a16:creationId xmlns:a16="http://schemas.microsoft.com/office/drawing/2014/main" id="{69E6CF99-33A5-4BB0-B33D-9B78604C5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5144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304800</xdr:colOff>
      <xdr:row>4</xdr:row>
      <xdr:rowOff>47625</xdr:rowOff>
    </xdr:to>
    <xdr:pic>
      <xdr:nvPicPr>
        <xdr:cNvPr id="1717" name="Picture 1716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97B294D0-55B0-49B3-999C-898AB7530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76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18</xdr:col>
      <xdr:colOff>304800</xdr:colOff>
      <xdr:row>10</xdr:row>
      <xdr:rowOff>142875</xdr:rowOff>
    </xdr:to>
    <xdr:pic>
      <xdr:nvPicPr>
        <xdr:cNvPr id="1718" name="Picture 1717" descr="https://a.espncdn.com/combiner/i?img=/i/headshots/golf/players/full/3550.png&amp;h=96&amp;w=96&amp;scale=crop">
          <a:extLst>
            <a:ext uri="{FF2B5EF4-FFF2-40B4-BE49-F238E27FC236}">
              <a16:creationId xmlns:a16="http://schemas.microsoft.com/office/drawing/2014/main" id="{660746EA-9AE4-4FC3-BB10-35AD62255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4956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304800</xdr:colOff>
      <xdr:row>11</xdr:row>
      <xdr:rowOff>57150</xdr:rowOff>
    </xdr:to>
    <xdr:pic>
      <xdr:nvPicPr>
        <xdr:cNvPr id="1719" name="Picture 1718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BCD9580D-5649-4CB6-906C-805FB4FA9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74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18</xdr:col>
      <xdr:colOff>304800</xdr:colOff>
      <xdr:row>19</xdr:row>
      <xdr:rowOff>266700</xdr:rowOff>
    </xdr:to>
    <xdr:pic>
      <xdr:nvPicPr>
        <xdr:cNvPr id="1720" name="Picture 1719" descr="https://a.espncdn.com/combiner/i?img=/i/headshots/golf/players/full/3448.png&amp;h=96&amp;w=96&amp;scale=crop">
          <a:extLst>
            <a:ext uri="{FF2B5EF4-FFF2-40B4-BE49-F238E27FC236}">
              <a16:creationId xmlns:a16="http://schemas.microsoft.com/office/drawing/2014/main" id="{68854D7C-F31B-42C9-9F26-B08FC4639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52101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304800</xdr:colOff>
      <xdr:row>18</xdr:row>
      <xdr:rowOff>57150</xdr:rowOff>
    </xdr:to>
    <xdr:pic>
      <xdr:nvPicPr>
        <xdr:cNvPr id="1721" name="Picture 1720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1161E029-992A-45CA-BD14-890219F10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18</xdr:col>
      <xdr:colOff>304800</xdr:colOff>
      <xdr:row>26</xdr:row>
      <xdr:rowOff>152400</xdr:rowOff>
    </xdr:to>
    <xdr:pic>
      <xdr:nvPicPr>
        <xdr:cNvPr id="1722" name="Picture 1721" descr="https://a.espncdn.com/combiner/i?img=/i/headshots/golf/players/full/619.png&amp;h=96&amp;w=96&amp;scale=crop">
          <a:extLst>
            <a:ext uri="{FF2B5EF4-FFF2-40B4-BE49-F238E27FC236}">
              <a16:creationId xmlns:a16="http://schemas.microsoft.com/office/drawing/2014/main" id="{D4045808-A36D-4615-979F-8B15D01EC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70389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304800</xdr:colOff>
      <xdr:row>25</xdr:row>
      <xdr:rowOff>57150</xdr:rowOff>
    </xdr:to>
    <xdr:pic>
      <xdr:nvPicPr>
        <xdr:cNvPr id="1723" name="Picture 1722" descr="https://a.espncdn.com/combiner/i?img=/i/teamlogos/countries/500/eng.png&amp;w=32&amp;h=32&amp;scale=crop">
          <a:extLst>
            <a:ext uri="{FF2B5EF4-FFF2-40B4-BE49-F238E27FC236}">
              <a16:creationId xmlns:a16="http://schemas.microsoft.com/office/drawing/2014/main" id="{D58B3D26-AA01-4808-B3CC-EB82B87C1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24" name="Picture 17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413766E-90B7-4B98-B102-0F3292EC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8753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25" name="Picture 1724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69F5F89F-3EAF-4B4B-93D3-191ECFC2E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895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26" name="Picture 17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1191A9A-3BE8-400E-8421-64D7F647A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9153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27" name="Picture 1726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3C4EED55-3130-42DD-8090-5F152ADBF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935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28" name="Picture 1727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A09AB210-C46F-43F8-8540-3ED9A7321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9553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29" name="Picture 172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0E727B40-0B99-46FD-967C-0378EEEC0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9753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30" name="Picture 1729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D1BC0AE1-B451-4A0B-B339-DA146C311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9953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314325</xdr:rowOff>
    </xdr:to>
    <xdr:pic>
      <xdr:nvPicPr>
        <xdr:cNvPr id="1731" name="Picture 1730" descr="https://a.espncdn.com/combiner/i?img=/i/teamlogos/countries/500/tha.png&amp;w=40&amp;h=40&amp;scale=crop">
          <a:extLst>
            <a:ext uri="{FF2B5EF4-FFF2-40B4-BE49-F238E27FC236}">
              <a16:creationId xmlns:a16="http://schemas.microsoft.com/office/drawing/2014/main" id="{6576FC1D-BFE5-4A6D-A0DF-817CDEECC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015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32" name="Picture 1731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75E2A8F4-1179-4402-9FE0-BB142B606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0353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33" name="Picture 17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64E6B95-743A-452E-A208-3F6AC534A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0553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34" name="Picture 17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1D8D81B-EB84-4F41-BF56-384963480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0753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35" name="Picture 1734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147F995F-A7C5-4A6B-88B6-66540A5BD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0953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36" name="Picture 1735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55296473-AB52-4585-A825-ED5CC8C45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1153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37" name="Picture 1736" descr="https://a.espncdn.com/combiner/i?img=/i/teamlogos/countries/500/ita.png&amp;w=40&amp;h=40&amp;scale=crop">
          <a:extLst>
            <a:ext uri="{FF2B5EF4-FFF2-40B4-BE49-F238E27FC236}">
              <a16:creationId xmlns:a16="http://schemas.microsoft.com/office/drawing/2014/main" id="{1DA3EA6E-EB2D-41A3-AB91-8A38C34A1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135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38" name="Picture 1737" descr="https://a.espncdn.com/combiner/i?img=/i/teamlogos/countries/500/ned.png&amp;w=40&amp;h=40&amp;scale=crop">
          <a:extLst>
            <a:ext uri="{FF2B5EF4-FFF2-40B4-BE49-F238E27FC236}">
              <a16:creationId xmlns:a16="http://schemas.microsoft.com/office/drawing/2014/main" id="{8276059D-A5F8-4C05-9AC3-AC576217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1553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39" name="Picture 173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12E4AA84-EA95-48D1-B73A-F23B311BE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175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40" name="Picture 17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FE05925-AA97-411B-9AFA-2DBB48433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1953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41" name="Picture 17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916A6F2-AC39-41CC-94CA-E64500FE2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215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42" name="Picture 17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5898C94-9C03-4981-AECB-467A39E34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2353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43" name="Picture 17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CCB5148-52B0-4159-B7E6-FA5785C88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2553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44" name="Picture 17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0F9257-8F05-439E-91A5-06B0173A7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2753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45" name="Picture 1744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BAFBE3AB-142D-404B-B416-2D7C63A5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295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46" name="Picture 1745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9E73EAA1-B830-4982-8448-6F47163AD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3154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47" name="Picture 1746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CEC2DC3A-E046-417F-9A0E-CDC1DD738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335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48" name="Picture 1747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5E47E7B7-5EDF-448C-B71D-762AAD77F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3554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49" name="Picture 17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F897AAF-7E63-4E8D-9418-3D3A69EAC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3754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50" name="Picture 1749" descr="https://a.espncdn.com/combiner/i?img=/i/teamlogos/countries/500/chn.png&amp;w=40&amp;h=40&amp;scale=crop">
          <a:extLst>
            <a:ext uri="{FF2B5EF4-FFF2-40B4-BE49-F238E27FC236}">
              <a16:creationId xmlns:a16="http://schemas.microsoft.com/office/drawing/2014/main" id="{F9181381-03EB-414A-9434-7B6185371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3954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51" name="Picture 17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7C3FC5B-A2B2-474D-BF7C-080220B1B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4154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752" name="Picture 1751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85AE55E7-8427-4100-B11D-F256204F0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4354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1753" name="Picture 17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D563A69-E243-4FAC-B114-8DEF10176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4554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1754" name="Picture 17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10301E9-CAE8-4BC9-AA8E-898049365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4754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1755" name="Picture 1754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0A0E8585-DC37-4F41-B959-C8F41DC32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4954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1756" name="Picture 17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F908C5C-BE4C-460E-B8EE-8D845EE8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5154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1757" name="Picture 17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9AD2E12-6681-4D9C-86A8-B763AF2CD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5354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1758" name="Picture 1757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04E6EE4B-06E7-483A-B82A-68EBC1479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5554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1759" name="Picture 1758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124BB768-F63B-401D-B82D-2C3AB6D2B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5754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114300</xdr:rowOff>
    </xdr:to>
    <xdr:pic>
      <xdr:nvPicPr>
        <xdr:cNvPr id="1760" name="Picture 1759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6F6F22D3-4BBB-47F6-984A-BECFBBD91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5954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1761" name="Picture 17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98E901D-8C19-41CB-93F3-256AE2F3C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615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1762" name="Picture 1761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846A8E9D-2410-4398-AAF1-3430DBF68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6354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1763" name="Picture 17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DD67918-832D-4905-A985-4AF37CD05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6554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1764" name="Picture 1763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DBAD0A1B-E67D-4E52-BA1D-8E63E71BE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6754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1765" name="Picture 17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76488EE-5051-406F-B2A3-3C9962700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695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1766" name="Picture 1765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1E448A2F-1326-4471-8842-A31DCC7A2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7154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1767" name="Picture 1766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16CF57E8-D5E0-452A-8655-F9E8C5DB9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735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1768" name="Picture 17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828715E-62A5-4FC6-BF33-3BA752B6D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7554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1769" name="Picture 17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80FB7B4-47E6-4F63-B8E8-7FF742588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7754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1770" name="Picture 1769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153589A0-71D3-45A9-AD8D-5B7A82F4A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7954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1771" name="Picture 1770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55B9FAF4-786C-43C9-97D9-77C46E5A6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8154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1772" name="Picture 1771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22FF0437-6C47-4598-A8A7-C3EE58538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8354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1773" name="Picture 17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A9C77F6-1D0F-4EC7-9818-5C778AE81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8554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1774" name="Picture 1773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7B363E19-889F-49B3-AA06-D8E166147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8754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1775" name="Picture 17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6BBC15B-BAAC-47B6-B260-C33379979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8954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1776" name="Picture 1775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45E2E01D-F340-4DE5-88CE-AE74D859A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9154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1777" name="Picture 17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C307288-6253-41B8-B097-91E06AE74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9354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1778" name="Picture 1777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318B0C30-0B88-4315-B721-92C9C2DB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9554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1779" name="Picture 1778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AF1D3F95-A340-46A5-BCF6-791D61413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9754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1780" name="Picture 1779" descr="https://a.espncdn.com/combiner/i?img=/i/teamlogos/countries/500/den.png&amp;w=40&amp;h=40&amp;scale=crop">
          <a:extLst>
            <a:ext uri="{FF2B5EF4-FFF2-40B4-BE49-F238E27FC236}">
              <a16:creationId xmlns:a16="http://schemas.microsoft.com/office/drawing/2014/main" id="{9836333E-7917-4103-9B1E-9F628B4E4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9954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1781" name="Picture 1780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D274501C-763A-4088-B160-E80683E67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015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1782" name="Picture 1781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4C67028B-2153-44B9-A6EC-F65C9CF34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0354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1783" name="Picture 1782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B5B7B1BE-5B74-48DC-943E-C8220B8AF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0554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1784" name="Picture 17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4F7AAC5-8246-4583-A6E1-087F8BF0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0754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1785" name="Picture 1784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E32EF82C-D8BF-4EE0-A610-B7128CB63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095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1786" name="Picture 17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E19667E-3B20-474C-B66D-401CD3A90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1155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1787" name="Picture 1786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1F00863D-E91A-46D6-A09E-DC3BC84E5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135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1788" name="Picture 17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B175CD7-CB66-4354-9386-25FB8087B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1555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1789" name="Picture 1788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B5C33BE7-DBFF-4D24-AB42-D7597948B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1755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1790" name="Picture 178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85EF27E4-EB32-4943-9EF5-C0923ED76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1955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1791" name="Picture 179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75614585-B4F9-4DCE-979B-84202ED35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2155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1792" name="Picture 1791" descr="https://a.espncdn.com/combiner/i?img=/i/teamlogos/countries/500/den.png&amp;w=40&amp;h=40&amp;scale=crop">
          <a:extLst>
            <a:ext uri="{FF2B5EF4-FFF2-40B4-BE49-F238E27FC236}">
              <a16:creationId xmlns:a16="http://schemas.microsoft.com/office/drawing/2014/main" id="{CFDA3285-A116-4C7A-9638-13BBE61A9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2355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1793" name="Picture 1792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4E19574F-6E79-40B0-83A8-F4058677D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2555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1794" name="Picture 1793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1AFCF8A4-261A-4416-8686-EBEEEEC63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2755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1795" name="Picture 179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7AC1B91F-8A82-43D6-BCBA-3CB5C4DA1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2955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1796" name="Picture 1795" descr="https://a.espncdn.com/combiner/i?img=/i/headshots/golf/players/full/780.png&amp;h=96&amp;w=96&amp;scale=crop">
          <a:extLst>
            <a:ext uri="{FF2B5EF4-FFF2-40B4-BE49-F238E27FC236}">
              <a16:creationId xmlns:a16="http://schemas.microsoft.com/office/drawing/2014/main" id="{E8A41913-04E2-46B1-8F5F-77FCB34C1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5144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1797" name="Picture 1796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11AAEECE-5AE7-499C-9F92-D625A6FD7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76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1798" name="Picture 1797" descr="https://a.espncdn.com/combiner/i?img=/i/headshots/golf/players/full/9037.png&amp;h=96&amp;w=96&amp;scale=crop">
          <a:extLst>
            <a:ext uri="{FF2B5EF4-FFF2-40B4-BE49-F238E27FC236}">
              <a16:creationId xmlns:a16="http://schemas.microsoft.com/office/drawing/2014/main" id="{983488DC-DC89-442C-A153-D2B5D2315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4956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1799" name="Picture 1798" descr="https://a.espncdn.com/combiner/i?img=/i/teamlogos/countries/500/eng.png&amp;w=32&amp;h=32&amp;scale=crop">
          <a:extLst>
            <a:ext uri="{FF2B5EF4-FFF2-40B4-BE49-F238E27FC236}">
              <a16:creationId xmlns:a16="http://schemas.microsoft.com/office/drawing/2014/main" id="{B9CE481C-DAB4-4729-91B1-77913FDA9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74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1800" name="Picture 1799" descr="https://a.espncdn.com/combiner/i?img=/i/headshots/golf/players/full/3448.png&amp;h=96&amp;w=96&amp;scale=crop">
          <a:extLst>
            <a:ext uri="{FF2B5EF4-FFF2-40B4-BE49-F238E27FC236}">
              <a16:creationId xmlns:a16="http://schemas.microsoft.com/office/drawing/2014/main" id="{1DE2E0F3-97A1-46CE-9F13-D7A386727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52101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1801" name="Picture 1800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05D241F1-B340-4B16-9DCA-B25970016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1802" name="Picture 1801" descr="https://a.espncdn.com/combiner/i?img=/i/headshots/golf/players/full/619.png&amp;h=96&amp;w=96&amp;scale=crop">
          <a:extLst>
            <a:ext uri="{FF2B5EF4-FFF2-40B4-BE49-F238E27FC236}">
              <a16:creationId xmlns:a16="http://schemas.microsoft.com/office/drawing/2014/main" id="{685BDD40-C062-4F6D-BC9C-73A5BF980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70389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1803" name="Picture 1802" descr="https://a.espncdn.com/combiner/i?img=/i/teamlogos/countries/500/eng.png&amp;w=32&amp;h=32&amp;scale=crop">
          <a:extLst>
            <a:ext uri="{FF2B5EF4-FFF2-40B4-BE49-F238E27FC236}">
              <a16:creationId xmlns:a16="http://schemas.microsoft.com/office/drawing/2014/main" id="{2869F81E-7C2C-4BD3-AFBF-032FC78FB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04" name="Picture 18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8F617A1-80B5-431F-B743-82B4BEB48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8753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05" name="Picture 1804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0FE28930-7720-4FE2-826F-5D91E0609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895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06" name="Picture 18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9E03ED3-D2C6-44AD-B2D7-DFC2D0494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9153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07" name="Picture 18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74B676A-C525-4B60-B2B4-5FCBD53B1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935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08" name="Picture 1807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6150D383-D531-43A4-A1B2-2A62503AC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9553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09" name="Picture 180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9793B80E-8CE5-417D-A96E-6B4F4737A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9753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10" name="Picture 1809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66A00A10-7B21-40E1-B4A0-A25765487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9953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314325</xdr:rowOff>
    </xdr:to>
    <xdr:pic>
      <xdr:nvPicPr>
        <xdr:cNvPr id="1811" name="Picture 1810" descr="https://a.espncdn.com/combiner/i?img=/i/teamlogos/countries/500/tha.png&amp;w=40&amp;h=40&amp;scale=crop">
          <a:extLst>
            <a:ext uri="{FF2B5EF4-FFF2-40B4-BE49-F238E27FC236}">
              <a16:creationId xmlns:a16="http://schemas.microsoft.com/office/drawing/2014/main" id="{7F9CFBA5-B7DB-48C5-BF42-00C60575D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015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12" name="Picture 18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19B296F-BBF8-4E16-BCC4-2D96E3E8A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0353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13" name="Picture 1812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3502D554-70A3-44E2-BD28-E293B5AC6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0553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14" name="Picture 18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187C571-41BF-4974-A571-4C3229E3E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0753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15" name="Picture 1814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BC524943-57E6-4D52-8559-997E13684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0953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16" name="Picture 1815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463ABC16-9177-4363-9DE2-CDC58E9AB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1153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17" name="Picture 18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6209F44-AD02-4429-A547-B898B540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135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18" name="Picture 1817" descr="https://a.espncdn.com/combiner/i?img=/i/teamlogos/countries/500/ita.png&amp;w=40&amp;h=40&amp;scale=crop">
          <a:extLst>
            <a:ext uri="{FF2B5EF4-FFF2-40B4-BE49-F238E27FC236}">
              <a16:creationId xmlns:a16="http://schemas.microsoft.com/office/drawing/2014/main" id="{EBB175B0-3977-4127-B8E8-7AC662D9D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1553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19" name="Picture 181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A5C04D4C-700C-478F-930E-E29977258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175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20" name="Picture 1819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BF24617A-1D09-4D43-A2A6-EA5CD9CCE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1953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21" name="Picture 18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B8CEB85-A80A-46FA-A1B3-6A246172A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215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22" name="Picture 1821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E272310D-12AB-491E-B1AF-FCA0C9E68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2353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23" name="Picture 1822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F727FB78-D86A-4BA8-A44E-697AAACA8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2553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24" name="Picture 18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B089C58-0DA9-455E-BF10-3FCBF7655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2753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25" name="Picture 18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2B64777-6B00-47A0-8A2E-E638FE6EA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295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26" name="Picture 1825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9ECFFFAA-77C8-469F-AF01-E2B23B3B3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3154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27" name="Picture 18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499B1D4-F6F5-430A-B6F2-515E58868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335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28" name="Picture 1827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48509791-38E9-4282-9F29-B1A7845C7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3554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29" name="Picture 18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DE1DA8A-84E7-4E62-ACDF-2AAF569E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3754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30" name="Picture 1829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E0A4258D-4C90-4031-B346-B66520EB4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3954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31" name="Picture 18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82BDFA8-0006-4F33-B8FA-48DF99E42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4154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32" name="Picture 1831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E5B7EF14-BE5F-4F7B-B2E9-D1CF9414C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4354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33" name="Picture 18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7AE059F-A26F-4675-9430-F441B194B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4554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34" name="Picture 18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B77BECE-B588-4BE2-B181-144DF05AB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4754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35" name="Picture 18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5DFCF99-E289-4095-9853-E4501EC6B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4954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36" name="Picture 18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BADA99E-17C9-49FD-A672-B745072CC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5154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37" name="Picture 1836" descr="https://a.espncdn.com/combiner/i?img=/i/teamlogos/countries/500/chn.png&amp;w=40&amp;h=40&amp;scale=crop">
          <a:extLst>
            <a:ext uri="{FF2B5EF4-FFF2-40B4-BE49-F238E27FC236}">
              <a16:creationId xmlns:a16="http://schemas.microsoft.com/office/drawing/2014/main" id="{406C82EE-4885-48CA-BB12-E612BF902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5354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38" name="Picture 1837" descr="https://a.espncdn.com/combiner/i?img=/i/teamlogos/countries/500/ned.png&amp;w=40&amp;h=40&amp;scale=crop">
          <a:extLst>
            <a:ext uri="{FF2B5EF4-FFF2-40B4-BE49-F238E27FC236}">
              <a16:creationId xmlns:a16="http://schemas.microsoft.com/office/drawing/2014/main" id="{EF69E220-3CF3-4C28-A4B1-7B5D8B3A8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5554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39" name="Picture 18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E82EC13-AF7B-41AD-95F8-D5D00E379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5754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40" name="Picture 1839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074752AE-5F35-4102-9552-227349CB9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5954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41" name="Picture 18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FAB31D8-44D4-4CE8-888F-9710B6F9B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615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42" name="Picture 18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58A610F-027E-4F8A-928A-80F8A4E6B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6354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43" name="Picture 18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3A63B71-F3A3-4F87-8445-C36401AEB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6554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44" name="Picture 1843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77A812B1-B49B-4ECA-8DE9-67EF333CA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6754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45" name="Picture 18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630E388-E1DB-4328-9EAF-159490FB5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695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46" name="Picture 1845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0D34211F-7B34-48BB-967D-BA8959E80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7154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47" name="Picture 1846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A42A6B82-5EDE-47DC-8965-27014E66B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735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48" name="Picture 1847" descr="https://a.espncdn.com/combiner/i?img=/i/teamlogos/countries/500/den.png&amp;w=40&amp;h=40&amp;scale=crop">
          <a:extLst>
            <a:ext uri="{FF2B5EF4-FFF2-40B4-BE49-F238E27FC236}">
              <a16:creationId xmlns:a16="http://schemas.microsoft.com/office/drawing/2014/main" id="{B1B5630A-045F-4531-B5BC-E4D2B7B5C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7554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49" name="Picture 184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7AA3FF0C-9116-48CB-A187-C8B1A6047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7754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50" name="Picture 1849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FF8CD0D1-99EF-4B50-A4BC-F4FF4D60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7954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51" name="Picture 1850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0E771AFF-3954-4E7E-B2D8-B882F3814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8154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52" name="Picture 1851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12D408B5-80B9-45CC-8016-BD607C859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8354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53" name="Picture 185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B73C155E-5D41-4766-90B5-85713FF10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8554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54" name="Picture 1853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8FA325E1-4BAB-4654-B114-5EE19247D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8754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55" name="Picture 18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89CEF5E-8EEC-498D-9801-AB587C3F9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8954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56" name="Picture 1855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5A4D1E2A-4F1C-4E1D-992D-C4EF1788C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9154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57" name="Picture 18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0FFBF81-A91B-429F-AFC8-9D295701F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9354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58" name="Picture 1857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AD85DFE0-BA4C-4EF1-A195-BFE2A5EE8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9554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59" name="Picture 1858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9A57A9F0-ADAB-4853-A132-2F4D726A7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9754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60" name="Picture 1859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90AA7DE1-043E-48AC-8B8F-E15D85316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9954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61" name="Picture 1860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7282406C-BC86-4CBD-BD9E-1DEC80D76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015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1862" name="Picture 1861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E10F9482-A8A3-42FC-B34C-5B7E95D1F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0354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1863" name="Picture 18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3AE9DFF-5051-4580-842A-3795DC046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0554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1864" name="Picture 1863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E9A29691-6E97-44A0-9DB5-E920CF65D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0754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1865" name="Picture 1864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CC5DA4D4-92AE-4B16-8238-ED3F56DA7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095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1866" name="Picture 18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9505043-BA5D-4656-B622-909CAA6A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1155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1867" name="Picture 1866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4F1CEDC6-FB0F-4D12-8034-FC27353FC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135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1868" name="Picture 1867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19BE7A77-B727-460B-AC7B-DAA96ECA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1555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114300</xdr:rowOff>
    </xdr:to>
    <xdr:pic>
      <xdr:nvPicPr>
        <xdr:cNvPr id="1869" name="Picture 1868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4A30A434-7190-41B1-AF6D-588B93288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1755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1870" name="Picture 18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1C8926E-7154-4B15-BC6E-A192E1C05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1955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1871" name="Picture 1870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1FE8B355-FD57-413E-890F-42E460FAD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2155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1872" name="Picture 1871" descr="https://a.espncdn.com/combiner/i?img=/i/teamlogos/countries/500/den.png&amp;w=40&amp;h=40&amp;scale=crop">
          <a:extLst>
            <a:ext uri="{FF2B5EF4-FFF2-40B4-BE49-F238E27FC236}">
              <a16:creationId xmlns:a16="http://schemas.microsoft.com/office/drawing/2014/main" id="{D226CA4D-AE35-40BB-B71F-1B73F95BA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2355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1873" name="Picture 187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4BB254AD-C1AE-468D-B33F-5FEC2E175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2555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1874" name="Picture 187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3B58544B-F4BC-4E9D-B934-9E5B33DD8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2755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1875" name="Picture 1874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8EC9DD5E-DC92-4E59-9A0B-7F9B2B41F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2955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76" name="Picture 1875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705B8948-A9AB-4692-B748-99D175424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514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77" name="Picture 18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FBE021B-9776-48B1-8983-65B2EA4D8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762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78" name="Picture 1877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BFDBA983-01A3-4CE4-B6CA-A862F7419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96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79" name="Picture 187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1A6E35E8-3243-439A-AB6C-CCDF12BD3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276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80" name="Picture 18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22A7FA9-A008-4D1A-B153-BDF97AB37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62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81" name="Picture 18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E574AC3-D3F5-4009-8555-474C04439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828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82" name="Picture 18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B7B2D0D-8E3A-41E4-B6D4-CCE55666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028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83" name="Picture 1882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B9C7D98D-A7BE-467F-836D-8A40BFE77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343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84" name="Picture 1883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4DDDC5F0-9083-41BD-88E3-467AF2B60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59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85" name="Picture 18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F9EC115-E5B3-492C-AF3A-306D19053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79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86" name="Picture 18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13018B2-D145-49E1-A34B-AA0F52F92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4105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87" name="Picture 1886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BFCA0F0B-9B11-4FB6-8E25-B04CF86E6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4457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88" name="Picture 18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69CC1A1-0539-4BA7-B2B2-C6226CF3D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4657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89" name="Picture 18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2FCFDE6-2C32-4718-8377-E8B7D4B44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4857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90" name="Picture 1889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3B53329D-43A3-46AF-9540-EDEFF6314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5057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91" name="Picture 18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DFC943D-1763-40C2-A524-65D78A246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5305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92" name="Picture 18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1C7137B-F6B2-4F75-BF49-B540612FB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5505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93" name="Picture 189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5625DDAD-E238-48DD-9C1F-F2FD5E2BC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5819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94" name="Picture 1893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1C193C47-8C98-4EAC-A66D-416165EBE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6172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95" name="Picture 18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95BCB9F-0EBD-44DD-8BB4-A3B9B50F8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6372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96" name="Picture 18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D4991F8-211A-41CB-8FD3-361B34668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6572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97" name="Picture 18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4A2543-AE62-47CE-80E2-6BF761D84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6886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98" name="Picture 18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37D6F1D-D922-45F4-B80F-56086B5BD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7134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899" name="Picture 189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1A880E1D-E59C-4923-855A-1F5E77170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7334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00" name="Picture 18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BE8DA66-9F27-4EC1-BE3D-9B7EEC544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7648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01" name="Picture 19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31E2A0A-F564-4075-BBDF-1B173E4F2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800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02" name="Picture 19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2CDCD6-C3D9-41EE-8D71-158624DA1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820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03" name="Picture 1902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DFDAE2CE-CF10-4990-BC0F-AE935D940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840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04" name="Picture 1903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12FD7BF9-F918-4266-B46A-F01966441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860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05" name="Picture 1904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604F6FF0-A253-423C-AB59-6DCA8DFB6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880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06" name="Picture 19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7441EC7-BE0C-4AB1-9DA5-9036B392E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900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07" name="Picture 19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5D77422-8F8E-4D2F-A95F-2CE6E166C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920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08" name="Picture 19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91F083D-D054-41DF-9672-AFF0C2E36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940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09" name="Picture 19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7827828-C422-40FC-A67C-7A53714F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960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10" name="Picture 19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12E1E98-9A58-47E4-99CE-318D39AF2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980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314325</xdr:rowOff>
    </xdr:to>
    <xdr:pic>
      <xdr:nvPicPr>
        <xdr:cNvPr id="1911" name="Picture 19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211699B-5B54-46C7-95B4-E37579643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000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12" name="Picture 19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16EF955-C9E6-4CED-8016-35347E6EB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020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13" name="Picture 19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6B341CC-60D9-4DF3-9285-DACAA46C5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040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14" name="Picture 19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F93B3DF-0D2D-4505-8396-84B0115BD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060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15" name="Picture 1914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74946165-C54E-4D97-9AE0-FCE0E8F4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080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16" name="Picture 19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B52EFB5-9C27-4F57-A15F-0A2EBBC56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100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17" name="Picture 19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EA31F78-8F5E-4D86-8FE1-CC8DB6083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120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18" name="Picture 1917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EAA9785E-C2F2-43F4-AF71-832079241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140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19" name="Picture 1918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129DE11D-8205-4138-9876-D59806442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160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20" name="Picture 19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452D0D6-3FFF-40CB-8322-268A64F0A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180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21" name="Picture 192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98C2EC3A-3533-4D4E-BF5F-913565FE7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200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22" name="Picture 19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F34FE81-1C6B-429F-BDB4-224A94AA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220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23" name="Picture 1922" descr="https://a.espncdn.com/combiner/i?img=/i/teamlogos/countries/500/fij.png&amp;w=40&amp;h=40&amp;scale=crop">
          <a:extLst>
            <a:ext uri="{FF2B5EF4-FFF2-40B4-BE49-F238E27FC236}">
              <a16:creationId xmlns:a16="http://schemas.microsoft.com/office/drawing/2014/main" id="{F3403D5B-74CC-4C75-A082-55030ECC3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240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24" name="Picture 19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3A2A373-3AB0-4103-BCB4-C1CABDB1A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260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25" name="Picture 1924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D0DDE64F-6F73-4489-A573-FD2D9EDF1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280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26" name="Picture 19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B345AA8-28BF-46D6-9352-257FD2FCF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300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27" name="Picture 19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6F832F0-F55C-4A26-9C93-F1D06962C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320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28" name="Picture 19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B3B8EEC-639D-4A4A-AB63-5A9AB583B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340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29" name="Picture 19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E7642BF-9B3D-4192-9DB9-9372AFFCF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360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30" name="Picture 192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7B0D2D34-ECE9-44BB-8313-F139CE4D2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380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31" name="Picture 19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139BC32-F010-4997-94C2-99D886AB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400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32" name="Picture 19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E2F651E-FDE2-447A-9D34-A0C023D29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420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33" name="Picture 19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D7D853F-155C-4460-8625-26A3408E9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440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34" name="Picture 19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60381DF-DFBB-400C-B5C9-6E48E0346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460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35" name="Picture 1934" descr="https://a.espncdn.com/combiner/i?img=/i/teamlogos/countries/500/den.png&amp;w=40&amp;h=40&amp;scale=crop">
          <a:extLst>
            <a:ext uri="{FF2B5EF4-FFF2-40B4-BE49-F238E27FC236}">
              <a16:creationId xmlns:a16="http://schemas.microsoft.com/office/drawing/2014/main" id="{ABE6861C-9861-48D0-9A1F-0D4FE4B42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480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36" name="Picture 1935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C4474FF1-6E6F-4E45-8A2E-E492AF014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500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37" name="Picture 19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C666B8C-AE64-4FA9-BBF3-D8C7FB6A0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520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38" name="Picture 19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F3350B9-B1A6-4981-8060-4F67F02F7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540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39" name="Picture 19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FD9EECD-BC37-414E-9284-F5BB7BB5A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5601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40" name="Picture 1939" descr="https://a.espncdn.com/combiner/i?img=/i/teamlogos/countries/500/tpe.png&amp;w=40&amp;h=40&amp;scale=crop">
          <a:extLst>
            <a:ext uri="{FF2B5EF4-FFF2-40B4-BE49-F238E27FC236}">
              <a16:creationId xmlns:a16="http://schemas.microsoft.com/office/drawing/2014/main" id="{8D5543A5-D4DE-4983-8C47-DC46DD863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5801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41" name="Picture 1940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840216BD-3F91-47FB-B782-86D2E9101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600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42" name="Picture 19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64E6132-E587-44BD-ADF0-DD12CE53B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6202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43" name="Picture 1942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67EA83BF-0594-4216-B5DB-6CAEF920F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640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44" name="Picture 19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C11404F-D8F6-4D2C-B21C-319F74707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6602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45" name="Picture 19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1F9478A-3097-4314-9759-669C356AD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6802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46" name="Picture 19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1B61CEB-FD80-4567-888B-AFEB65A2A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7002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47" name="Picture 19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DBD71C1-924F-4611-8101-6F846B75C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720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48" name="Picture 19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6B6F54A-C2B2-4C15-AAD1-1AC4DEF78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7402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49" name="Picture 194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19C0DBE7-92BF-4827-94DD-9BBE83E6C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7602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50" name="Picture 19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FD059F7-A257-4BC1-8B92-AC55EA7D4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7802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51" name="Picture 19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AA4F8A3-D2C7-405A-B5F0-363275A17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8002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52" name="Picture 19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D87055C-4DE7-4F5D-8989-097522C04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8202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53" name="Picture 1952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8CFF1206-3137-4C05-9DDA-6D4E97E38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840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54" name="Picture 19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5144D3B-D672-4C22-8945-F3EEFCD36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8602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55" name="Picture 19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54A6294-FDF7-4FE3-94C6-FB36AA72F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880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56" name="Picture 1955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4BF8334F-7E4D-4785-A465-2420B2B8D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9002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57" name="Picture 19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C0B187C-69C0-40EE-868F-22D819F19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920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58" name="Picture 195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E274C50F-440F-42EE-BB95-FFFA8B7F9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9402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59" name="Picture 19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F436238-0FD6-4D7D-A058-8CE041B11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9602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60" name="Picture 19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A0C88FE-FE05-4640-BE22-205A76211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9802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61" name="Picture 1960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2E80D13D-E3EC-4329-98C0-8A005F8F4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000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62" name="Picture 19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346126C-C898-4233-9BD6-F3479E285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0202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63" name="Picture 1962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4A39CBD8-88DB-4406-8590-D51DE3706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040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64" name="Picture 19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989353A-44B3-40B6-AC71-AD15C59FC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0602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65" name="Picture 19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358B032-CF5E-42FB-AFC0-4668D14BD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0802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66" name="Picture 196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0A9FD743-AB51-4678-B3B2-B64D1B470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1002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67" name="Picture 1966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85FCD3D2-6544-4901-A2D9-87802E331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120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68" name="Picture 19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77D0E35-3326-4328-AE6F-6F6C09E12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1402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69" name="Picture 19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06DD08A-F3C8-4F50-B891-1A04C2FFF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1602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70" name="Picture 1969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F17CD7F3-DE95-4E42-A444-46B970AEF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1802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71" name="Picture 19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F673207-AED2-4FB5-8002-D73F29F8E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2002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72" name="Picture 19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D1B6A7B-E6C4-4468-BE14-DAFF8E125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2202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73" name="Picture 19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B989D7C-E4C8-4D51-AEC1-DF20798B2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240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74" name="Picture 19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8ADDD3B-D709-456F-AD97-B08BB1ADD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2602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75" name="Picture 19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5CB17C1-AE07-440B-BC22-40630D01E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280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76" name="Picture 19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9813539-C8E5-4A0E-BEC4-1ECC06902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3002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77" name="Picture 19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3BBD096-C0AC-4D03-A88A-E4F887C0A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320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78" name="Picture 1977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B543D17A-FFA5-4E2C-A63B-E2BE46D51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3402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79" name="Picture 19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258078D-9970-4C18-9865-0924BA855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3602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80" name="Picture 19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A52C723-EB12-46DC-96AD-7BF1D3AF1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3802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81" name="Picture 198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0BF4F3FB-62EE-4B13-B056-E163AE153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400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82" name="Picture 1981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24BEFFA2-6611-4F8A-8CA6-B0565A202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4203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83" name="Picture 1982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1FDD0712-8BC8-47B3-9293-853A8D9D9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440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84" name="Picture 1983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97229388-EF88-4E27-A076-23D5B2611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4603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85" name="Picture 19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82B0CE-4FBA-4497-8A51-75BA358F4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4803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86" name="Picture 19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36EA107-96E1-4BC6-B20A-47341F183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5003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87" name="Picture 19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A12AA31-C162-4A7F-91BD-52513819C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5203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88" name="Picture 1987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0BEFE0A0-E2BE-43B6-9424-9E2BC2625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5403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89" name="Picture 19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A2378C6-7188-424E-9D38-4B603FB4C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5603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1990" name="Picture 19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29FBD94-30A1-422F-B564-312C4ADFD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5803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1991" name="Picture 19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B6602F1-F9B2-4620-980C-6CEEF86D9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6003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1992" name="Picture 19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591DAF5-2C8B-4286-869D-C60954AED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6203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1993" name="Picture 19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B88CCBC-A5CD-4EA6-97DF-1781AD77D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6403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1994" name="Picture 19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FD82774-A042-4328-89CA-BD0042C78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6603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1995" name="Picture 19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D18C4CA-0AA1-4618-ACBD-4F2ECF4BF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6803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1996" name="Picture 1995" descr="https://a.espncdn.com/combiner/i?img=/i/teamlogos/countries/500/aut.png&amp;w=40&amp;h=40&amp;scale=crop">
          <a:extLst>
            <a:ext uri="{FF2B5EF4-FFF2-40B4-BE49-F238E27FC236}">
              <a16:creationId xmlns:a16="http://schemas.microsoft.com/office/drawing/2014/main" id="{456CA82C-2B2B-4294-83DA-8799EF7F1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7003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1997" name="Picture 19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359EEB1-0B2E-4035-A8AB-C4F693F8D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720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114300</xdr:rowOff>
    </xdr:to>
    <xdr:pic>
      <xdr:nvPicPr>
        <xdr:cNvPr id="1998" name="Picture 1997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8CD118A7-EECA-481B-B7AA-92DF581C3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7403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1999" name="Picture 19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BB440E3-7F1A-49DF-B5F6-14214DA6C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7603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2000" name="Picture 199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6E69449B-9F26-43CD-ADF8-63BE5D6F2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7803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2001" name="Picture 20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6DCB3ED-3882-438F-BCB1-55D4469D6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800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2002" name="Picture 20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6B2E2C2-66C6-431B-8EAC-AB59E3969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8203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2003" name="Picture 20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AC573E7-9582-43A5-BBAE-6340E695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840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2004" name="Picture 20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BDA827-9E4E-484E-BED3-79704CAB0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8603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2005" name="Picture 2004" descr="https://a.espncdn.com/combiner/i?img=/i/teamlogos/countries/500/tha.png&amp;w=40&amp;h=40&amp;scale=crop">
          <a:extLst>
            <a:ext uri="{FF2B5EF4-FFF2-40B4-BE49-F238E27FC236}">
              <a16:creationId xmlns:a16="http://schemas.microsoft.com/office/drawing/2014/main" id="{88440E38-9243-4DE6-A801-C999BB8DD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8803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2006" name="Picture 20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9A1AC5E-0E01-4E78-BB98-4B42DA21E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9003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2007" name="Picture 20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F65722F-3600-4DDC-A3FE-0C6DAB0C0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920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2008" name="Picture 20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7B04879-6FAB-4737-8473-B19EF6193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9403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2009" name="Picture 20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9FCC1D0-8DEA-4294-9A19-F9CEAB84F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9603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2010" name="Picture 20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4DACC40-62A6-45A8-9F66-D1593F02A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9803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2011" name="Picture 201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933A4E8E-F1A2-4597-A738-D1FC8D693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0003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2012" name="Picture 20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3267D81-3E4E-4C21-A1BF-29863F475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0203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2013" name="Picture 20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05FAC0E-72C1-4A89-8F8D-FD58850F2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040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2014" name="Picture 201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8B3BAF4E-F394-4338-940D-89C79B76B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0603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2015" name="Picture 20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D6C18D4-E003-4F77-BBCB-A96D924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080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2016" name="Picture 2015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46AC33A7-FA67-4C43-B5CC-A4FF9674B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1003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2017" name="Picture 20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77A40B1-B94B-49A3-B610-A22DC6A22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120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2018" name="Picture 20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194D82A-3F9B-43DC-8CF4-8BC4587A7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1403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019" name="Picture 2018" descr="https://a.espncdn.com/combiner/i?img=/i/headshots/golf/players/full/9626.png&amp;h=96&amp;w=96&amp;scale=crop">
          <a:extLst>
            <a:ext uri="{FF2B5EF4-FFF2-40B4-BE49-F238E27FC236}">
              <a16:creationId xmlns:a16="http://schemas.microsoft.com/office/drawing/2014/main" id="{39558416-AC38-4AD1-A952-99B098264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5144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020" name="Picture 2019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190753FA-6A56-458A-B861-AA88F090B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76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021" name="Picture 2020" descr="https://a.espncdn.com/combiner/i?img=/i/headshots/golf/players/full/377.png&amp;h=96&amp;w=96&amp;scale=crop">
          <a:extLst>
            <a:ext uri="{FF2B5EF4-FFF2-40B4-BE49-F238E27FC236}">
              <a16:creationId xmlns:a16="http://schemas.microsoft.com/office/drawing/2014/main" id="{E03103AE-6F04-4A49-AF2D-67C9751D4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34956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022" name="Picture 2021" descr="https://a.espncdn.com/combiner/i?img=/i/teamlogos/countries/500/svk.png&amp;w=32&amp;h=32&amp;scale=crop">
          <a:extLst>
            <a:ext uri="{FF2B5EF4-FFF2-40B4-BE49-F238E27FC236}">
              <a16:creationId xmlns:a16="http://schemas.microsoft.com/office/drawing/2014/main" id="{98990F34-FA7A-45A9-A821-F33E8B00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374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023" name="Picture 2022" descr="https://a.espncdn.com/combiner/i?img=/i/headshots/golf/players/full/3702.png&amp;h=96&amp;w=96&amp;scale=crop">
          <a:extLst>
            <a:ext uri="{FF2B5EF4-FFF2-40B4-BE49-F238E27FC236}">
              <a16:creationId xmlns:a16="http://schemas.microsoft.com/office/drawing/2014/main" id="{F0E1DE19-8840-4E28-8B9B-AD8BC53DB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52101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024" name="Picture 2023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9B7AFCBF-7543-473E-A212-88BC7BD49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025" name="Picture 2024" descr="https://a.espncdn.com/combiner/i?img=/i/headshots/golf/players/full/9131.png&amp;h=96&amp;w=96&amp;scale=crop">
          <a:extLst>
            <a:ext uri="{FF2B5EF4-FFF2-40B4-BE49-F238E27FC236}">
              <a16:creationId xmlns:a16="http://schemas.microsoft.com/office/drawing/2014/main" id="{D47A08C5-2054-42E1-8F32-DF82A9E5B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70389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026" name="Picture 2025" descr="https://a.espncdn.com/combiner/i?img=/i/teamlogos/countries/500/aus.png&amp;w=32&amp;h=32&amp;scale=crop">
          <a:extLst>
            <a:ext uri="{FF2B5EF4-FFF2-40B4-BE49-F238E27FC236}">
              <a16:creationId xmlns:a16="http://schemas.microsoft.com/office/drawing/2014/main" id="{226E9ADE-4E63-4E06-9B72-EB49E3127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27" name="Picture 2026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08233CD0-427E-4718-85F0-DD90ED018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8753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28" name="Picture 20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862FF95-84F4-444D-A8B3-79563DC9C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895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29" name="Picture 2028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0A7EA6C0-1C33-48C7-9DD0-1860288B8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9153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30" name="Picture 2029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97C07D8A-1073-4023-B189-1FA10EFC4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935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31" name="Picture 20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6DDEF32-C879-40DA-AE21-6C4F7D51E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9553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32" name="Picture 20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94655FF-F498-42E6-ADEE-3DF9838DB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9753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33" name="Picture 20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23F63E3-3334-4379-984E-9BE43AED2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9953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314325</xdr:rowOff>
    </xdr:to>
    <xdr:pic>
      <xdr:nvPicPr>
        <xdr:cNvPr id="2034" name="Picture 2033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61E50EDE-BA8C-4F92-9E2D-C1A1F742E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015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35" name="Picture 2034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C1DDB633-B135-416C-9E5F-48AB2E229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0353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36" name="Picture 20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BF77A0B-6E7A-4C76-A494-0AA27E31B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0553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37" name="Picture 20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203945D-B46E-47CC-B321-A4F267C43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0753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38" name="Picture 2037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07D00B0C-A76C-4077-B00E-AFDCF395C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0953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39" name="Picture 20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5E203D4-96D0-4568-91C7-BE82ABD8A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1153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40" name="Picture 20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B50788A-4145-42F2-B8F6-EC131B977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135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41" name="Picture 2040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DB4C674E-4EC0-4411-A9B6-B1CBBC36F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1553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42" name="Picture 20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4463096-DA55-4383-82E2-8606464B8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175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43" name="Picture 20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9DDD5C7-EF5E-4FA5-A856-674A8DACF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1953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44" name="Picture 2043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ADD0D821-12E6-4A28-8BA8-4D70FFAC1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215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45" name="Picture 204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A651D3A5-1B3C-46BF-BA52-9B9F0F28B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2353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46" name="Picture 20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ED0C2B6-B393-4014-907F-C9F27B0AB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2553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47" name="Picture 20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FF6C95F-D70B-4938-94D8-0812C736F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2753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48" name="Picture 20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05C1190-A8F0-4959-A132-D090081C1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295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49" name="Picture 20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08CC4F5-2A8A-4AC5-A0EC-788BDB01B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3154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50" name="Picture 204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213F3262-1B15-456E-87AF-44A162BAA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335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51" name="Picture 20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0C80824-3B9C-4814-843B-B7357CC34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3554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52" name="Picture 20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45DBCFC-23AC-4EBB-A987-E0FE5E65D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3754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53" name="Picture 20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9DA7F89-A59F-487B-94F8-F8831B259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3954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54" name="Picture 2053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DED51EED-0BB6-4CBD-BFF0-730D11F14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4154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55" name="Picture 2054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BD6EB6E2-9F00-4266-819C-1A2885943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4354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56" name="Picture 2055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79E66697-1D27-4C71-A23D-D509C3E3C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4554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57" name="Picture 20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916A202-75F7-43C1-B31A-DCC0407C5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4754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58" name="Picture 20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F40C806-8E3B-49E6-9A37-FE0E7E72D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4954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59" name="Picture 20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7DCB7EB-5B29-4C48-ABE5-7761F73D2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5154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60" name="Picture 20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5C26BF8-37A7-45D2-B48A-85E7BFB4C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5354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61" name="Picture 20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C6DE10E-68D2-49E7-8431-B5F0784F5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5554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62" name="Picture 20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8C6CDED-5154-47A1-BBBD-857FBA8A8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5754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63" name="Picture 20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6B2C641-BC5B-4967-A1BF-3C5FFC107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5954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64" name="Picture 20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8E0E84E-082B-4C0E-A04D-A8D591A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615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65" name="Picture 20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FB72ED7-B0E6-4BF3-8DE5-6171927BE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6354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66" name="Picture 2065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A9F24187-260F-419B-9503-EE5DEE574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6554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67" name="Picture 20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569C1F3-36FF-4EB0-B4FD-DDF2DDB25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6754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68" name="Picture 20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0B692D-21FE-4ADB-9C9D-9A9D1544B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695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69" name="Picture 2068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CEA5BA02-F238-4A68-AB0A-7F008B33A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7154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70" name="Picture 2069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86B08027-0D1D-475A-9D78-C01FB5592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735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71" name="Picture 20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4DFDF35-95AC-489B-90B8-28538BC09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7554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72" name="Picture 2071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C38D37B9-761B-4D85-8471-76DEE6CAB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7754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73" name="Picture 20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6EDC7BC-8AC7-42D5-AB6B-3901FE7BC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7954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74" name="Picture 2073" descr="https://a.espncdn.com/combiner/i?img=/i/teamlogos/countries/500/fij.png&amp;w=40&amp;h=40&amp;scale=crop">
          <a:extLst>
            <a:ext uri="{FF2B5EF4-FFF2-40B4-BE49-F238E27FC236}">
              <a16:creationId xmlns:a16="http://schemas.microsoft.com/office/drawing/2014/main" id="{6C8D193D-ED7D-4577-8186-E9950D333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8154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75" name="Picture 20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3A86AB8-19B9-4605-A1E1-546DAFA78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8354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76" name="Picture 2075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2BC288A6-317E-4874-8661-5C3F7BF55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8554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77" name="Picture 20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8D182B0-4F5D-4986-9BB0-C9983B561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8754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78" name="Picture 20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0463798-B1D9-458D-8BAF-E76BB7249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8954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79" name="Picture 20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55D36CA-83F9-4287-90D8-6498DC004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9154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80" name="Picture 20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8A88E19-C01A-40D5-96DF-F939ECD13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9354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81" name="Picture 2080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973E7EAE-97B0-426B-B42D-DA925D324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9554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82" name="Picture 20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2FC66D2-85C9-4B5B-93D1-598F6752A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9754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83" name="Picture 20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D0F3819-E404-464B-A272-8846EFEB9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9954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84" name="Picture 20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65CFD2D-E6CE-4B8F-82C7-D688D7441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015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85" name="Picture 20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334F8A8-4C9B-4B0F-9CE5-603BC11D7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0354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86" name="Picture 2085" descr="https://a.espncdn.com/combiner/i?img=/i/teamlogos/countries/500/den.png&amp;w=40&amp;h=40&amp;scale=crop">
          <a:extLst>
            <a:ext uri="{FF2B5EF4-FFF2-40B4-BE49-F238E27FC236}">
              <a16:creationId xmlns:a16="http://schemas.microsoft.com/office/drawing/2014/main" id="{E9271C4E-35DB-4442-A7BE-D55FA723D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0554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87" name="Picture 2086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557FA055-D2DD-427E-B3E6-E6E7EDB92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0754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88" name="Picture 20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CB71769-B8BF-4ACD-B25B-203781E2C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095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89" name="Picture 20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1979723-667F-4942-879E-A3362F2A1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1155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90" name="Picture 20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1265EEE-1DE9-4E85-95A6-133E4AD53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135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91" name="Picture 2090" descr="https://a.espncdn.com/combiner/i?img=/i/teamlogos/countries/500/tpe.png&amp;w=40&amp;h=40&amp;scale=crop">
          <a:extLst>
            <a:ext uri="{FF2B5EF4-FFF2-40B4-BE49-F238E27FC236}">
              <a16:creationId xmlns:a16="http://schemas.microsoft.com/office/drawing/2014/main" id="{72E07C13-E2AB-4DCA-A826-6838A0818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1555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92" name="Picture 2091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D9E92572-350C-446C-B777-4E6B69EA3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1755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93" name="Picture 20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DEF92A7-B8EF-4559-83A4-EDEA3BBA9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1955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94" name="Picture 2093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71A349D6-2122-490A-A1ED-23A68BCA8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2155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95" name="Picture 20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E689109-5244-409E-8DF6-E2689EA5E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2355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96" name="Picture 20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8AA122B-45F0-4B04-8C50-1A7B25760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2555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97" name="Picture 20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1B32647-1592-4080-B2E8-4CFCC373F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2755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98" name="Picture 20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C986C50-4982-4C3D-BA62-E6D723BE0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2955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099" name="Picture 20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8519528-CD2A-4E7D-B367-D110BB415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3155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00" name="Picture 2099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DB8EF9B6-286A-4FAC-8EF0-8D32653BB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3355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01" name="Picture 21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5CC2A32-A905-4D53-B077-66B7C8E85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3555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02" name="Picture 21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271ADD7-C316-4444-8D48-12D31E8BC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3755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03" name="Picture 21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91242BF-63BC-4FD1-B241-F064B09FB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3955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04" name="Picture 2103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7E218842-3260-4AAA-A0FC-05E820A82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415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05" name="Picture 21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BD2DB68-5E73-472A-A15C-F7F311AD3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4355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06" name="Picture 21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F1DC014-057D-4016-AB5B-A1B87073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4555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07" name="Picture 2106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4711E5FD-EDC9-4DD3-8A88-E7A47B8B2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4755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08" name="Picture 21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14F2CFA-9299-4A59-AA4E-288C595A8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495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09" name="Picture 210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6E0CBB21-D461-44C8-94F2-118BDD203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5155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10" name="Picture 21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2854C76-AD5B-4309-98F6-E0C215E42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5355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11" name="Picture 21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D6BA007-86DD-454D-980D-21B5B575B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5555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12" name="Picture 2111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ECBD8288-22A2-40E2-914E-2F886BCE1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5755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13" name="Picture 21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1FFC6B6-18E6-4B2E-96C5-D51FD35E1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5955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2114" name="Picture 211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616DEBD0-92E6-45C5-8CBF-D7C8A7DE5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6155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2115" name="Picture 21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D023B4E-38D4-4185-BBD7-96441DBBD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6355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2116" name="Picture 21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D9166A-82CF-4A3D-BDBB-10E7E4F6C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6555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2117" name="Picture 2116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E60BD790-7BA0-4EF2-A131-1E20C7C0E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6755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2118" name="Picture 2117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42374806-AB22-4B29-9AB7-E761A19A0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6955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2119" name="Picture 21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B0741FC-F5B9-47AF-A013-43CC827DE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7155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2120" name="Picture 21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85FA876-1CC5-46D0-9DC8-EFF426DD8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7355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114300</xdr:rowOff>
    </xdr:to>
    <xdr:pic>
      <xdr:nvPicPr>
        <xdr:cNvPr id="2121" name="Picture 2120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5ACA0136-F1A1-4B46-9261-E632C045B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7555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2122" name="Picture 21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F03BB70-8A4A-48C3-80E0-77B5A4B0B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7755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2123" name="Picture 21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66C90C8-9284-4088-9480-3102F331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7955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2124" name="Picture 21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75F3371-DADE-494D-83F3-27CE17045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815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2125" name="Picture 21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3EE9DC8-FBA6-4779-97AF-ADF452125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8355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2126" name="Picture 21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4634FD7-1446-4DC4-98C0-0831F55F4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8555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2127" name="Picture 21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DDA77A0-D3BD-4FB9-BB8E-3DF617A7F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8755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2128" name="Picture 21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C9E49A5-7B90-48A9-A1FF-8C3C8FB61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895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2129" name="Picture 212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EEE3A0FC-5EBA-4179-842B-A7C3EE387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9156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2130" name="Picture 21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C6F1F68-D717-42DE-BA30-BAC014AAA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9356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2131" name="Picture 21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4873CE0-B870-47C1-A98C-5F5353183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9556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2132" name="Picture 213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B110F7B1-0235-4862-90A7-7C4FE750B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9756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2133" name="Picture 2132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5300E1D7-63CC-48F1-A85B-A91EC7388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9956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2134" name="Picture 2133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B5D88AF9-4C5B-47CF-A65D-75DE941E9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0156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2135" name="Picture 2134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40CE8C9D-4095-47D2-B05B-C332FE897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0356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2136" name="Picture 21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865FBCC-DB2D-4752-95A5-372F04415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0556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2137" name="Picture 21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F33587B-1C5E-44AA-AC0B-89E10DFF8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0756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2138" name="Picture 21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376344B-9A02-4730-AD7F-D2996BC06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0956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2139" name="Picture 2138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3484336A-9B59-4B85-A1FB-78C945D6A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1156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2140" name="Picture 21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F6A2FDD-A9EA-4C8F-8A04-87839E08D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1356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2141" name="Picture 21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4AC205B-5664-4B45-847F-6A467A38F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1556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2142" name="Picture 21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471E610-0082-416F-AE2C-67D65AE2D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1756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2143" name="Picture 21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6DA5202-B3D4-4F69-A2B0-EF7B662D5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1956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2144" name="Picture 21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11AC27D-5D9F-4EA3-BDA0-06166445C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215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2145" name="Picture 21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9F1DA6A-4775-45BF-AAB3-DE57A9AF3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2356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2146" name="Picture 21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D67767A-28EB-47E7-97DD-F88D26F78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2556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2147" name="Picture 2146" descr="https://a.espncdn.com/combiner/i?img=/i/teamlogos/countries/500/aut.png&amp;w=40&amp;h=40&amp;scale=crop">
          <a:extLst>
            <a:ext uri="{FF2B5EF4-FFF2-40B4-BE49-F238E27FC236}">
              <a16:creationId xmlns:a16="http://schemas.microsoft.com/office/drawing/2014/main" id="{9A3FD8E1-6705-42BB-B5B8-34B503D01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2756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2148" name="Picture 21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3938B16-E9C0-4E47-A91E-DC4E71A42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295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2149" name="Picture 214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B10F2AA3-7D73-493E-ACD6-4ED872F0B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3156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2150" name="Picture 21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C038FAE-476A-4ABC-9F5F-B072FED3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3356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2151" name="Picture 215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4AAEB018-C6F2-48AF-BE64-FC77BC54D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3556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2152" name="Picture 21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8948F71-1D0F-4C75-A0F2-62EE67E51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3756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2153" name="Picture 21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2F1DFD-2006-493D-BB99-6C79277F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3956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2154" name="Picture 21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300B17B-AD7F-47AC-BF42-A6CE4BF15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4156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2155" name="Picture 21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BE0BF63-21CC-4383-A88E-13365EF9E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4356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2156" name="Picture 2155" descr="https://a.espncdn.com/combiner/i?img=/i/teamlogos/countries/500/tha.png&amp;w=40&amp;h=40&amp;scale=crop">
          <a:extLst>
            <a:ext uri="{FF2B5EF4-FFF2-40B4-BE49-F238E27FC236}">
              <a16:creationId xmlns:a16="http://schemas.microsoft.com/office/drawing/2014/main" id="{5BA0D1F1-691E-4FFF-89A5-83FA5C81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4556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2157" name="Picture 21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67CDB05-6F32-4300-9111-2CABCD796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4756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2158" name="Picture 21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B03BD9B-3563-4E67-A4FE-E9B20A296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4956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2159" name="Picture 21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2FE0F5F-55EA-4AFD-B20B-7A5E65D1C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5156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2160" name="Picture 21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AB43E42-686C-4666-A8BD-7F05AEA87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5356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2161" name="Picture 21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2F77117-B30B-492D-A6CD-7C101AF7E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5556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2162" name="Picture 216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9C8AB280-1232-4ACB-8595-311CF8104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5756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2163" name="Picture 21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538B0A9-482B-418D-AA47-19391B8CD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5956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2164" name="Picture 21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2DC3FEA-0CEF-41BB-8141-B0FA35512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615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2165" name="Picture 2164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1BDC1002-57E1-4F3D-8418-293FA2CE0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6356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2166" name="Picture 21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6B51738-F87F-4C46-846E-6F552BAA2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6556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2167" name="Picture 2166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FABF9392-04CA-419E-A71C-054364E21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6756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2168" name="Picture 21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EC1CD6-74E7-40FD-A25B-DEA37E958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695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2169" name="Picture 21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074980E-88D9-42C7-9D07-A047FBD61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7157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170" name="Picture 2169" descr="https://a.espncdn.com/combiner/i?img=/i/headshots/golf/players/full/9626.png&amp;h=96&amp;w=96&amp;scale=crop">
          <a:extLst>
            <a:ext uri="{FF2B5EF4-FFF2-40B4-BE49-F238E27FC236}">
              <a16:creationId xmlns:a16="http://schemas.microsoft.com/office/drawing/2014/main" id="{CF7EEA8B-FEA4-4503-94A7-D895B0981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5144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171" name="Picture 2170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2F23F5FA-EA22-4261-969C-226E17A77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76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172" name="Picture 2171" descr="https://a.espncdn.com/combiner/i?img=/i/headshots/golf/players/full/1750.png&amp;h=96&amp;w=96&amp;scale=crop">
          <a:extLst>
            <a:ext uri="{FF2B5EF4-FFF2-40B4-BE49-F238E27FC236}">
              <a16:creationId xmlns:a16="http://schemas.microsoft.com/office/drawing/2014/main" id="{EC4D68E6-13CB-4D9E-BA33-59BEDBE8A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352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173" name="Picture 2172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3D0F8D03-6857-48E4-BC95-63F0BBB99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600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174" name="Picture 2173" descr="https://a.espncdn.com/combiner/i?img=/i/headshots/golf/players/full/3950.png&amp;h=96&amp;w=96&amp;scale=crop">
          <a:extLst>
            <a:ext uri="{FF2B5EF4-FFF2-40B4-BE49-F238E27FC236}">
              <a16:creationId xmlns:a16="http://schemas.microsoft.com/office/drawing/2014/main" id="{588B7430-0C28-4B34-AE43-2FCBF0F4B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507682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175" name="Picture 2174" descr="https://a.espncdn.com/combiner/i?img=/i/teamlogos/countries/500/nzl.png&amp;w=32&amp;h=32&amp;scale=crop">
          <a:extLst>
            <a:ext uri="{FF2B5EF4-FFF2-40B4-BE49-F238E27FC236}">
              <a16:creationId xmlns:a16="http://schemas.microsoft.com/office/drawing/2014/main" id="{DCEB694E-1752-4B0C-B133-13E550707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532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176" name="Picture 2175" descr="https://a.espncdn.com/combiner/i?img=/i/headshots/golf/players/full/1097.png&amp;h=96&amp;w=96&amp;scale=crop">
          <a:extLst>
            <a:ext uri="{FF2B5EF4-FFF2-40B4-BE49-F238E27FC236}">
              <a16:creationId xmlns:a16="http://schemas.microsoft.com/office/drawing/2014/main" id="{99F0D6BB-455F-4602-903F-8083A62ED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69151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177" name="Picture 2176" descr="https://a.espncdn.com/combiner/i?img=/i/teamlogos/countries/500/rsa.png&amp;w=32&amp;h=32&amp;scale=crop">
          <a:extLst>
            <a:ext uri="{FF2B5EF4-FFF2-40B4-BE49-F238E27FC236}">
              <a16:creationId xmlns:a16="http://schemas.microsoft.com/office/drawing/2014/main" id="{F56DB4D4-6682-4772-A079-363165738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716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78" name="Picture 2177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24DAF688-B394-4E21-8369-03E772CD5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8639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79" name="Picture 21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C8B8AE5-8AA0-4D2E-BB9B-D5A1322E1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8839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80" name="Picture 21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FE5A4B0-CA59-4278-B2A1-348526E7A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9039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81" name="Picture 2180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8AAE13D9-9888-48B9-B6C5-508C841AE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9239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82" name="Picture 218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84566A4D-4B08-429B-8931-25EC068CC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9439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83" name="Picture 218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8BDEA68F-AD8D-4378-8A22-88A7F6CDB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9639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84" name="Picture 2183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4AEBCA39-C93C-4C62-8865-BD15AE91F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9839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85" name="Picture 2184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4FF9B286-3F0E-4900-8DBA-A8B3895A3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0039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86" name="Picture 21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32D7F02-2F2D-447E-B03B-02F450472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0239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87" name="Picture 21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EBC2C02-2ED1-4A29-9FC1-1D059094C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043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88" name="Picture 21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4D0AD12-B203-4178-A08E-F2676937C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0639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89" name="Picture 21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105133-5897-4990-81EA-330D2F0ED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0839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90" name="Picture 21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5C81472-D64D-463F-A528-02FB45ED2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1039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91" name="Picture 21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F06D15D-F414-45FC-8C9D-0E810A2C5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123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92" name="Picture 2191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53E359C9-FFDA-4C8A-8BD9-FB25DA816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1439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93" name="Picture 21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2E6F679-9036-474B-ADD6-39853EFA0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163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94" name="Picture 2193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AD4F7EE7-C0A9-48E0-B190-252294C19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1839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95" name="Picture 2194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AB11F329-2D5F-4B01-A07A-1B5936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2039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96" name="Picture 2195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285603FC-7885-436A-BFE6-50C81CD24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2239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97" name="Picture 2196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DD38E052-90B3-4581-BF9A-03661A79F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2439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98" name="Picture 219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9213179D-7FE5-46BE-9CD3-1E93132DE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2639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199" name="Picture 21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6098EC1-10B7-4584-AEF8-77FCD91C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2839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00" name="Picture 21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DBB5675-301E-432A-8F37-B172A5B6C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3039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01" name="Picture 22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AE3B159-854A-4EDE-9D30-63BD20FC4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3239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02" name="Picture 22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24A235A-0DBA-4F96-94BC-F5D4BB720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3439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03" name="Picture 22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63DB61F-C929-48B5-AF4E-34968D211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363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04" name="Picture 220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8AFE31E9-0292-4307-AF33-E6BE0FF58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3839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05" name="Picture 2204" descr="https://a.espncdn.com/combiner/i?img=/i/teamlogos/countries/500/den.png&amp;w=40&amp;h=40&amp;scale=crop">
          <a:extLst>
            <a:ext uri="{FF2B5EF4-FFF2-40B4-BE49-F238E27FC236}">
              <a16:creationId xmlns:a16="http://schemas.microsoft.com/office/drawing/2014/main" id="{676D127A-ECBB-4D4B-BCEB-8F4060F85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403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06" name="Picture 22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DB35F8D-3FCC-427A-8B10-0F065E516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4239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07" name="Picture 22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1B45A45-D25E-47D3-87B1-2B66B2D7F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443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08" name="Picture 220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4D9B7E66-7B1D-4A1D-B890-DE815C191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4639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09" name="Picture 22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2ED914B-11BA-4394-8AF8-1D40933AC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4839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10" name="Picture 22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8F52FE4-DD75-42E9-BDE2-A66F7C2EE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5039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11" name="Picture 22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CF2A41A-DBFA-4C4E-A88B-2751CEA61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524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12" name="Picture 2211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0AAB9AAF-C446-4E33-9185-00382D467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5440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13" name="Picture 2212" descr="https://a.espncdn.com/combiner/i?img=/i/teamlogos/countries/500/fij.png&amp;w=40&amp;h=40&amp;scale=crop">
          <a:extLst>
            <a:ext uri="{FF2B5EF4-FFF2-40B4-BE49-F238E27FC236}">
              <a16:creationId xmlns:a16="http://schemas.microsoft.com/office/drawing/2014/main" id="{043DFCEA-9AB6-4ED5-9895-569C9B8F3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564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14" name="Picture 22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01990BA-D83E-444E-9AFB-81B571BE0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5840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15" name="Picture 2214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47467BE6-FF87-4CD5-9779-CABA09AE4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6040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16" name="Picture 22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F24E324-7B7F-4E05-9415-CB8A3BBD6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6240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17" name="Picture 22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6658256-F877-4A24-939C-39EFA5FD8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644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18" name="Picture 22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AC357DE-C99F-4AB5-98E4-838F49A86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6640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19" name="Picture 2218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117B469F-D8B2-43DC-8BE8-24CE2741F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684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20" name="Picture 22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ADB49A1-86AF-4113-93F9-01A6EA445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704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21" name="Picture 22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C6BF87B-3110-411A-B777-EF2EAF0C8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724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22" name="Picture 22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874E3BD-D5C3-4A47-AFF1-02467230D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744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23" name="Picture 2222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31B38EF0-4FE1-4440-A6CA-7A407C202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764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24" name="Picture 22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08789A1-EFAB-41EF-9138-3BF36C5D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784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25" name="Picture 22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13F324C-DBDB-4652-815B-C5F1F9304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804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26" name="Picture 22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DFCBD83-0CCF-41BB-8DE5-D73381F85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824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27" name="Picture 22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43EB132-EE53-44F2-A776-42B8C8D92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844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28" name="Picture 22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15B2368-B485-4998-865F-FF49A3F7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864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29" name="Picture 2228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1973D3D4-6C0A-4D8D-902E-F0546108E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884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30" name="Picture 22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FFC539E-4294-446E-8C46-0A70EDD57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904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31" name="Picture 22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1C5061A-9773-4322-85C3-120395F9D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924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32" name="Picture 22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9FFDE28-787E-44FA-8808-C23A1DBA7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944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33" name="Picture 2232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C8CD68A1-0046-4523-902A-B010B7470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964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34" name="Picture 2233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86D071B8-65FF-4913-82C3-862BD4DDF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1984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35" name="Picture 22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BF77DB8-5866-4233-9358-2FFCECBFA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004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36" name="Picture 22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B321D9E-61F0-4272-A47D-65E05CB57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024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37" name="Picture 2236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DEAA78FB-4B80-47B4-8750-B9F4FFC13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044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38" name="Picture 22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C1A1CFB-1924-4F4D-A54D-7A236C9E5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064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39" name="Picture 22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087390B-1B10-4BDE-A2C3-1C9B4284A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084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40" name="Picture 22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238D736-D4EF-484C-ADAE-D9CC5B467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104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41" name="Picture 22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94D623F-1918-458D-92D4-6D6DC2BE3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124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42" name="Picture 22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F05BB63-1A1C-408B-8CE3-2A3B0AAC4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144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43" name="Picture 22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52191FD-EDD2-45DB-AADC-93BDBB12B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164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44" name="Picture 2243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462C121B-CEC9-41D5-9A17-20AB4F6BD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184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45" name="Picture 22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D8D5BC4-B9A6-47D1-980D-0E00D590D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204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46" name="Picture 22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6F89DBE-826F-4185-B12F-ED0D60D3D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224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47" name="Picture 22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8367226-79C7-4AB3-BEBB-8B854E9E6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244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48" name="Picture 22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AF33866-ECA3-404F-9209-2C45ABADA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264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49" name="Picture 22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FAFB581-5121-45D5-8842-8BCEC3392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284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50" name="Picture 224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1C5B103F-805C-4070-AF58-823481C92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304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51" name="Picture 225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A2B2A1DA-F084-4FB5-AC95-5AA91BF2B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324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52" name="Picture 225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F92F4A3F-CBBF-427A-A359-6251F6FB3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344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53" name="Picture 22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9AC8722-8A0B-4476-828C-F35F0DA18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364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54" name="Picture 22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8A181D2-C246-40ED-90AF-D08F50E6B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384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55" name="Picture 22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BC5207E-1A19-4A6E-982C-03FF9B6ED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404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56" name="Picture 2255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A187E0A9-DD7C-491D-AEA2-964FE0B9A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424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57" name="Picture 22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CFC7431-C72B-43F8-9AF4-D83DFAFCB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444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58" name="Picture 22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0275590-F3FE-4F53-9F97-F39E4032C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464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59" name="Picture 22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86E4772-958C-4B41-AD22-A6872BDC4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484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60" name="Picture 2259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83211AC7-063E-47F5-A9DC-FABAB34B2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504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18</xdr:col>
      <xdr:colOff>381000</xdr:colOff>
      <xdr:row>31</xdr:row>
      <xdr:rowOff>171450</xdr:rowOff>
    </xdr:to>
    <xdr:pic>
      <xdr:nvPicPr>
        <xdr:cNvPr id="2262" name="Picture 2261" descr="http://media.video-cdn.espn.com/motion/2019/0217/dm_190217_tiger_woods_sound/chaptertn/dm_190217_tiger_woods_sound_1.jpg">
          <a:extLst>
            <a:ext uri="{FF2B5EF4-FFF2-40B4-BE49-F238E27FC236}">
              <a16:creationId xmlns:a16="http://schemas.microsoft.com/office/drawing/2014/main" id="{087553C8-3060-4DF6-A726-374285368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5841325"/>
          <a:ext cx="9906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18</xdr:col>
      <xdr:colOff>152400</xdr:colOff>
      <xdr:row>43</xdr:row>
      <xdr:rowOff>161925</xdr:rowOff>
    </xdr:to>
    <xdr:pic>
      <xdr:nvPicPr>
        <xdr:cNvPr id="2264" name="Picture 2263" descr="Michael Collins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8F24EA58-FA09-4839-835B-D64DB95A6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8041600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18</xdr:col>
      <xdr:colOff>152400</xdr:colOff>
      <xdr:row>46</xdr:row>
      <xdr:rowOff>161925</xdr:rowOff>
    </xdr:to>
    <xdr:pic>
      <xdr:nvPicPr>
        <xdr:cNvPr id="2265" name="Picture 2264" descr="Bob Harig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EDAC4860-9BA5-4872-A8EA-FDD37D10C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864167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18</xdr:col>
      <xdr:colOff>152400</xdr:colOff>
      <xdr:row>49</xdr:row>
      <xdr:rowOff>161925</xdr:rowOff>
    </xdr:to>
    <xdr:pic>
      <xdr:nvPicPr>
        <xdr:cNvPr id="2266" name="Picture 2265" descr="Bob Harig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5390DC3E-AB64-40CF-BA13-3D5DD9858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9241750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20</xdr:col>
      <xdr:colOff>200025</xdr:colOff>
      <xdr:row>54</xdr:row>
      <xdr:rowOff>142875</xdr:rowOff>
    </xdr:to>
    <xdr:pic>
      <xdr:nvPicPr>
        <xdr:cNvPr id="2267" name="Picture 2266" descr="Maximilian Kieffer takes clubhouse lead as Oman Open hit by sandstorm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21973E59-C459-4F48-AA55-6EB504D44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9841825"/>
          <a:ext cx="2028825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20</xdr:col>
      <xdr:colOff>200025</xdr:colOff>
      <xdr:row>57</xdr:row>
      <xdr:rowOff>142875</xdr:rowOff>
    </xdr:to>
    <xdr:pic>
      <xdr:nvPicPr>
        <xdr:cNvPr id="2268" name="Picture 2267" descr="Amy Olson leads the HSBC Women's World Championship after two rounds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D7CB802F-1DC3-4944-A6F8-C4C340374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6014025"/>
          <a:ext cx="2028825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20</xdr:col>
      <xdr:colOff>200025</xdr:colOff>
      <xdr:row>60</xdr:row>
      <xdr:rowOff>142875</xdr:rowOff>
    </xdr:to>
    <xdr:pic>
      <xdr:nvPicPr>
        <xdr:cNvPr id="2269" name="Picture 2268" descr="Brexit a 'concern' for R&amp;A ahead of 2019 Open Championship at Royal Portrush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5AAD3B7E-6EC6-474A-B7AF-9BB29625B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39519225"/>
          <a:ext cx="2028825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270" name="Picture 2269" descr="https://a.espncdn.com/combiner/i?img=/i/headshots/golf/players/full/5462.png&amp;h=96&amp;w=96&amp;scale=crop">
          <a:extLst>
            <a:ext uri="{FF2B5EF4-FFF2-40B4-BE49-F238E27FC236}">
              <a16:creationId xmlns:a16="http://schemas.microsoft.com/office/drawing/2014/main" id="{91BF00B7-F39F-4E24-A3BB-F6495BC2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9275" y="15144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271" name="Picture 2270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40276184-B9A3-4349-A143-D013A9EAE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9275" y="176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272" name="Picture 2271" descr="https://a.espncdn.com/combiner/i?img=/i/headshots/golf/players/full/1750.png&amp;h=96&amp;w=96&amp;scale=crop">
          <a:extLst>
            <a:ext uri="{FF2B5EF4-FFF2-40B4-BE49-F238E27FC236}">
              <a16:creationId xmlns:a16="http://schemas.microsoft.com/office/drawing/2014/main" id="{70D05DDC-7897-447F-9868-DD999CBD7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9275" y="34956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273" name="Picture 2272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B31193EE-F9B2-4376-8D95-349D1BBC2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9275" y="374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274" name="Picture 2273" descr="https://a.espncdn.com/combiner/i?img=/i/headshots/golf/players/full/3702.png&amp;h=96&amp;w=96&amp;scale=crop">
          <a:extLst>
            <a:ext uri="{FF2B5EF4-FFF2-40B4-BE49-F238E27FC236}">
              <a16:creationId xmlns:a16="http://schemas.microsoft.com/office/drawing/2014/main" id="{B92E894D-A098-452A-8DD0-DBB74CB3E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9275" y="52101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275" name="Picture 2274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491D3E59-C5B0-46C6-80A7-51693F1B7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9275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276" name="Picture 2275" descr="https://a.espncdn.com/combiner/i?img=/i/headshots/golf/players/full/377.png&amp;h=96&amp;w=96&amp;scale=crop">
          <a:extLst>
            <a:ext uri="{FF2B5EF4-FFF2-40B4-BE49-F238E27FC236}">
              <a16:creationId xmlns:a16="http://schemas.microsoft.com/office/drawing/2014/main" id="{AE9B7215-8F2D-4449-95B5-4E0F965E1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9275" y="70389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277" name="Picture 2276" descr="https://a.espncdn.com/combiner/i?img=/i/teamlogos/countries/500/svk.png&amp;w=32&amp;h=32&amp;scale=crop">
          <a:extLst>
            <a:ext uri="{FF2B5EF4-FFF2-40B4-BE49-F238E27FC236}">
              <a16:creationId xmlns:a16="http://schemas.microsoft.com/office/drawing/2014/main" id="{DAF032AD-1CCE-4467-8844-3812AC024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92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78" name="Picture 22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E2E39D0-EA99-4B2F-B163-7518A5F1A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8753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79" name="Picture 2278" descr="https://a.espncdn.com/combiner/i?img=/i/teamlogos/countries/500/fij.png&amp;w=40&amp;h=40&amp;scale=crop">
          <a:extLst>
            <a:ext uri="{FF2B5EF4-FFF2-40B4-BE49-F238E27FC236}">
              <a16:creationId xmlns:a16="http://schemas.microsoft.com/office/drawing/2014/main" id="{EE0409D7-FE4B-4A40-92E7-A7C6A7F11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895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80" name="Picture 227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81AEAE4C-7F33-4629-960B-722410044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9153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81" name="Picture 22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4A8B7E5-D9EA-43AD-8633-41DAD9A0B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935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82" name="Picture 22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BFE66C8-9186-4C32-BEF2-608DDF03D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9553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83" name="Picture 22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8403784-58C2-4E6E-BBDF-491103227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9753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84" name="Picture 2283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B7CB9BB6-F404-4F86-9D66-0965B1A2C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9953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85" name="Picture 22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1531F69-CB8B-4CF6-9032-B7649E6FC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015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86" name="Picture 22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05F99A7-0D1E-4714-A233-2B453CA92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0353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87" name="Picture 22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1B35480-1AE0-447E-BFF4-4A742CF69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0553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88" name="Picture 22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94E2787-0A4C-47C9-BB30-039FBF8F6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0753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89" name="Picture 22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AD4EBAB-87D6-40CE-B479-FBD5248BE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0953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90" name="Picture 228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DDBCB522-CEF1-4EDF-84D2-1D5B56D57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1153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91" name="Picture 22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26A306C-EB3B-4BCB-951D-AAAB4A300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135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92" name="Picture 2291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80A5D4C5-AB22-4A38-9FF4-9AC6ABF7E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1553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93" name="Picture 22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E20F1A5-BF3B-43AD-8F19-F1D37041F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175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94" name="Picture 2293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DA6D6A78-18B4-4791-98A5-36D7CE7C9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1953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95" name="Picture 22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C166A7C-2C45-4C12-BC21-23FE727D0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215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96" name="Picture 22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53B63F1-998E-4865-AD85-EAB704B90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2353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97" name="Picture 2296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5CB055E2-016C-4B76-9737-24E77758A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2553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98" name="Picture 22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E4D210-C941-4222-B130-D74098752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2753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299" name="Picture 2298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E956C3C0-B985-4EF6-ACEB-48E80CB53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295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00" name="Picture 22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A4BC671-56D7-45A4-B3BF-6284209E7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3154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01" name="Picture 23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FC90F06-3A9A-4FBE-A174-32F115236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335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02" name="Picture 230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9952C897-F28B-4B04-9BD4-91DF9EF3E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3554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03" name="Picture 2302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AC3D3C8F-C909-4B7C-B57E-2137C0A04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3754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04" name="Picture 23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901CB73-EE4C-44A5-A99F-6A0B6EAF1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3954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05" name="Picture 230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8D5EC4BF-FD70-487E-9D1B-FEF25BBE2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4154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06" name="Picture 23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95B7E20-EF8F-4482-A103-1A43EF348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4354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07" name="Picture 23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806B083-E881-4B14-876A-D1FBDA6EA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4554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08" name="Picture 23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8AB6134-A59E-491C-84FC-952B80AFC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4754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09" name="Picture 2308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FAFB23DB-0388-4756-BB6A-76AD225F6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4954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10" name="Picture 23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D77B39F-E79B-4C89-B54A-F1F8BA6D6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5154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11" name="Picture 23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21AFB82-515F-4E00-88B5-5E57481B5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5354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12" name="Picture 23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A30ACFE-90B0-441F-B08A-DB8ECBFC5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5554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13" name="Picture 23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5DE880B-AE84-41D1-9AF3-D9261DD57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5754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14" name="Picture 23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B0131FA-EE33-4E2E-869F-1C084046A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5954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15" name="Picture 2314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40FC0040-5FEE-4AB3-B30D-522A0F299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615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16" name="Picture 2315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9434EF71-6481-4227-B5CD-3E18CD7CE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6354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17" name="Picture 23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B508528-A6E0-49DA-B72E-7BF5EDC28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6554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18" name="Picture 23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4BD1965-F58A-4EE5-8B98-C27B52AE4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6754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19" name="Picture 23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0E40270-CE56-4B6C-97DB-E067CB5FA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695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20" name="Picture 23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37C50EC-0CE3-4181-8FDE-2F2EFBC7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7154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21" name="Picture 23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7B02D52-5CB0-4576-958E-64A702B0B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735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22" name="Picture 23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984DA7F-ABC1-4B79-9C4B-CE88C0D1B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7554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23" name="Picture 2322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1224D346-AF14-485A-8AA1-9742CA14B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7754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24" name="Picture 23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06C516F-A8F4-439E-B987-951E28C58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7954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25" name="Picture 2324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78377E51-7FB4-4CEC-856D-7BE61B5D5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8154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26" name="Picture 2325" descr="https://a.espncdn.com/combiner/i?img=/i/teamlogos/countries/500/den.png&amp;w=40&amp;h=40&amp;scale=crop">
          <a:extLst>
            <a:ext uri="{FF2B5EF4-FFF2-40B4-BE49-F238E27FC236}">
              <a16:creationId xmlns:a16="http://schemas.microsoft.com/office/drawing/2014/main" id="{D54EF630-B4CF-49B3-A8D1-E4751ECBF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8354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27" name="Picture 2326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083FBF92-7A18-42EC-8397-5D62A2BD2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8554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28" name="Picture 23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30307AC-CF87-40C8-8420-8C27D69CC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8754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29" name="Picture 23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730F1C8-DAEF-4827-891F-6742594C9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8954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30" name="Picture 23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DA07762-4E42-4DDF-9868-2D008571E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9154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31" name="Picture 23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25E0970-8783-4215-A425-B01728417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9354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32" name="Picture 23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136D3FB-77D2-4650-AE3C-56D527873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9554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33" name="Picture 2332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B0220955-67E2-4C3A-B4DF-3C8547FE1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9754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34" name="Picture 23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8D7ECB0-1D97-4E06-A9D3-64AB23426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19954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35" name="Picture 23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4FEFEF1-E5F9-429F-BFC0-01AA95B5D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2015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36" name="Picture 23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49AB79A-9486-4D90-A426-DF97E3FEA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20354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37" name="Picture 23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0FBF7FA-87E3-4572-A971-164E80BAA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20554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38" name="Picture 2337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502F7411-46E5-4008-8D94-A3D119675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20754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39" name="Picture 2338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C8CC0B61-84A0-4E47-9422-8E03707A7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2095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40" name="Picture 233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194B6B78-6EEB-4360-A2DB-A24AF798D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21155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41" name="Picture 2340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873FCA45-08EC-42C3-89C7-DCF9575D4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2135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42" name="Picture 234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ACD0FE43-9F1E-4DEA-BDD8-F92B52EE7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21555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43" name="Picture 2342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C8E7FA81-7F5E-4CE3-B8E6-E960A7F50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21755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44" name="Picture 23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8AF6B7A-9049-43AB-8408-3494F9641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21955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45" name="Picture 2344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0FF58769-A71E-49D4-BE72-D11B5E6DD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22155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46" name="Picture 23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6FBC1ED-1AE0-4FB4-A99E-3B41236D1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22355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47" name="Picture 2346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B81340DA-398F-46E3-9D55-68F6D6256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8875" y="22555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348" name="Picture 2347" descr="https://a.espncdn.com/combiner/i?img=/i/headshots/golf/players/full/308.png&amp;h=96&amp;w=96&amp;scale=crop">
          <a:extLst>
            <a:ext uri="{FF2B5EF4-FFF2-40B4-BE49-F238E27FC236}">
              <a16:creationId xmlns:a16="http://schemas.microsoft.com/office/drawing/2014/main" id="{8F46E6CF-4A2E-45C8-A86D-AF4CD066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2763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349" name="Picture 2348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EBF88A8F-B0D3-4482-84CE-363B0EB6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350" name="Picture 2349" descr="https://a.espncdn.com/combiner/i?img=/i/headshots/golf/players/full/5619.png&amp;h=96&amp;w=96&amp;scale=crop">
          <a:extLst>
            <a:ext uri="{FF2B5EF4-FFF2-40B4-BE49-F238E27FC236}">
              <a16:creationId xmlns:a16="http://schemas.microsoft.com/office/drawing/2014/main" id="{5310B811-8D5A-4EBC-BA5C-50F7ABB28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2575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351" name="Picture 2350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24A75E67-8461-4629-8D6E-62328A3EA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350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352" name="Picture 2351" descr="https://a.espncdn.com/combiner/i?img=/i/headshots/golf/players/full/957.png&amp;h=96&amp;w=96&amp;scale=crop">
          <a:extLst>
            <a:ext uri="{FF2B5EF4-FFF2-40B4-BE49-F238E27FC236}">
              <a16:creationId xmlns:a16="http://schemas.microsoft.com/office/drawing/2014/main" id="{B2553596-91AF-49B6-B475-81612BF4C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49720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353" name="Picture 2352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688FE42C-863A-4821-9B0C-FC9D6AD2B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5219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354" name="Picture 2353" descr="https://a.espncdn.com/combiner/i?img=/i/headshots/nophoto.png&amp;w=96&amp;h=96&amp;scale=crop">
          <a:extLst>
            <a:ext uri="{FF2B5EF4-FFF2-40B4-BE49-F238E27FC236}">
              <a16:creationId xmlns:a16="http://schemas.microsoft.com/office/drawing/2014/main" id="{E8984A00-7955-42A4-9EAA-686FEBB3E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68008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355" name="Picture 2354" descr="https://a.espncdn.com/combiner/i?img=/i/teamlogos/countries/500/eng.png&amp;w=32&amp;h=32&amp;scale=crop">
          <a:extLst>
            <a:ext uri="{FF2B5EF4-FFF2-40B4-BE49-F238E27FC236}">
              <a16:creationId xmlns:a16="http://schemas.microsoft.com/office/drawing/2014/main" id="{A3382F67-65B1-44FB-B741-3CF98C435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704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56" name="Picture 2355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21B3F49F-B0D9-4901-8E7C-6B723DD42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8515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57" name="Picture 23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882A4B3-8725-4614-9A76-7F667BBA2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8715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58" name="Picture 2357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935C7F11-B15D-452A-95F9-8B1D2D7E3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891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59" name="Picture 23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9B163EB-594E-4158-A5A4-16FF7F013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9115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60" name="Picture 23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A89D147-8F26-44B4-8DA8-336E9C838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9315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61" name="Picture 2360" descr="https://a.espncdn.com/combiner/i?img=/i/teamlogos/countries/500/ita.png&amp;w=40&amp;h=40&amp;scale=crop">
          <a:extLst>
            <a:ext uri="{FF2B5EF4-FFF2-40B4-BE49-F238E27FC236}">
              <a16:creationId xmlns:a16="http://schemas.microsoft.com/office/drawing/2014/main" id="{0D862E63-F082-46A1-A42D-42CC7C4A4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9515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62" name="Picture 2361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F6752A76-C55E-4778-8751-A1DD3149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971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63" name="Picture 236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ADB2A9C7-EFAA-4AAF-B9CC-A16F9570E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9915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64" name="Picture 23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B891323-467A-4829-837F-53C381444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0115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65" name="Picture 23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D698BD8-3ECF-4332-9862-7027B8D79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0315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66" name="Picture 23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D787F9B-A258-4237-94DB-9A6BD916E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0515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67" name="Picture 23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3669A67-7BBC-495F-B3CD-9B065F4EB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0715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68" name="Picture 2367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3F9BE4CB-3CE0-41A6-84BA-51ADC497B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0915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69" name="Picture 236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CE4927E9-763C-434E-8C09-3E5A17AEB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1115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70" name="Picture 23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A9BD541-B5C9-476C-A59D-3C9F337B4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1315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71" name="Picture 23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A561AC5-6003-4646-8219-D8E12B2E7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1515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72" name="Picture 23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91DB064-AD62-4C3A-8A8E-845B0CD0E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1715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73" name="Picture 23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B94F311-8CC8-47DD-A646-B9D85886B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1915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74" name="Picture 23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0263527-D4F5-4241-97D6-31AEEB797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2115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75" name="Picture 2374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506BD52D-AFBA-43F0-B289-388597BD1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2315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76" name="Picture 23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D7D9313-C4C9-4C8F-AFEB-4E0F81E02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2515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77" name="Picture 2376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8F240388-EAE6-432E-973C-CF60D3A09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2715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78" name="Picture 237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9FCFFBA9-6313-42B4-87D8-894303E86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291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79" name="Picture 23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30187A7-BA5C-4E4E-99FA-A5AB77FAD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3115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80" name="Picture 2379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3CAD6AB6-F613-49C8-B147-AD0D61213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3315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81" name="Picture 2380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15FDF6B2-EBE3-42E6-A787-C43C43859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3515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82" name="Picture 23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708A2D7-01B0-4D49-B881-EFB005EFB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371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83" name="Picture 23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36E8496-557B-48B4-A1FE-879E26FD6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3916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384" name="Picture 23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B235081-1394-4DEC-ACB6-E9EDB036E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4116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2385" name="Picture 23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13E5896-44DF-4640-AB7F-3DE2DB860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4316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2386" name="Picture 238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F0486A29-C15A-4B22-968D-83350E8E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4516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2387" name="Picture 23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4649AF7-30C3-4325-80A0-EFA32F3DC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4716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2388" name="Picture 2387" descr="https://a.espncdn.com/combiner/i?img=/i/teamlogos/countries/500/tha.png&amp;w=40&amp;h=40&amp;scale=crop">
          <a:extLst>
            <a:ext uri="{FF2B5EF4-FFF2-40B4-BE49-F238E27FC236}">
              <a16:creationId xmlns:a16="http://schemas.microsoft.com/office/drawing/2014/main" id="{C04A3DA8-E6A2-4331-A29F-7A26EBD42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4916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2389" name="Picture 23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88D9F33-DDAE-466E-A608-888B88DAB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5116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2390" name="Picture 23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89890A2-2BAE-47A1-9738-765A1F70F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5316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2391" name="Picture 2390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A3E6DFC8-DFC1-4E09-B961-B70C4BA73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5516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114300</xdr:rowOff>
    </xdr:to>
    <xdr:pic>
      <xdr:nvPicPr>
        <xdr:cNvPr id="2392" name="Picture 23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69AAB45-7935-48AA-9EC2-B2624AB8A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5716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2393" name="Picture 23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7407759-2A0C-4D32-8F31-762CAC714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5916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2394" name="Picture 23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8531517-A6CD-412A-9B72-C03CB3860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6116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2395" name="Picture 2394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FE681C22-864B-46FE-BA96-DD4CF5957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6316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2396" name="Picture 2395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0BD63409-77E4-45B5-B5DD-73C47F35F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6516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2397" name="Picture 2396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B3849568-6A59-4206-B8B6-C844293EF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6716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2398" name="Picture 2397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E1AA930C-57E0-40CF-A39C-F19CB21A1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691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2399" name="Picture 239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FBE37E06-E5B3-4B59-8605-86CE0ADE6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7116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2400" name="Picture 23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C3561BF-7BE7-4CA7-B358-3A1819032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7316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2401" name="Picture 24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BF6DE8-7FD1-4FA6-A8EF-0304C9D11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7516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2402" name="Picture 24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0C976EC-882C-4103-8D17-0DE8C4438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771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2403" name="Picture 24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CBE4C0F-B71C-4075-BD20-855E92252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7916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2404" name="Picture 2403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8769C512-E174-4441-8384-E3D41EBB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8116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2405" name="Picture 24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DE93A54-8E8E-4E4D-A16B-8DE72F7E9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8316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2406" name="Picture 2405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44ABCF40-37DE-4C72-8B6F-BF938A755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8516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2407" name="Picture 24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115DFAB-D6A6-4DBD-B177-53F4026B9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8716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2408" name="Picture 24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B58B838-9013-4624-8440-14BA13C54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8916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2409" name="Picture 2408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3D538A27-6815-4C49-A585-88B62AB9A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9116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2410" name="Picture 24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92CBD5C-AC6C-4EA5-AC3B-F13B1B2D0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9316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2411" name="Picture 2410" descr="https://a.espncdn.com/combiner/i?img=/i/teamlogos/countries/500/tpe.png&amp;w=40&amp;h=40&amp;scale=crop">
          <a:extLst>
            <a:ext uri="{FF2B5EF4-FFF2-40B4-BE49-F238E27FC236}">
              <a16:creationId xmlns:a16="http://schemas.microsoft.com/office/drawing/2014/main" id="{B244ADFC-7A34-4C1A-9048-5359D2D6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9516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2412" name="Picture 2411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D299E11C-BF66-46A5-9AA8-D991826FA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9716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2413" name="Picture 24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3D1A018-96D7-4890-AC87-77166945E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9916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2414" name="Picture 24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36B2F7-FA5A-4E85-B4B6-3931385A1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0116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2415" name="Picture 24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11521AF-4F16-4DF9-B451-232A7FCC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0316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2416" name="Picture 24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5262096-F59C-4387-BFD2-76C971BD2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0516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2417" name="Picture 2416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3275A58A-56AF-45E9-BE0A-AD21737F3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0716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2418" name="Picture 24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37655A-00F0-48E2-BDA7-DDC855980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091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2419" name="Picture 241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664C8746-4151-4EC3-B071-F1FA1233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1116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2420" name="Picture 24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908877C-412A-49EB-886D-13E912C1F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1316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2421" name="Picture 2420" descr="https://a.espncdn.com/combiner/i?img=/i/teamlogos/countries/500/nor.png&amp;w=40&amp;h=40&amp;scale=crop">
          <a:extLst>
            <a:ext uri="{FF2B5EF4-FFF2-40B4-BE49-F238E27FC236}">
              <a16:creationId xmlns:a16="http://schemas.microsoft.com/office/drawing/2014/main" id="{257B036A-EE18-492F-BD41-B6E878C93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1516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2422" name="Picture 24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B472F5F-14B2-418F-9009-83BD840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171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2423" name="Picture 24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46E4373-8EB6-47BB-8E29-F2A3036CD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1917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2424" name="Picture 24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113B745-DA1E-4FFD-8C4C-B48F3DAE4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2117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2425" name="Picture 24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BB0EC5A-5C07-495C-8C40-F27E6ED41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2317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2426" name="Picture 24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5F5DAC3-7B26-4D50-8B68-908CE2167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2517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2427" name="Picture 2426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649FE4FC-0031-4CD7-B10E-B826392D0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2717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2428" name="Picture 2427" descr="https://a.espncdn.com/combiner/i?img=/i/teamlogos/countries/500/den.png&amp;w=40&amp;h=40&amp;scale=crop">
          <a:extLst>
            <a:ext uri="{FF2B5EF4-FFF2-40B4-BE49-F238E27FC236}">
              <a16:creationId xmlns:a16="http://schemas.microsoft.com/office/drawing/2014/main" id="{1B756FA4-7E3E-4C3F-968E-F6715958A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2917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2429" name="Picture 24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372C584-741A-46E7-AC5A-69FC3C73F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3117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2430" name="Picture 24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1CDEBF7-68FE-4664-A06F-A14A57C98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3317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2431" name="Picture 2430" descr="https://a.espncdn.com/combiner/i?img=/i/teamlogos/countries/500/fij.png&amp;w=40&amp;h=40&amp;scale=crop">
          <a:extLst>
            <a:ext uri="{FF2B5EF4-FFF2-40B4-BE49-F238E27FC236}">
              <a16:creationId xmlns:a16="http://schemas.microsoft.com/office/drawing/2014/main" id="{2DCC06E8-F76F-47C8-A8CF-752B6E649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3517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2432" name="Picture 2431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C1FA645B-2ACC-4DF4-982E-4BC3B23BF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3717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2433" name="Picture 24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A797A18-0AC4-4E8F-ABF0-4DFA9D833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3917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2434" name="Picture 24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6841B53-1607-49E6-A6F7-1F092F014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4117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2435" name="Picture 24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2951CA1-7148-42F7-B683-D95FD4473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4317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2436" name="Picture 2435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67897E7A-01B7-4266-8925-40745C730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4517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2437" name="Picture 2436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DE2B42BF-31A8-424A-9CD8-6AE54FC83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4717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2438" name="Picture 24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BA0D3EB-93DF-46E6-9B90-7482F2D6A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491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2439" name="Picture 24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2750F83-7E7B-455D-A257-B2F5A2EDC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5117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2440" name="Picture 24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ACBD5BF-C50F-4A54-B367-9EBEE7810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5317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2441" name="Picture 24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ADEB277-D7B4-4897-A268-DD0F73878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5517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2442" name="Picture 24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DD48BC1-58DA-40B7-964C-831E85C7D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571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2443" name="Picture 24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8D9E519-1368-4056-81F0-7DAC8FE09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5917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2444" name="Picture 24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8C57AA1-9915-41FE-BC1F-29765EAF6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6117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2445" name="Picture 24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97E3A63-B507-4FF3-82A4-A073270A1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6317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2446" name="Picture 2445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C38D5588-8175-4152-8CEB-88899A252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6517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2447" name="Picture 24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D1C83A2-9CA3-4850-BEB3-CD86A09E2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6717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2448" name="Picture 24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E692A5-28F5-41AA-8B21-6AFB09A13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6917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2449" name="Picture 24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983E2D7-B488-4484-A446-A40224B67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7117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2450" name="Picture 24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FCCDB98-FE9D-4514-B1D7-56DD6D655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7317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2451" name="Picture 24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8791AF-714E-4DB0-9999-C8DF6F245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7517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2452" name="Picture 24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ACBF854-3275-4F88-B27A-9C40CD3DF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7717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2453" name="Picture 24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71ED45E-019C-420D-A63D-ADAAE731E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7917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2454" name="Picture 24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C09C29F-0611-4F52-8053-D19FF683E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8117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17</xdr:col>
      <xdr:colOff>381000</xdr:colOff>
      <xdr:row>72</xdr:row>
      <xdr:rowOff>180975</xdr:rowOff>
    </xdr:to>
    <xdr:pic>
      <xdr:nvPicPr>
        <xdr:cNvPr id="2455" name="Picture 24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9695D64-05EC-4EB1-B603-030857DC9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8317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17</xdr:col>
      <xdr:colOff>381000</xdr:colOff>
      <xdr:row>73</xdr:row>
      <xdr:rowOff>180975</xdr:rowOff>
    </xdr:to>
    <xdr:pic>
      <xdr:nvPicPr>
        <xdr:cNvPr id="2456" name="Picture 24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41F5563-C6EF-423E-B0D3-692CA398D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8517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17</xdr:col>
      <xdr:colOff>381000</xdr:colOff>
      <xdr:row>74</xdr:row>
      <xdr:rowOff>180975</xdr:rowOff>
    </xdr:to>
    <xdr:pic>
      <xdr:nvPicPr>
        <xdr:cNvPr id="2457" name="Picture 24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5E6302A-AFF4-48E5-95AC-BF023CA08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8717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74</xdr:row>
      <xdr:rowOff>0</xdr:rowOff>
    </xdr:from>
    <xdr:to>
      <xdr:col>17</xdr:col>
      <xdr:colOff>381000</xdr:colOff>
      <xdr:row>75</xdr:row>
      <xdr:rowOff>180975</xdr:rowOff>
    </xdr:to>
    <xdr:pic>
      <xdr:nvPicPr>
        <xdr:cNvPr id="2458" name="Picture 24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8A5D909-9D83-430B-97C5-53255AB0A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891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75</xdr:row>
      <xdr:rowOff>0</xdr:rowOff>
    </xdr:from>
    <xdr:to>
      <xdr:col>17</xdr:col>
      <xdr:colOff>381000</xdr:colOff>
      <xdr:row>76</xdr:row>
      <xdr:rowOff>180975</xdr:rowOff>
    </xdr:to>
    <xdr:pic>
      <xdr:nvPicPr>
        <xdr:cNvPr id="2459" name="Picture 24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A368FD8-62EE-4992-8A73-0694EF1D2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9117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76</xdr:row>
      <xdr:rowOff>0</xdr:rowOff>
    </xdr:from>
    <xdr:to>
      <xdr:col>17</xdr:col>
      <xdr:colOff>381000</xdr:colOff>
      <xdr:row>77</xdr:row>
      <xdr:rowOff>180975</xdr:rowOff>
    </xdr:to>
    <xdr:pic>
      <xdr:nvPicPr>
        <xdr:cNvPr id="2460" name="Picture 24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19132E0-8734-4331-BDDD-B5563614E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9317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77</xdr:row>
      <xdr:rowOff>0</xdr:rowOff>
    </xdr:from>
    <xdr:to>
      <xdr:col>17</xdr:col>
      <xdr:colOff>381000</xdr:colOff>
      <xdr:row>78</xdr:row>
      <xdr:rowOff>180975</xdr:rowOff>
    </xdr:to>
    <xdr:pic>
      <xdr:nvPicPr>
        <xdr:cNvPr id="2461" name="Picture 24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AED903F-776F-4F49-BC04-A5E400E23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9517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78</xdr:row>
      <xdr:rowOff>0</xdr:rowOff>
    </xdr:from>
    <xdr:to>
      <xdr:col>17</xdr:col>
      <xdr:colOff>381000</xdr:colOff>
      <xdr:row>79</xdr:row>
      <xdr:rowOff>180975</xdr:rowOff>
    </xdr:to>
    <xdr:pic>
      <xdr:nvPicPr>
        <xdr:cNvPr id="2462" name="Picture 2461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4EA403BE-59A9-443D-A4FB-54D85B661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971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79</xdr:row>
      <xdr:rowOff>0</xdr:rowOff>
    </xdr:from>
    <xdr:to>
      <xdr:col>17</xdr:col>
      <xdr:colOff>381000</xdr:colOff>
      <xdr:row>80</xdr:row>
      <xdr:rowOff>180975</xdr:rowOff>
    </xdr:to>
    <xdr:pic>
      <xdr:nvPicPr>
        <xdr:cNvPr id="2463" name="Picture 2462" descr="https://a.espncdn.com/combiner/i?img=/i/teamlogos/countries/500/chn.png&amp;w=40&amp;h=40&amp;scale=crop">
          <a:extLst>
            <a:ext uri="{FF2B5EF4-FFF2-40B4-BE49-F238E27FC236}">
              <a16:creationId xmlns:a16="http://schemas.microsoft.com/office/drawing/2014/main" id="{5EBFCF20-1D9E-48C2-B607-78DC5FAB7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29918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80</xdr:row>
      <xdr:rowOff>0</xdr:rowOff>
    </xdr:from>
    <xdr:to>
      <xdr:col>17</xdr:col>
      <xdr:colOff>381000</xdr:colOff>
      <xdr:row>81</xdr:row>
      <xdr:rowOff>180975</xdr:rowOff>
    </xdr:to>
    <xdr:pic>
      <xdr:nvPicPr>
        <xdr:cNvPr id="2464" name="Picture 24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158C57B-152A-48D8-BAE1-C1FAD1CC6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3011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81</xdr:row>
      <xdr:rowOff>0</xdr:rowOff>
    </xdr:from>
    <xdr:to>
      <xdr:col>17</xdr:col>
      <xdr:colOff>381000</xdr:colOff>
      <xdr:row>82</xdr:row>
      <xdr:rowOff>180975</xdr:rowOff>
    </xdr:to>
    <xdr:pic>
      <xdr:nvPicPr>
        <xdr:cNvPr id="2465" name="Picture 2464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096ECCEF-83C9-49D3-BE01-EA66979A8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30318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82</xdr:row>
      <xdr:rowOff>0</xdr:rowOff>
    </xdr:from>
    <xdr:to>
      <xdr:col>17</xdr:col>
      <xdr:colOff>381000</xdr:colOff>
      <xdr:row>83</xdr:row>
      <xdr:rowOff>180975</xdr:rowOff>
    </xdr:to>
    <xdr:pic>
      <xdr:nvPicPr>
        <xdr:cNvPr id="2466" name="Picture 24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5C3535-DAF9-41E9-A6C0-AC86E3A42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30518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83</xdr:row>
      <xdr:rowOff>0</xdr:rowOff>
    </xdr:from>
    <xdr:to>
      <xdr:col>17</xdr:col>
      <xdr:colOff>381000</xdr:colOff>
      <xdr:row>84</xdr:row>
      <xdr:rowOff>180975</xdr:rowOff>
    </xdr:to>
    <xdr:pic>
      <xdr:nvPicPr>
        <xdr:cNvPr id="2467" name="Picture 2466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094EE53C-C41D-4481-A530-F795302A4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30718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84</xdr:row>
      <xdr:rowOff>0</xdr:rowOff>
    </xdr:from>
    <xdr:to>
      <xdr:col>17</xdr:col>
      <xdr:colOff>381000</xdr:colOff>
      <xdr:row>85</xdr:row>
      <xdr:rowOff>180975</xdr:rowOff>
    </xdr:to>
    <xdr:pic>
      <xdr:nvPicPr>
        <xdr:cNvPr id="2468" name="Picture 24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4E6D9A0-3EA4-4333-BD90-26AA3758C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30918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85</xdr:row>
      <xdr:rowOff>0</xdr:rowOff>
    </xdr:from>
    <xdr:to>
      <xdr:col>17</xdr:col>
      <xdr:colOff>381000</xdr:colOff>
      <xdr:row>86</xdr:row>
      <xdr:rowOff>180975</xdr:rowOff>
    </xdr:to>
    <xdr:pic>
      <xdr:nvPicPr>
        <xdr:cNvPr id="2469" name="Picture 24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F79D3DB-C5E6-446F-80C4-4DEB052F6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31118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86</xdr:row>
      <xdr:rowOff>0</xdr:rowOff>
    </xdr:from>
    <xdr:to>
      <xdr:col>17</xdr:col>
      <xdr:colOff>381000</xdr:colOff>
      <xdr:row>87</xdr:row>
      <xdr:rowOff>180975</xdr:rowOff>
    </xdr:to>
    <xdr:pic>
      <xdr:nvPicPr>
        <xdr:cNvPr id="2470" name="Picture 246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25C3ECFC-AC3D-4A42-9155-5BA96F45F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31318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87</xdr:row>
      <xdr:rowOff>0</xdr:rowOff>
    </xdr:from>
    <xdr:to>
      <xdr:col>17</xdr:col>
      <xdr:colOff>381000</xdr:colOff>
      <xdr:row>88</xdr:row>
      <xdr:rowOff>180975</xdr:rowOff>
    </xdr:to>
    <xdr:pic>
      <xdr:nvPicPr>
        <xdr:cNvPr id="2471" name="Picture 24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BA52AED-9531-4C58-A486-CEEFCFBC7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31518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88</xdr:row>
      <xdr:rowOff>0</xdr:rowOff>
    </xdr:from>
    <xdr:to>
      <xdr:col>17</xdr:col>
      <xdr:colOff>381000</xdr:colOff>
      <xdr:row>89</xdr:row>
      <xdr:rowOff>180975</xdr:rowOff>
    </xdr:to>
    <xdr:pic>
      <xdr:nvPicPr>
        <xdr:cNvPr id="2472" name="Picture 2471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4CD33E1B-D095-4891-AD3F-4FF9FC8B3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31718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89</xdr:row>
      <xdr:rowOff>0</xdr:rowOff>
    </xdr:from>
    <xdr:to>
      <xdr:col>17</xdr:col>
      <xdr:colOff>381000</xdr:colOff>
      <xdr:row>90</xdr:row>
      <xdr:rowOff>180975</xdr:rowOff>
    </xdr:to>
    <xdr:pic>
      <xdr:nvPicPr>
        <xdr:cNvPr id="2473" name="Picture 24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651CE3F-801D-482D-AF91-32F0608E4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31918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90</xdr:row>
      <xdr:rowOff>0</xdr:rowOff>
    </xdr:from>
    <xdr:to>
      <xdr:col>17</xdr:col>
      <xdr:colOff>381000</xdr:colOff>
      <xdr:row>91</xdr:row>
      <xdr:rowOff>180975</xdr:rowOff>
    </xdr:to>
    <xdr:pic>
      <xdr:nvPicPr>
        <xdr:cNvPr id="2474" name="Picture 24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8019340-5ED0-4DC5-91DF-B7ACF0F98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32118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91</xdr:row>
      <xdr:rowOff>0</xdr:rowOff>
    </xdr:from>
    <xdr:to>
      <xdr:col>17</xdr:col>
      <xdr:colOff>381000</xdr:colOff>
      <xdr:row>92</xdr:row>
      <xdr:rowOff>180975</xdr:rowOff>
    </xdr:to>
    <xdr:pic>
      <xdr:nvPicPr>
        <xdr:cNvPr id="2475" name="Picture 24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84409AE-8921-4BBD-B78F-34B3047C5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32318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92</xdr:row>
      <xdr:rowOff>0</xdr:rowOff>
    </xdr:from>
    <xdr:to>
      <xdr:col>17</xdr:col>
      <xdr:colOff>381000</xdr:colOff>
      <xdr:row>93</xdr:row>
      <xdr:rowOff>180975</xdr:rowOff>
    </xdr:to>
    <xdr:pic>
      <xdr:nvPicPr>
        <xdr:cNvPr id="2476" name="Picture 24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46B0DA6-A5FB-4F8C-8BDF-AD19A8CEE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32518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93</xdr:row>
      <xdr:rowOff>0</xdr:rowOff>
    </xdr:from>
    <xdr:to>
      <xdr:col>17</xdr:col>
      <xdr:colOff>381000</xdr:colOff>
      <xdr:row>94</xdr:row>
      <xdr:rowOff>180975</xdr:rowOff>
    </xdr:to>
    <xdr:pic>
      <xdr:nvPicPr>
        <xdr:cNvPr id="2477" name="Picture 24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400A6DE-74BE-429A-9EC9-1098DD39B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32718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478" name="Picture 2477" descr="https://a.espncdn.com/combiner/i?img=/i/headshots/golf/players/full/3470.png&amp;h=96&amp;w=96&amp;scale=crop">
          <a:extLst>
            <a:ext uri="{FF2B5EF4-FFF2-40B4-BE49-F238E27FC236}">
              <a16:creationId xmlns:a16="http://schemas.microsoft.com/office/drawing/2014/main" id="{06C22A22-0678-4222-8CFF-39351CE7C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5144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479" name="Picture 2478" descr="https://a.espncdn.com/combiner/i?img=/i/teamlogos/countries/500/nir.png&amp;w=32&amp;h=32&amp;scale=crop">
          <a:extLst>
            <a:ext uri="{FF2B5EF4-FFF2-40B4-BE49-F238E27FC236}">
              <a16:creationId xmlns:a16="http://schemas.microsoft.com/office/drawing/2014/main" id="{7FD19A56-16A2-4ACA-A27A-386D8F2D0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176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480" name="Picture 2479" descr="https://a.espncdn.com/combiner/i?img=/i/headshots/golf/players/full/809.png&amp;h=96&amp;w=96&amp;scale=crop">
          <a:extLst>
            <a:ext uri="{FF2B5EF4-FFF2-40B4-BE49-F238E27FC236}">
              <a16:creationId xmlns:a16="http://schemas.microsoft.com/office/drawing/2014/main" id="{D91FBC58-B892-4876-94E6-C5771DB24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34956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481" name="Picture 2480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A254ECD3-D192-4D05-9AF4-912DA884F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374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482" name="Picture 2481" descr="https://a.espncdn.com/combiner/i?img=/i/headshots/golf/players/full/1030.png&amp;h=96&amp;w=96&amp;scale=crop">
          <a:extLst>
            <a:ext uri="{FF2B5EF4-FFF2-40B4-BE49-F238E27FC236}">
              <a16:creationId xmlns:a16="http://schemas.microsoft.com/office/drawing/2014/main" id="{C211BD84-C8B2-498F-B8FA-B852CF857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52101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483" name="Picture 2482" descr="https://a.espncdn.com/combiner/i?img=/i/teamlogos/countries/500/ven.png&amp;w=32&amp;h=32&amp;scale=crop">
          <a:extLst>
            <a:ext uri="{FF2B5EF4-FFF2-40B4-BE49-F238E27FC236}">
              <a16:creationId xmlns:a16="http://schemas.microsoft.com/office/drawing/2014/main" id="{2F02539D-1DA2-4927-A1E5-4B9EBC7F8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484" name="Picture 2483" descr="https://a.espncdn.com/combiner/i?img=/i/headshots/nophoto.png&amp;w=96&amp;h=96&amp;scale=crop">
          <a:extLst>
            <a:ext uri="{FF2B5EF4-FFF2-40B4-BE49-F238E27FC236}">
              <a16:creationId xmlns:a16="http://schemas.microsoft.com/office/drawing/2014/main" id="{8E0EED06-F1AE-4627-B1EF-D425FEB93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70389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485" name="Picture 2484" descr="https://a.espncdn.com/combiner/i?img=/i/teamlogos/countries/500/can.png&amp;w=32&amp;h=32&amp;scale=crop">
          <a:extLst>
            <a:ext uri="{FF2B5EF4-FFF2-40B4-BE49-F238E27FC236}">
              <a16:creationId xmlns:a16="http://schemas.microsoft.com/office/drawing/2014/main" id="{2BCFEFC6-92DB-477D-9E5E-41E15F917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2486" name="Picture 2485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1114CAAE-E8A2-4069-A7C9-3E55B03F0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8753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2487" name="Picture 24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9EED722-B652-4EFD-83B6-688BCBDA9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895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2488" name="Picture 24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B557962-ED7A-4AF4-8180-DE4F60B30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9153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2489" name="Picture 2488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8F323148-12FC-4C5F-96B0-8E0E3B7CA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935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2490" name="Picture 2489" descr="https://a.espncdn.com/combiner/i?img=/i/teamlogos/countries/500/ita.png&amp;w=40&amp;h=40&amp;scale=crop">
          <a:extLst>
            <a:ext uri="{FF2B5EF4-FFF2-40B4-BE49-F238E27FC236}">
              <a16:creationId xmlns:a16="http://schemas.microsoft.com/office/drawing/2014/main" id="{291749F4-F5DC-4096-9D4A-25B969390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9553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2491" name="Picture 24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51242FE-5511-4EE2-BF11-A80634C40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9753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2492" name="Picture 24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BE91C63-979D-4C97-BE18-FE34C65CD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9953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114300</xdr:rowOff>
    </xdr:to>
    <xdr:pic>
      <xdr:nvPicPr>
        <xdr:cNvPr id="2493" name="Picture 249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8E0DFE8C-059D-4EFA-B72F-C8BDD36D8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015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2494" name="Picture 2493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561658C8-0E7C-4974-961D-3BEC57FA3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0353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2495" name="Picture 2494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4F33AB68-63E7-4B95-BE0C-A0658182B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0553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2496" name="Picture 24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FB59EC1-33FE-4C17-92F2-CA1F7B2B3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0753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2497" name="Picture 24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0C2DFEC-1103-449A-93D1-10D419187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0953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2498" name="Picture 2497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A0AD57C7-5875-4D1E-BA38-BBBDFEC5A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1153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2499" name="Picture 249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42D5DEEB-F09C-45B8-8E5F-DB95381C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135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2500" name="Picture 2499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F2702DE8-B77A-4A33-96CA-BD0EBF8A6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1553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2501" name="Picture 250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0467D973-52F4-4B30-B21F-D090723B5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175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2502" name="Picture 25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C6540BC-474A-4695-8B19-D08DF798C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1953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2503" name="Picture 250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EC25C64F-DA7B-40D4-B429-19AFC6580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215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2504" name="Picture 25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4EFB296-5153-41A6-9A02-B5E355107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2353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2505" name="Picture 25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13526F0-1692-49B2-9181-9B0745A12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2553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2506" name="Picture 25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300BF1-5BA8-4771-A830-3D37785E4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2753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2507" name="Picture 25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1A69036-3233-48B4-8417-C1306203A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295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2508" name="Picture 2507" descr="https://a.espncdn.com/combiner/i?img=/i/teamlogos/countries/500/tha.png&amp;w=40&amp;h=40&amp;scale=crop">
          <a:extLst>
            <a:ext uri="{FF2B5EF4-FFF2-40B4-BE49-F238E27FC236}">
              <a16:creationId xmlns:a16="http://schemas.microsoft.com/office/drawing/2014/main" id="{D5E1BAC0-5C6A-42EA-9090-3EBA609FA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3154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2509" name="Picture 2508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50E5EFAC-5AE3-4885-BF25-774D9333B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335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2510" name="Picture 25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5AA10E4-A4A8-4C2B-A3EE-13B898220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3554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2511" name="Picture 2510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E103C956-BA40-4D36-97EB-190CB5BA8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3754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2512" name="Picture 2511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99343F94-970E-4EAC-B365-23AD70FD8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3954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2513" name="Picture 25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279D47C-02E1-4F6E-A44E-9E9F638E4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4154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2514" name="Picture 25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7DA1425-0BC5-497A-B3EA-6CA286941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4354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2515" name="Picture 25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47DFB65-7492-42F4-B898-8FC903C37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4554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2516" name="Picture 25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F4A7A8D-2DBA-44C8-8F67-3FD374148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4754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2517" name="Picture 2516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2937DBDD-0E2C-4330-A6E4-6C37112A4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4954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2518" name="Picture 25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4146925-1077-4AD2-AF40-2A629B36E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5154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2519" name="Picture 25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E2B6FE0-24A6-4E0A-ACAF-41D50E9E8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5354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2520" name="Picture 2519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A0BB25BB-030F-4615-972A-6C1C9FC56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5554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2521" name="Picture 252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88D09D55-2480-4A52-B4F7-5FC8BE32E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5754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2522" name="Picture 25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7CCCD61-4185-4D1D-BD45-F7836CB03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5954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2523" name="Picture 25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894B9C8-E89B-4111-A825-118680BA0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615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2524" name="Picture 25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A409249-5E4E-4A6D-9192-785AF3F64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6354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2525" name="Picture 25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62BE2C2-4599-46EB-AD04-5CAE85B9A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6554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2526" name="Picture 2525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B8098526-9B26-4EB4-A997-F537625AE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6754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2527" name="Picture 25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3C14AFD-139D-42AA-BF4A-E6A760808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695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2528" name="Picture 25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10E948C-9E56-47AE-885C-6425177A2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7154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2529" name="Picture 25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848514D-31E9-4894-B610-2BA46210F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735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2530" name="Picture 2529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F0DDC537-2BC4-45AE-939A-E90882FCD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7554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2531" name="Picture 25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3D6F990-AB82-4F99-BF61-F69E97A68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7754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2532" name="Picture 25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551BF25-48E2-4CB3-B0E1-0A76FDBD2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7954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2533" name="Picture 2532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522D95BF-D500-4E67-9304-E4D6809DA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8154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2534" name="Picture 25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77D2D76-A898-401F-8907-F5ACBB6A1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8354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2535" name="Picture 25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36D0A7-7E41-401B-A291-4A1501F9D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8554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2536" name="Picture 2535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5CA31063-711C-4001-971E-23294B2BB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8754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2537" name="Picture 25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F360E2C-0C26-4E69-8627-F0E357B9B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8954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2538" name="Picture 2537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BBE1DC4C-E5C9-4C16-AE24-C0C0BDD81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9154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2539" name="Picture 2538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DA977307-C5D9-4D83-838E-E3425AD7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9354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2540" name="Picture 25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19693BC-7200-4002-AC69-8C1A5426A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9554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2541" name="Picture 2540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9F16351F-19F5-45B6-8BF2-96D2F6A60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9754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2542" name="Picture 25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5159A80-ED90-4BCA-9D21-3950EDE9F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19954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2543" name="Picture 2542" descr="https://a.espncdn.com/combiner/i?img=/i/teamlogos/countries/500/nor.png&amp;w=40&amp;h=40&amp;scale=crop">
          <a:extLst>
            <a:ext uri="{FF2B5EF4-FFF2-40B4-BE49-F238E27FC236}">
              <a16:creationId xmlns:a16="http://schemas.microsoft.com/office/drawing/2014/main" id="{0620FAE6-3EC9-42F2-A8FC-EA63ABE2B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015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2544" name="Picture 25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01483AB-DF31-4F6C-8DA0-CC98CA894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0354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2545" name="Picture 25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694520A-7636-459D-BBCC-2A1E7EF77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0554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2546" name="Picture 25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B532972-0492-4978-A58C-1E252B1D1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0754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2547" name="Picture 25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D299F30-EFA4-4AF9-93F7-9A9D34950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095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2548" name="Picture 254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4F8DB213-1484-44E7-8E21-56EE3E9C5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1155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2549" name="Picture 25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382E139-A801-43FE-881E-6E17B73F7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135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2550" name="Picture 25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7517A5-A763-447E-8E4D-29AB9B763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1555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2551" name="Picture 2550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8C5302B6-5260-4F45-B8F6-ED842DF92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1755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2552" name="Picture 25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C6839C3-2FA2-4415-89D7-27CE380E3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1955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2553" name="Picture 25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F7B96FB-990E-465E-877E-9B7678013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2155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2554" name="Picture 25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804B467-0430-4948-A971-0602130F2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2355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2555" name="Picture 25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34BE6ED-E553-472D-B8A7-0173E9C2B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0475" y="22555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556" name="Picture 2555" descr="https://a.espncdn.com/combiner/i?img=/i/headshots/golf/players/full/9938.png&amp;h=96&amp;w=96&amp;scale=crop">
          <a:extLst>
            <a:ext uri="{FF2B5EF4-FFF2-40B4-BE49-F238E27FC236}">
              <a16:creationId xmlns:a16="http://schemas.microsoft.com/office/drawing/2014/main" id="{E816250D-99F3-40A5-9670-D44A9ADBF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2002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557" name="Picture 2556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561D8402-AEE5-4D17-8194-4B14F2AFA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244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558" name="Picture 2557" descr="https://a.espncdn.com/combiner/i?img=/i/headshots/golf/players/full/809.png&amp;h=96&amp;w=96&amp;scale=crop">
          <a:extLst>
            <a:ext uri="{FF2B5EF4-FFF2-40B4-BE49-F238E27FC236}">
              <a16:creationId xmlns:a16="http://schemas.microsoft.com/office/drawing/2014/main" id="{ECFBD7B9-2F93-45CA-80A3-97B54F264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42195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559" name="Picture 2558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962B2317-D31A-4D40-A30B-505C794B6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446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560" name="Picture 2559" descr="https://a.espncdn.com/combiner/i?img=/i/headshots/golf/players/full/1030.png&amp;h=96&amp;w=96&amp;scale=crop">
          <a:extLst>
            <a:ext uri="{FF2B5EF4-FFF2-40B4-BE49-F238E27FC236}">
              <a16:creationId xmlns:a16="http://schemas.microsoft.com/office/drawing/2014/main" id="{D6949D8C-A823-493A-9902-E255BB31C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6019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561" name="Picture 2560" descr="https://a.espncdn.com/combiner/i?img=/i/teamlogos/countries/500/ven.png&amp;w=32&amp;h=32&amp;scale=crop">
          <a:extLst>
            <a:ext uri="{FF2B5EF4-FFF2-40B4-BE49-F238E27FC236}">
              <a16:creationId xmlns:a16="http://schemas.microsoft.com/office/drawing/2014/main" id="{373A6E05-B05B-4D4B-8F54-A84FA8487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6267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562" name="Picture 2561" descr="https://a.espncdn.com/combiner/i?img=/i/headshots/golf/players/full/4321.png&amp;h=96&amp;w=96&amp;scale=crop">
          <a:extLst>
            <a:ext uri="{FF2B5EF4-FFF2-40B4-BE49-F238E27FC236}">
              <a16:creationId xmlns:a16="http://schemas.microsoft.com/office/drawing/2014/main" id="{1A9F4E37-87C7-4E27-AB38-78D63D826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78867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563" name="Picture 2562" descr="https://a.espncdn.com/combiner/i?img=/i/teamlogos/countries/500/esp.png&amp;w=32&amp;h=32&amp;scale=crop">
          <a:extLst>
            <a:ext uri="{FF2B5EF4-FFF2-40B4-BE49-F238E27FC236}">
              <a16:creationId xmlns:a16="http://schemas.microsoft.com/office/drawing/2014/main" id="{4F15A263-0D94-4B1B-A4D6-4EEF5A3E3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0075" y="813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2564" name="Picture 2563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03C4FEE8-8A09-4246-9C2C-86FE34744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9753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2565" name="Picture 2564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A3CF691A-C775-4F67-A186-A9E840AF7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9953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2566" name="Picture 2565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EF4439E8-6E86-456F-8881-EA236C642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015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2567" name="Picture 2566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7DCD0E99-4745-46F3-BFD7-0B67D29A2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0353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2568" name="Picture 25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8C89A1C-863E-4506-8ADC-0EF9314CD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0553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2569" name="Picture 25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B690BDE-5A45-4D47-B7A2-C9426524A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0753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2570" name="Picture 25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87C6C08-4694-4C9D-AEEF-5C9F0F906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0953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114300</xdr:rowOff>
    </xdr:to>
    <xdr:pic>
      <xdr:nvPicPr>
        <xdr:cNvPr id="2571" name="Picture 25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16FDFB6-295D-4A05-B971-EE5B37C46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1153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2572" name="Picture 2571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69AD973A-2E2B-4026-B48E-798026B0F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135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2573" name="Picture 25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299948C-C814-46A3-8166-2C76F2D64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1553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2574" name="Picture 2573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93E38487-0D78-4706-B221-8E58EF177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175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2575" name="Picture 25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74D7B35-D3DB-4489-B80E-CDA1F09DC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1953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2576" name="Picture 2575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D9149A57-984F-46CD-BABA-EB12C6763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215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2577" name="Picture 25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D839CE6-3741-4975-92EB-E7C5759C4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2353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2578" name="Picture 2577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BBF5A52B-DE7B-4ACC-B873-C4249EB8D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2553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2579" name="Picture 257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E8AAD666-2A21-442B-995A-9550A4948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2753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2580" name="Picture 2579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140F42A4-39DA-496C-ACCC-724E1D7C4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295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2581" name="Picture 2580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3E00977A-16B4-47CB-8BC1-A627FF68E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3154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2582" name="Picture 25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9FCFAA4-98D1-48A9-AA1A-BFC94F035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335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2583" name="Picture 258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B7552CE3-4F03-426F-80B6-7D17FEB30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3554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2584" name="Picture 2583" descr="https://a.espncdn.com/combiner/i?img=/i/teamlogos/countries/500/ita.png&amp;w=40&amp;h=40&amp;scale=crop">
          <a:extLst>
            <a:ext uri="{FF2B5EF4-FFF2-40B4-BE49-F238E27FC236}">
              <a16:creationId xmlns:a16="http://schemas.microsoft.com/office/drawing/2014/main" id="{17BDFB89-2705-46BF-A21E-6F1D4937A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3754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2585" name="Picture 25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6AAA373-E640-46C0-B2EE-043CB9B08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3954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2586" name="Picture 258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EB73205C-57A0-40E1-9805-E9EE193B4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4154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2587" name="Picture 2586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4177CF25-F227-4D32-8CE8-1884EB2E9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4354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2588" name="Picture 2587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9BFDC967-E6F2-47F5-8956-8B091ED78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4554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2589" name="Picture 2588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840711A0-B59D-48AA-8FCC-E49F3590C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4754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2590" name="Picture 25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EC7DE91-C549-4274-9258-526D47D8B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4954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2591" name="Picture 25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A3FCAF9-669E-4A3F-9A56-C5472413A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5154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2592" name="Picture 25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77FF641-E1E5-4C50-A3AF-28468BB25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5354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2593" name="Picture 2592" descr="https://a.espncdn.com/combiner/i?img=/i/teamlogos/countries/500/tha.png&amp;w=40&amp;h=40&amp;scale=crop">
          <a:extLst>
            <a:ext uri="{FF2B5EF4-FFF2-40B4-BE49-F238E27FC236}">
              <a16:creationId xmlns:a16="http://schemas.microsoft.com/office/drawing/2014/main" id="{ED00AB80-06CA-490D-BC0B-8787ED824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5554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2594" name="Picture 2593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FE5736A-DC2B-4E35-8586-F1AD7F8F5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5754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2595" name="Picture 25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BB0D465-31CD-4812-972C-DD353EA04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5954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2596" name="Picture 25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9DB64CE-C3EF-4FC1-AC8B-D391F1B7F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615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2597" name="Picture 25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AF2C48D-E00A-475F-A5D4-7AC98FCF3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6354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2598" name="Picture 2597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897913DA-4C22-4365-BA54-E99A78AA0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6554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2599" name="Picture 25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7026620-E20F-4C88-A68E-7E1C86865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6754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2600" name="Picture 2599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1E7316AF-572C-4EC7-ACA1-ACEF8ED6A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695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2601" name="Picture 26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43877E5-710A-4CA0-B36E-31FD3025E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7154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2602" name="Picture 26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9A8B55-8DFF-4EC8-AC18-7A79D1B6D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735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2603" name="Picture 2602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CEEEC488-AAD5-46B9-8A81-0B862E45F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7554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2604" name="Picture 26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BCB9F75-3174-4BEA-B04E-1FA783E15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7754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2605" name="Picture 26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610A181-3D31-4DA4-BE91-3F14AB499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7954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2606" name="Picture 26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22179E0-3B77-4EF5-A802-927A95C05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8154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2607" name="Picture 26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6EC04E3-DC04-4EEB-A18E-EAB4F04C7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8354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2608" name="Picture 26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DF16422-412D-4A5C-A54F-3B1CFED17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8554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2609" name="Picture 26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FD43C87-0998-48EB-B39F-BA53C6B45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8754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2610" name="Picture 26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D039B7-61F7-46FA-A5D8-FFBB1DDC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8954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2611" name="Picture 26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E5C724B-63E8-41FA-979F-CB8839775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9154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2612" name="Picture 26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B8FB640-D3D8-4AA0-9FF2-F2AE79ECD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9354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2613" name="Picture 26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F39A7CF-3E30-48A3-A6A5-457B004BF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9554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2614" name="Picture 26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1C4B91-F71E-433C-9F3F-868115522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9754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2615" name="Picture 26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E26BE10-BEF7-400D-9B07-DE76BD132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9954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2616" name="Picture 2615" descr="https://a.espncdn.com/combiner/i?img=/i/teamlogos/countries/500/nor.png&amp;w=40&amp;h=40&amp;scale=crop">
          <a:extLst>
            <a:ext uri="{FF2B5EF4-FFF2-40B4-BE49-F238E27FC236}">
              <a16:creationId xmlns:a16="http://schemas.microsoft.com/office/drawing/2014/main" id="{3D1715CE-C0D4-4759-BA6A-E5ECDA382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2015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2617" name="Picture 26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C9DAD80-A395-4C40-BD53-FF0C12D08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20354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2618" name="Picture 26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DBC43A8-9D2B-4A36-95B7-4C938C1D7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20554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2619" name="Picture 261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FA86627F-A2F7-4F68-9B9C-320285F2C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20754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2620" name="Picture 26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9247752-684E-4821-8C3C-FF314D476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2095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2621" name="Picture 26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FBEB150-35DB-4384-B633-445BA19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21155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2622" name="Picture 26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2787406-B1AB-4F40-9294-FEC94CDE5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2135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2623" name="Picture 26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E57042A-D605-40CE-A48E-FDC1D99C7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21555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2624" name="Picture 26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147845C-12B2-41A8-8F1C-D1C905807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21755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2625" name="Picture 2624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8DED99AF-EDE9-4FE3-BD73-060DEA4B6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21955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2626" name="Picture 2625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8ACCDA49-49EA-4A44-B9F4-3E3D28A5E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22155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2627" name="Picture 26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FF04225-BC19-4612-87F1-CF1CCBE7E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22355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2628" name="Picture 26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FA8CF33-E600-4D5B-B911-0378E9ABA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22555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2629" name="Picture 262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32BB073D-A2A1-4A6E-A086-CB9DCF034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22755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2630" name="Picture 26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844B3F6-C8B0-4D6A-9BBE-59CAB757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22955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2631" name="Picture 26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C0E065-F37F-4B17-9046-EE25B7487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23155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2632" name="Picture 26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06E9C46-FFBF-4B96-B73E-1442B0C15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23355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2633" name="Picture 2632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CB343D8A-E180-43AF-84C4-9ACD7AA12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23555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634" name="Picture 2633" descr="https://a.espncdn.com/combiner/i?img=/i/headshots/nophoto.png&amp;w=96&amp;h=96&amp;scale=crop">
          <a:extLst>
            <a:ext uri="{FF2B5EF4-FFF2-40B4-BE49-F238E27FC236}">
              <a16:creationId xmlns:a16="http://schemas.microsoft.com/office/drawing/2014/main" id="{049DB071-3938-4CF6-B7E2-4BCD42203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2763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635" name="Picture 2634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3D3359A1-38CD-4FCA-AC09-2990786B1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636" name="Picture 2635" descr="https://a.espncdn.com/combiner/i?img=/i/headshots/golf/players/full/5140.png&amp;h=96&amp;w=96&amp;scale=crop">
          <a:extLst>
            <a:ext uri="{FF2B5EF4-FFF2-40B4-BE49-F238E27FC236}">
              <a16:creationId xmlns:a16="http://schemas.microsoft.com/office/drawing/2014/main" id="{21CCA716-A130-47AE-99B4-4DB1F29FA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2575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637" name="Picture 2636" descr="https://a.espncdn.com/combiner/i?img=/i/teamlogos/countries/500/den.png&amp;w=32&amp;h=32&amp;scale=crop">
          <a:extLst>
            <a:ext uri="{FF2B5EF4-FFF2-40B4-BE49-F238E27FC236}">
              <a16:creationId xmlns:a16="http://schemas.microsoft.com/office/drawing/2014/main" id="{5A9ED615-637F-465E-AC97-C67B02D57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50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638" name="Picture 2637" descr="https://a.espncdn.com/combiner/i?img=/i/headshots/golf/players/full/110.png&amp;h=96&amp;w=96&amp;scale=crop">
          <a:extLst>
            <a:ext uri="{FF2B5EF4-FFF2-40B4-BE49-F238E27FC236}">
              <a16:creationId xmlns:a16="http://schemas.microsoft.com/office/drawing/2014/main" id="{E135267C-8FC2-43E2-8F6D-F40632375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49720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639" name="Picture 2638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93FF93B3-C14F-4956-B47C-86AD739B8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5219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640" name="Picture 2639" descr="https://a.espncdn.com/combiner/i?img=/i/headshots/golf/players/full/6798.png&amp;h=96&amp;w=96&amp;scale=crop">
          <a:extLst>
            <a:ext uri="{FF2B5EF4-FFF2-40B4-BE49-F238E27FC236}">
              <a16:creationId xmlns:a16="http://schemas.microsoft.com/office/drawing/2014/main" id="{06CEDF36-E735-469E-82AD-4E7700CF4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68008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641" name="Picture 2640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DDC2F4EA-BCFE-4156-BAA7-3F11A5CEE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704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42" name="Picture 2641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1CC366EA-11A4-4896-ABA7-BBB01F6C8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8515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43" name="Picture 26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F07D1D3-7897-49BF-9641-A87727FA7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8715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44" name="Picture 2643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AC22C5A2-4CED-470F-A7F8-CB39CB51C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891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45" name="Picture 26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BD0C5BC-564A-4277-AA6C-8BD1BAF0A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9115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46" name="Picture 2645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F4076FC7-E794-479B-8E8B-EC958F38F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9315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47" name="Picture 26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B7AEED7-CFD4-4349-9A92-D86211CDA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9515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48" name="Picture 26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C3FF493-CBA0-481C-93CF-680E822D8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971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49" name="Picture 26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C314AB8-871F-4C9F-950B-B86CB6A01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9915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50" name="Picture 2649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59396D8E-3ACA-4EFC-BF8F-4E7B1425D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0115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51" name="Picture 26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54D853C-FFBB-400B-99CA-11A93E635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0315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52" name="Picture 26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6C8E34B-1FD6-489F-BAC5-DDAB5E73E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0515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53" name="Picture 26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291BDE7-5F20-44F0-871D-BC47860A0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0715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54" name="Picture 26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21EB396-C09A-4A81-9966-13351497A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0915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55" name="Picture 26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82E1583-F85A-4F24-A4BE-504CD9EE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1115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56" name="Picture 2655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8AF12083-3C71-435A-8B1D-BC71EAB39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1315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57" name="Picture 26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CE14951-EBF6-4EE7-9C41-6C6CED6C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1515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58" name="Picture 26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F6D2975-8359-4D18-A5F4-19054D61B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1715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59" name="Picture 265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60DBD57B-E23F-4152-9130-FC889405D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1915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60" name="Picture 26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BBCB321-7151-4253-A269-9459D70A2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2115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61" name="Picture 2660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4D3C4FEA-32A1-4461-B976-ACD3AD473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2315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62" name="Picture 2661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A3D8DE80-AB93-4110-87DA-B13870234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2515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63" name="Picture 26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6F44E57-9977-42A0-8709-67A3278F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2715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64" name="Picture 26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C2F3B3A-32D7-4F1A-B0AE-D201E1B91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291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65" name="Picture 2664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E777C930-F60D-46DE-827B-93211851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3115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66" name="Picture 2665" descr="https://a.espncdn.com/combiner/i?img=/i/teamlogos/countries/500/chn.png&amp;w=40&amp;h=40&amp;scale=crop">
          <a:extLst>
            <a:ext uri="{FF2B5EF4-FFF2-40B4-BE49-F238E27FC236}">
              <a16:creationId xmlns:a16="http://schemas.microsoft.com/office/drawing/2014/main" id="{0620A0A7-FEF8-4DC8-AA57-A283D4F8A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3315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67" name="Picture 26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5AE4EE1-A4C8-4697-AAF4-81CFC9B10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3515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68" name="Picture 26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69A9AFF-B98F-45BE-AECD-1E15718DB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371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69" name="Picture 26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9E5AF6B-4BB6-45AF-A335-D3A280ADB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3916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670" name="Picture 26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C39012E-E75D-4FB6-88E7-035AB0BBA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4116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2671" name="Picture 26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9A7436F-55EC-4CDD-B073-41D8CADF6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4316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2672" name="Picture 26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C50BC4B-D477-442D-8D6F-0D0537ED5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4516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2673" name="Picture 26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F25FB63-0AD8-4DEF-8E35-6C7698269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4716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2674" name="Picture 26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84745EC-D41F-4DFF-B01D-4270ABB0B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4916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2675" name="Picture 2674" descr="https://a.espncdn.com/combiner/i?img=/i/teamlogos/countries/500/den.png&amp;w=40&amp;h=40&amp;scale=crop">
          <a:extLst>
            <a:ext uri="{FF2B5EF4-FFF2-40B4-BE49-F238E27FC236}">
              <a16:creationId xmlns:a16="http://schemas.microsoft.com/office/drawing/2014/main" id="{A01EEEB6-23DA-4458-B453-4CD98E38D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5116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2676" name="Picture 26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6EBA9E5-0B61-4A8B-9B05-9F84468D8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5316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2677" name="Picture 26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C14FE67-D94F-4207-BF76-6FD7771C2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5516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114300</xdr:rowOff>
    </xdr:to>
    <xdr:pic>
      <xdr:nvPicPr>
        <xdr:cNvPr id="2678" name="Picture 26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59D40D5-EE8B-4718-B44B-EBA3AAE8D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5716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2679" name="Picture 26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B7B0F98-C1B9-41A6-B4AD-EB7E7A802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5916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2680" name="Picture 26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8010034-7A30-4C98-9779-F4C593159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6116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2681" name="Picture 2680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4DE93212-ECA0-4AC2-AFA4-DCED5A3D8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6316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2682" name="Picture 26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B1045E8-057E-4FD9-97A8-C71EBFAB0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6516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2683" name="Picture 2682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F255464D-D9BF-4FD9-8D24-CB099779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6716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2684" name="Picture 26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3B4271D-C33B-4058-8483-E06F3D5B4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691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2685" name="Picture 26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782D74A-875A-4B65-A47F-61EE71E45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7116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2686" name="Picture 2685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63D75FDA-1774-4459-A4B8-BD144F399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7316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2687" name="Picture 2686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162C0BA6-6C05-4286-90DF-E80C4AA5B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7516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2688" name="Picture 26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89101E0-A192-41E1-BB9F-91B5974ED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771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2689" name="Picture 2688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75989E00-6960-4D3B-A5B2-456990AD1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7916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2690" name="Picture 26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8FB6E95-07D6-497A-AA00-977228DB5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8116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2691" name="Picture 26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BF35211-AF46-4715-A4C7-D0F6C9B89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8316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2692" name="Picture 26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4E1FF4-B7B7-4E80-BD29-B81DC847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8516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2693" name="Picture 26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9E60221-A19D-4944-AC6A-3375002F9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8716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2694" name="Picture 26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1E65777-1379-4114-AE71-73BBEE118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8916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2695" name="Picture 26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1223EFF-73EF-46CB-9B5A-8CCE68B76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9116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2696" name="Picture 26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5DBF3A5-E839-4D42-BFF5-922FC5CD1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9316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2697" name="Picture 2696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D3DC93F1-487D-44EE-A979-F8F9843E1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9516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2698" name="Picture 26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3A0954C-1690-420E-886C-43C2487B7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9716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2699" name="Picture 26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B246692-5F33-44B3-AD8C-06C57CC18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9916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2700" name="Picture 26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19A3072-54FC-46F0-806C-557A13212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0116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2701" name="Picture 27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558EBBC-CC0D-4229-98AB-E7517775B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0316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2702" name="Picture 27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4A6A7E5-1593-4FBA-8A2E-C9BF24929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0516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2703" name="Picture 2702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B48A77C8-A440-43BD-8B1B-5ADC08BBB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0716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2704" name="Picture 2703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FA173E37-7F23-43C9-8AB7-6DB6889B1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091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2705" name="Picture 27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541490D-973D-4741-9E00-C0EB71CE4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1116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2706" name="Picture 2705" descr="https://a.espncdn.com/combiner/i?img=/i/teamlogos/countries/500/ita.png&amp;w=40&amp;h=40&amp;scale=crop">
          <a:extLst>
            <a:ext uri="{FF2B5EF4-FFF2-40B4-BE49-F238E27FC236}">
              <a16:creationId xmlns:a16="http://schemas.microsoft.com/office/drawing/2014/main" id="{CC97409E-F676-459D-8228-65BD1EB77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1316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2707" name="Picture 27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0B00310-B823-4C70-AC9A-CC09DECDE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1516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2708" name="Picture 27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BFB3365-2E7B-4D55-A944-DC71977A1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171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2709" name="Picture 2708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5DBD6FEC-AF81-4EBC-A9AA-E4A1E4730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1917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2710" name="Picture 2709" descr="https://a.espncdn.com/combiner/i?img=/i/teamlogos/countries/500/den.png&amp;w=40&amp;h=40&amp;scale=crop">
          <a:extLst>
            <a:ext uri="{FF2B5EF4-FFF2-40B4-BE49-F238E27FC236}">
              <a16:creationId xmlns:a16="http://schemas.microsoft.com/office/drawing/2014/main" id="{3A21EF3D-6B0F-421D-9127-6CF9D2E3B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2117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2711" name="Picture 271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3C0A6610-90A6-4787-AF91-94D420D3D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2317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2712" name="Picture 27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0970198-C5EF-40C0-99C6-23922E6A3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2517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2713" name="Picture 27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76BE026-6AB6-467A-B895-AB915F93B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2717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2714" name="Picture 271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8444F208-1C75-46E6-A88C-7243A21C2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2917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2715" name="Picture 27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D1C8AB4-A50B-4AAE-B10A-4F2CA40BC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3117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2716" name="Picture 27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E4B0F52-3B1C-43CE-9F83-77E669957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3317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2717" name="Picture 27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E125455-21BE-4725-B329-EDCDFF2CD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3517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2718" name="Picture 27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51A22D5-BCBA-49BC-A489-8EF77F042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3717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2719" name="Picture 271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5F377E3B-19FA-4468-81CD-E9856E9AA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3917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2720" name="Picture 27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4E5186E-8EA1-4000-9654-C8A61A42A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4117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2721" name="Picture 27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AC8D896-D02D-4D74-9DEE-0CCE298EF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4317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2722" name="Picture 27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966D845-3529-4804-B468-8E34CAF77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4517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2723" name="Picture 2722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8F8FA0ED-CD33-4A66-A9A7-5F93AC37B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4717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2724" name="Picture 27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A66F048-D642-4615-A0ED-64CA62F56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491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2725" name="Picture 2724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B3E17F89-6BDE-40E8-A835-CF313F2A8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5117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2726" name="Picture 27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D79FCEF-0DEB-4279-90F7-502A97058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5317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2727" name="Picture 2726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8526AE49-9CE2-41ED-9772-073736213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5517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2728" name="Picture 2727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83533220-78DE-4DA6-B69B-F1BBCA0B7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571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2729" name="Picture 2728" descr="https://a.espncdn.com/combiner/i?img=/i/teamlogos/countries/500/fij.png&amp;w=40&amp;h=40&amp;scale=crop">
          <a:extLst>
            <a:ext uri="{FF2B5EF4-FFF2-40B4-BE49-F238E27FC236}">
              <a16:creationId xmlns:a16="http://schemas.microsoft.com/office/drawing/2014/main" id="{CC6B39CE-F4E7-48D5-96A1-4487656A9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5917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2730" name="Picture 27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44AD09C-66D0-49CE-AAB3-07EDE5187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6117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2731" name="Picture 2730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CF3E0C97-AD35-4985-A467-9586CA8B9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6317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2732" name="Picture 27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B4BA21A-688F-42BD-AC4D-10D30017C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6517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2733" name="Picture 27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D83A9C3-714B-4A2E-999B-761261397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6717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2734" name="Picture 27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A4F3260-2F82-4DF8-B6E1-C4DDE6A8B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6917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2735" name="Picture 273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B581731F-1037-4C6E-9700-8FA6722FC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7117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2736" name="Picture 2735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6E218C7F-246B-4737-97D8-F0F19C92B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7317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2737" name="Picture 27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8731053-18CF-409F-A848-00EEF540A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7517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2738" name="Picture 27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66052C8-39EA-4654-8FB0-300681A70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7717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2739" name="Picture 27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0D4FEF4-CAF8-47D3-A7CF-6A0B1DE4A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7917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2740" name="Picture 273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AE4EDA6F-D8EC-40A5-A00A-9003A80DA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8117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17</xdr:col>
      <xdr:colOff>381000</xdr:colOff>
      <xdr:row>72</xdr:row>
      <xdr:rowOff>180975</xdr:rowOff>
    </xdr:to>
    <xdr:pic>
      <xdr:nvPicPr>
        <xdr:cNvPr id="2741" name="Picture 27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6170BD3-2120-4B60-82AF-BB584594B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8317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17</xdr:col>
      <xdr:colOff>381000</xdr:colOff>
      <xdr:row>73</xdr:row>
      <xdr:rowOff>180975</xdr:rowOff>
    </xdr:to>
    <xdr:pic>
      <xdr:nvPicPr>
        <xdr:cNvPr id="2742" name="Picture 2741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683CD6F6-4A9D-4D2D-931D-0E90E037F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8517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17</xdr:col>
      <xdr:colOff>381000</xdr:colOff>
      <xdr:row>74</xdr:row>
      <xdr:rowOff>180975</xdr:rowOff>
    </xdr:to>
    <xdr:pic>
      <xdr:nvPicPr>
        <xdr:cNvPr id="2743" name="Picture 2742" descr="https://a.espncdn.com/combiner/i?img=/i/teamlogos/countries/500/tpe.png&amp;w=40&amp;h=40&amp;scale=crop">
          <a:extLst>
            <a:ext uri="{FF2B5EF4-FFF2-40B4-BE49-F238E27FC236}">
              <a16:creationId xmlns:a16="http://schemas.microsoft.com/office/drawing/2014/main" id="{7DF94603-FCBD-431B-9DBF-39CFBA457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8717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74</xdr:row>
      <xdr:rowOff>0</xdr:rowOff>
    </xdr:from>
    <xdr:to>
      <xdr:col>17</xdr:col>
      <xdr:colOff>381000</xdr:colOff>
      <xdr:row>75</xdr:row>
      <xdr:rowOff>180975</xdr:rowOff>
    </xdr:to>
    <xdr:pic>
      <xdr:nvPicPr>
        <xdr:cNvPr id="2744" name="Picture 2743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D3B4B42D-9D73-459B-88AF-C66FCDECF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891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75</xdr:row>
      <xdr:rowOff>0</xdr:rowOff>
    </xdr:from>
    <xdr:to>
      <xdr:col>17</xdr:col>
      <xdr:colOff>381000</xdr:colOff>
      <xdr:row>76</xdr:row>
      <xdr:rowOff>180975</xdr:rowOff>
    </xdr:to>
    <xdr:pic>
      <xdr:nvPicPr>
        <xdr:cNvPr id="2745" name="Picture 27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21C7011-4E46-4C4E-9EF4-DE1CE1EC9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9117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76</xdr:row>
      <xdr:rowOff>0</xdr:rowOff>
    </xdr:from>
    <xdr:to>
      <xdr:col>17</xdr:col>
      <xdr:colOff>381000</xdr:colOff>
      <xdr:row>77</xdr:row>
      <xdr:rowOff>180975</xdr:rowOff>
    </xdr:to>
    <xdr:pic>
      <xdr:nvPicPr>
        <xdr:cNvPr id="2746" name="Picture 27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D78D25C-D676-4D7E-B842-313EB7EDB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9317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77</xdr:row>
      <xdr:rowOff>0</xdr:rowOff>
    </xdr:from>
    <xdr:to>
      <xdr:col>17</xdr:col>
      <xdr:colOff>381000</xdr:colOff>
      <xdr:row>78</xdr:row>
      <xdr:rowOff>180975</xdr:rowOff>
    </xdr:to>
    <xdr:pic>
      <xdr:nvPicPr>
        <xdr:cNvPr id="2747" name="Picture 27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34740BA-CF7F-4D01-B09E-CF5C5C8BD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9517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78</xdr:row>
      <xdr:rowOff>0</xdr:rowOff>
    </xdr:from>
    <xdr:to>
      <xdr:col>17</xdr:col>
      <xdr:colOff>381000</xdr:colOff>
      <xdr:row>79</xdr:row>
      <xdr:rowOff>180975</xdr:rowOff>
    </xdr:to>
    <xdr:pic>
      <xdr:nvPicPr>
        <xdr:cNvPr id="2748" name="Picture 27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F8BE67-93F5-43A6-BAFB-E7D5C41AC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971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79</xdr:row>
      <xdr:rowOff>0</xdr:rowOff>
    </xdr:from>
    <xdr:to>
      <xdr:col>17</xdr:col>
      <xdr:colOff>381000</xdr:colOff>
      <xdr:row>80</xdr:row>
      <xdr:rowOff>180975</xdr:rowOff>
    </xdr:to>
    <xdr:pic>
      <xdr:nvPicPr>
        <xdr:cNvPr id="2749" name="Picture 274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0FCCE7C5-0314-4238-903D-4B88EE33F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9918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80</xdr:row>
      <xdr:rowOff>0</xdr:rowOff>
    </xdr:from>
    <xdr:to>
      <xdr:col>17</xdr:col>
      <xdr:colOff>381000</xdr:colOff>
      <xdr:row>81</xdr:row>
      <xdr:rowOff>180975</xdr:rowOff>
    </xdr:to>
    <xdr:pic>
      <xdr:nvPicPr>
        <xdr:cNvPr id="2750" name="Picture 27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450442A-55F2-41A8-85A4-60D19370F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011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81</xdr:row>
      <xdr:rowOff>0</xdr:rowOff>
    </xdr:from>
    <xdr:to>
      <xdr:col>17</xdr:col>
      <xdr:colOff>381000</xdr:colOff>
      <xdr:row>82</xdr:row>
      <xdr:rowOff>180975</xdr:rowOff>
    </xdr:to>
    <xdr:pic>
      <xdr:nvPicPr>
        <xdr:cNvPr id="2751" name="Picture 2750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B417B7C4-A684-486A-AEED-CB68A0176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0318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82</xdr:row>
      <xdr:rowOff>0</xdr:rowOff>
    </xdr:from>
    <xdr:to>
      <xdr:col>17</xdr:col>
      <xdr:colOff>381000</xdr:colOff>
      <xdr:row>83</xdr:row>
      <xdr:rowOff>180975</xdr:rowOff>
    </xdr:to>
    <xdr:pic>
      <xdr:nvPicPr>
        <xdr:cNvPr id="2752" name="Picture 27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FAFDC53-9C11-46AA-84D9-0E6ECD41E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0518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83</xdr:row>
      <xdr:rowOff>0</xdr:rowOff>
    </xdr:from>
    <xdr:to>
      <xdr:col>17</xdr:col>
      <xdr:colOff>381000</xdr:colOff>
      <xdr:row>84</xdr:row>
      <xdr:rowOff>180975</xdr:rowOff>
    </xdr:to>
    <xdr:pic>
      <xdr:nvPicPr>
        <xdr:cNvPr id="2753" name="Picture 27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E1C1568-C26D-49AE-9EB3-605B2D1AD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0718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84</xdr:row>
      <xdr:rowOff>0</xdr:rowOff>
    </xdr:from>
    <xdr:to>
      <xdr:col>17</xdr:col>
      <xdr:colOff>381000</xdr:colOff>
      <xdr:row>85</xdr:row>
      <xdr:rowOff>180975</xdr:rowOff>
    </xdr:to>
    <xdr:pic>
      <xdr:nvPicPr>
        <xdr:cNvPr id="2754" name="Picture 27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DC2343F-E996-471B-BFA1-686CE13C4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0918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85</xdr:row>
      <xdr:rowOff>0</xdr:rowOff>
    </xdr:from>
    <xdr:to>
      <xdr:col>17</xdr:col>
      <xdr:colOff>381000</xdr:colOff>
      <xdr:row>86</xdr:row>
      <xdr:rowOff>180975</xdr:rowOff>
    </xdr:to>
    <xdr:pic>
      <xdr:nvPicPr>
        <xdr:cNvPr id="2755" name="Picture 27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B760E60-BE07-4A47-B682-48900DCCF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1118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86</xdr:row>
      <xdr:rowOff>0</xdr:rowOff>
    </xdr:from>
    <xdr:to>
      <xdr:col>17</xdr:col>
      <xdr:colOff>381000</xdr:colOff>
      <xdr:row>87</xdr:row>
      <xdr:rowOff>180975</xdr:rowOff>
    </xdr:to>
    <xdr:pic>
      <xdr:nvPicPr>
        <xdr:cNvPr id="2756" name="Picture 2755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CCEFC651-3E24-40D1-BBF1-974261A89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1318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87</xdr:row>
      <xdr:rowOff>0</xdr:rowOff>
    </xdr:from>
    <xdr:to>
      <xdr:col>17</xdr:col>
      <xdr:colOff>381000</xdr:colOff>
      <xdr:row>88</xdr:row>
      <xdr:rowOff>180975</xdr:rowOff>
    </xdr:to>
    <xdr:pic>
      <xdr:nvPicPr>
        <xdr:cNvPr id="2757" name="Picture 27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0918CFE-802A-4294-A660-3324BB7B5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1518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88</xdr:row>
      <xdr:rowOff>0</xdr:rowOff>
    </xdr:from>
    <xdr:to>
      <xdr:col>17</xdr:col>
      <xdr:colOff>381000</xdr:colOff>
      <xdr:row>89</xdr:row>
      <xdr:rowOff>180975</xdr:rowOff>
    </xdr:to>
    <xdr:pic>
      <xdr:nvPicPr>
        <xdr:cNvPr id="2758" name="Picture 2757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7DA89A07-F3EC-41C6-8195-F9FD79DDA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1718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89</xdr:row>
      <xdr:rowOff>0</xdr:rowOff>
    </xdr:from>
    <xdr:to>
      <xdr:col>17</xdr:col>
      <xdr:colOff>381000</xdr:colOff>
      <xdr:row>90</xdr:row>
      <xdr:rowOff>180975</xdr:rowOff>
    </xdr:to>
    <xdr:pic>
      <xdr:nvPicPr>
        <xdr:cNvPr id="2759" name="Picture 2758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49D142D4-33B7-46AD-A118-B1F7756C4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1918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90</xdr:row>
      <xdr:rowOff>0</xdr:rowOff>
    </xdr:from>
    <xdr:to>
      <xdr:col>17</xdr:col>
      <xdr:colOff>381000</xdr:colOff>
      <xdr:row>91</xdr:row>
      <xdr:rowOff>180975</xdr:rowOff>
    </xdr:to>
    <xdr:pic>
      <xdr:nvPicPr>
        <xdr:cNvPr id="2760" name="Picture 27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F34FE50-F741-4C62-87C5-084447649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2118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91</xdr:row>
      <xdr:rowOff>0</xdr:rowOff>
    </xdr:from>
    <xdr:to>
      <xdr:col>17</xdr:col>
      <xdr:colOff>381000</xdr:colOff>
      <xdr:row>92</xdr:row>
      <xdr:rowOff>180975</xdr:rowOff>
    </xdr:to>
    <xdr:pic>
      <xdr:nvPicPr>
        <xdr:cNvPr id="2761" name="Picture 2760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B299F586-D219-43E8-AD95-B7808D226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2318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92</xdr:row>
      <xdr:rowOff>0</xdr:rowOff>
    </xdr:from>
    <xdr:to>
      <xdr:col>17</xdr:col>
      <xdr:colOff>381000</xdr:colOff>
      <xdr:row>93</xdr:row>
      <xdr:rowOff>180975</xdr:rowOff>
    </xdr:to>
    <xdr:pic>
      <xdr:nvPicPr>
        <xdr:cNvPr id="2762" name="Picture 27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B940F97-22D7-4B01-821F-B40EA420B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2518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93</xdr:row>
      <xdr:rowOff>0</xdr:rowOff>
    </xdr:from>
    <xdr:to>
      <xdr:col>17</xdr:col>
      <xdr:colOff>381000</xdr:colOff>
      <xdr:row>94</xdr:row>
      <xdr:rowOff>180975</xdr:rowOff>
    </xdr:to>
    <xdr:pic>
      <xdr:nvPicPr>
        <xdr:cNvPr id="2763" name="Picture 27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7A01CF0-1E0B-420D-ADD5-1314EAF45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2718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94</xdr:row>
      <xdr:rowOff>0</xdr:rowOff>
    </xdr:from>
    <xdr:to>
      <xdr:col>17</xdr:col>
      <xdr:colOff>381000</xdr:colOff>
      <xdr:row>95</xdr:row>
      <xdr:rowOff>180975</xdr:rowOff>
    </xdr:to>
    <xdr:pic>
      <xdr:nvPicPr>
        <xdr:cNvPr id="2764" name="Picture 27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A0121D0-8553-4993-93A4-9EECA2850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291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95</xdr:row>
      <xdr:rowOff>0</xdr:rowOff>
    </xdr:from>
    <xdr:to>
      <xdr:col>17</xdr:col>
      <xdr:colOff>381000</xdr:colOff>
      <xdr:row>96</xdr:row>
      <xdr:rowOff>180975</xdr:rowOff>
    </xdr:to>
    <xdr:pic>
      <xdr:nvPicPr>
        <xdr:cNvPr id="2765" name="Picture 2764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DE361743-0225-42E4-9FEA-4AAB0E623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3118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96</xdr:row>
      <xdr:rowOff>0</xdr:rowOff>
    </xdr:from>
    <xdr:to>
      <xdr:col>17</xdr:col>
      <xdr:colOff>381000</xdr:colOff>
      <xdr:row>97</xdr:row>
      <xdr:rowOff>180975</xdr:rowOff>
    </xdr:to>
    <xdr:pic>
      <xdr:nvPicPr>
        <xdr:cNvPr id="2766" name="Picture 2765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72BB2D54-2F9B-4EFE-8EFF-5C3382804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3318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97</xdr:row>
      <xdr:rowOff>0</xdr:rowOff>
    </xdr:from>
    <xdr:to>
      <xdr:col>17</xdr:col>
      <xdr:colOff>381000</xdr:colOff>
      <xdr:row>98</xdr:row>
      <xdr:rowOff>180975</xdr:rowOff>
    </xdr:to>
    <xdr:pic>
      <xdr:nvPicPr>
        <xdr:cNvPr id="2767" name="Picture 27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874D454-3594-469B-8FB3-B8D25C9C2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3518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98</xdr:row>
      <xdr:rowOff>0</xdr:rowOff>
    </xdr:from>
    <xdr:to>
      <xdr:col>17</xdr:col>
      <xdr:colOff>381000</xdr:colOff>
      <xdr:row>99</xdr:row>
      <xdr:rowOff>180975</xdr:rowOff>
    </xdr:to>
    <xdr:pic>
      <xdr:nvPicPr>
        <xdr:cNvPr id="2768" name="Picture 27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13BB30E-5A48-4251-A364-97047A0B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371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99</xdr:row>
      <xdr:rowOff>0</xdr:rowOff>
    </xdr:from>
    <xdr:to>
      <xdr:col>17</xdr:col>
      <xdr:colOff>381000</xdr:colOff>
      <xdr:row>100</xdr:row>
      <xdr:rowOff>180975</xdr:rowOff>
    </xdr:to>
    <xdr:pic>
      <xdr:nvPicPr>
        <xdr:cNvPr id="2769" name="Picture 2768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3DC1CEA7-E763-4BB4-8EF9-55FC3D2BA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3918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100</xdr:row>
      <xdr:rowOff>0</xdr:rowOff>
    </xdr:from>
    <xdr:to>
      <xdr:col>17</xdr:col>
      <xdr:colOff>381000</xdr:colOff>
      <xdr:row>101</xdr:row>
      <xdr:rowOff>180975</xdr:rowOff>
    </xdr:to>
    <xdr:pic>
      <xdr:nvPicPr>
        <xdr:cNvPr id="2770" name="Picture 27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E3D8C60-F588-4245-9F73-7A8E0F314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411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101</xdr:row>
      <xdr:rowOff>0</xdr:rowOff>
    </xdr:from>
    <xdr:to>
      <xdr:col>17</xdr:col>
      <xdr:colOff>381000</xdr:colOff>
      <xdr:row>102</xdr:row>
      <xdr:rowOff>180975</xdr:rowOff>
    </xdr:to>
    <xdr:pic>
      <xdr:nvPicPr>
        <xdr:cNvPr id="2771" name="Picture 27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699E706-6F5D-412B-85D1-642D3AEE8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4318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102</xdr:row>
      <xdr:rowOff>0</xdr:rowOff>
    </xdr:from>
    <xdr:to>
      <xdr:col>17</xdr:col>
      <xdr:colOff>381000</xdr:colOff>
      <xdr:row>103</xdr:row>
      <xdr:rowOff>180975</xdr:rowOff>
    </xdr:to>
    <xdr:pic>
      <xdr:nvPicPr>
        <xdr:cNvPr id="2772" name="Picture 27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11D4B39-9E87-4A7F-8DBA-5E56805F8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4518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103</xdr:row>
      <xdr:rowOff>0</xdr:rowOff>
    </xdr:from>
    <xdr:to>
      <xdr:col>17</xdr:col>
      <xdr:colOff>381000</xdr:colOff>
      <xdr:row>104</xdr:row>
      <xdr:rowOff>180975</xdr:rowOff>
    </xdr:to>
    <xdr:pic>
      <xdr:nvPicPr>
        <xdr:cNvPr id="2773" name="Picture 27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E110854-01A2-443C-B572-3FB2DE3F0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4718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104</xdr:row>
      <xdr:rowOff>0</xdr:rowOff>
    </xdr:from>
    <xdr:to>
      <xdr:col>17</xdr:col>
      <xdr:colOff>381000</xdr:colOff>
      <xdr:row>105</xdr:row>
      <xdr:rowOff>180975</xdr:rowOff>
    </xdr:to>
    <xdr:pic>
      <xdr:nvPicPr>
        <xdr:cNvPr id="2774" name="Picture 27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856A761-535C-44B2-8EEC-D2A9BAEDC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4918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105</xdr:row>
      <xdr:rowOff>0</xdr:rowOff>
    </xdr:from>
    <xdr:to>
      <xdr:col>17</xdr:col>
      <xdr:colOff>381000</xdr:colOff>
      <xdr:row>106</xdr:row>
      <xdr:rowOff>180975</xdr:rowOff>
    </xdr:to>
    <xdr:pic>
      <xdr:nvPicPr>
        <xdr:cNvPr id="2775" name="Picture 277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160C6C09-A432-4CC5-8498-3792DAB83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5118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106</xdr:row>
      <xdr:rowOff>0</xdr:rowOff>
    </xdr:from>
    <xdr:to>
      <xdr:col>17</xdr:col>
      <xdr:colOff>381000</xdr:colOff>
      <xdr:row>107</xdr:row>
      <xdr:rowOff>180975</xdr:rowOff>
    </xdr:to>
    <xdr:pic>
      <xdr:nvPicPr>
        <xdr:cNvPr id="2776" name="Picture 27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61FBBFD-59D0-48F1-A590-D16F7D3CF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5318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107</xdr:row>
      <xdr:rowOff>0</xdr:rowOff>
    </xdr:from>
    <xdr:to>
      <xdr:col>17</xdr:col>
      <xdr:colOff>381000</xdr:colOff>
      <xdr:row>108</xdr:row>
      <xdr:rowOff>180975</xdr:rowOff>
    </xdr:to>
    <xdr:pic>
      <xdr:nvPicPr>
        <xdr:cNvPr id="2777" name="Picture 27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0E6B166-2AFD-4A29-BA5A-7BF7D6C4D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5518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108</xdr:row>
      <xdr:rowOff>0</xdr:rowOff>
    </xdr:from>
    <xdr:to>
      <xdr:col>17</xdr:col>
      <xdr:colOff>381000</xdr:colOff>
      <xdr:row>109</xdr:row>
      <xdr:rowOff>180975</xdr:rowOff>
    </xdr:to>
    <xdr:pic>
      <xdr:nvPicPr>
        <xdr:cNvPr id="2778" name="Picture 2777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5AEE99F8-4FF8-4F0F-8298-EE5AACADE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5718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109</xdr:row>
      <xdr:rowOff>0</xdr:rowOff>
    </xdr:from>
    <xdr:to>
      <xdr:col>17</xdr:col>
      <xdr:colOff>381000</xdr:colOff>
      <xdr:row>110</xdr:row>
      <xdr:rowOff>180975</xdr:rowOff>
    </xdr:to>
    <xdr:pic>
      <xdr:nvPicPr>
        <xdr:cNvPr id="2779" name="Picture 27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97E41FB-D19D-443F-BB1B-0F71F928B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5918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110</xdr:row>
      <xdr:rowOff>0</xdr:rowOff>
    </xdr:from>
    <xdr:to>
      <xdr:col>17</xdr:col>
      <xdr:colOff>381000</xdr:colOff>
      <xdr:row>111</xdr:row>
      <xdr:rowOff>180975</xdr:rowOff>
    </xdr:to>
    <xdr:pic>
      <xdr:nvPicPr>
        <xdr:cNvPr id="2780" name="Picture 2779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1B3D9B6B-56C2-4043-ABC5-FB22F03C0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6118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111</xdr:row>
      <xdr:rowOff>0</xdr:rowOff>
    </xdr:from>
    <xdr:to>
      <xdr:col>17</xdr:col>
      <xdr:colOff>381000</xdr:colOff>
      <xdr:row>112</xdr:row>
      <xdr:rowOff>180975</xdr:rowOff>
    </xdr:to>
    <xdr:pic>
      <xdr:nvPicPr>
        <xdr:cNvPr id="2781" name="Picture 27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9935E03-DB54-4D1B-8646-9247E27DB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6318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112</xdr:row>
      <xdr:rowOff>0</xdr:rowOff>
    </xdr:from>
    <xdr:to>
      <xdr:col>17</xdr:col>
      <xdr:colOff>381000</xdr:colOff>
      <xdr:row>113</xdr:row>
      <xdr:rowOff>180975</xdr:rowOff>
    </xdr:to>
    <xdr:pic>
      <xdr:nvPicPr>
        <xdr:cNvPr id="2782" name="Picture 27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4C5DC58-5283-4174-940C-FECC58AF9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6518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113</xdr:row>
      <xdr:rowOff>0</xdr:rowOff>
    </xdr:from>
    <xdr:to>
      <xdr:col>17</xdr:col>
      <xdr:colOff>381000</xdr:colOff>
      <xdr:row>114</xdr:row>
      <xdr:rowOff>180975</xdr:rowOff>
    </xdr:to>
    <xdr:pic>
      <xdr:nvPicPr>
        <xdr:cNvPr id="2783" name="Picture 27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2C208A8-A7A1-471F-B9CB-8C229730D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6718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114</xdr:row>
      <xdr:rowOff>0</xdr:rowOff>
    </xdr:from>
    <xdr:to>
      <xdr:col>17</xdr:col>
      <xdr:colOff>381000</xdr:colOff>
      <xdr:row>115</xdr:row>
      <xdr:rowOff>180975</xdr:rowOff>
    </xdr:to>
    <xdr:pic>
      <xdr:nvPicPr>
        <xdr:cNvPr id="2784" name="Picture 2783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256C0F1E-235B-4536-96F2-AFD640F6A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691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115</xdr:row>
      <xdr:rowOff>0</xdr:rowOff>
    </xdr:from>
    <xdr:to>
      <xdr:col>17</xdr:col>
      <xdr:colOff>381000</xdr:colOff>
      <xdr:row>116</xdr:row>
      <xdr:rowOff>180975</xdr:rowOff>
    </xdr:to>
    <xdr:pic>
      <xdr:nvPicPr>
        <xdr:cNvPr id="2785" name="Picture 2784" descr="https://a.espncdn.com/combiner/i?img=/i/teamlogos/countries/500/tha.png&amp;w=40&amp;h=40&amp;scale=crop">
          <a:extLst>
            <a:ext uri="{FF2B5EF4-FFF2-40B4-BE49-F238E27FC236}">
              <a16:creationId xmlns:a16="http://schemas.microsoft.com/office/drawing/2014/main" id="{3AE6AA42-3E97-4836-867A-45BE48A4A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7118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786" name="Picture 2785" descr="https://a.espncdn.com/combiner/i?img=/i/headshots/golf/players/full/9568.png&amp;h=96&amp;w=96&amp;scale=crop">
          <a:extLst>
            <a:ext uri="{FF2B5EF4-FFF2-40B4-BE49-F238E27FC236}">
              <a16:creationId xmlns:a16="http://schemas.microsoft.com/office/drawing/2014/main" id="{8D750161-FC99-4D10-8A10-525714F13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2763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787" name="Picture 2786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D4C5FEB8-E706-4429-92C4-D401F3C76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788" name="Picture 2787" descr="https://a.espncdn.com/combiner/i?img=/i/headshots/golf/players/full/1293.png&amp;h=96&amp;w=96&amp;scale=crop">
          <a:extLst>
            <a:ext uri="{FF2B5EF4-FFF2-40B4-BE49-F238E27FC236}">
              <a16:creationId xmlns:a16="http://schemas.microsoft.com/office/drawing/2014/main" id="{05EA2649-53F6-484D-9F59-5D18B2BE4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4099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789" name="Picture 2788" descr="https://a.espncdn.com/combiner/i?img=/i/teamlogos/countries/500/rsa.png&amp;w=32&amp;h=32&amp;scale=crop">
          <a:extLst>
            <a:ext uri="{FF2B5EF4-FFF2-40B4-BE49-F238E27FC236}">
              <a16:creationId xmlns:a16="http://schemas.microsoft.com/office/drawing/2014/main" id="{757C40E5-B797-441A-9B09-1AABC99D0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65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2790" name="Picture 2789" descr="https://a.espncdn.com/combiner/i?img=/i/headshots/golf/players/full/3470.png&amp;h=96&amp;w=96&amp;scale=crop">
          <a:extLst>
            <a:ext uri="{FF2B5EF4-FFF2-40B4-BE49-F238E27FC236}">
              <a16:creationId xmlns:a16="http://schemas.microsoft.com/office/drawing/2014/main" id="{B6D216B4-BD99-4DE8-A38E-FE47B37E6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52768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791" name="Picture 2790" descr="https://a.espncdn.com/combiner/i?img=/i/teamlogos/countries/500/nir.png&amp;w=32&amp;h=32&amp;scale=crop">
          <a:extLst>
            <a:ext uri="{FF2B5EF4-FFF2-40B4-BE49-F238E27FC236}">
              <a16:creationId xmlns:a16="http://schemas.microsoft.com/office/drawing/2014/main" id="{5FF1B1CC-98A6-44BF-AF64-7B1D1DF83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552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819150</xdr:rowOff>
    </xdr:from>
    <xdr:to>
      <xdr:col>18</xdr:col>
      <xdr:colOff>304800</xdr:colOff>
      <xdr:row>2</xdr:row>
      <xdr:rowOff>219075</xdr:rowOff>
    </xdr:to>
    <xdr:pic>
      <xdr:nvPicPr>
        <xdr:cNvPr id="2792" name="Picture 2791" descr="https://a.espncdn.com/combiner/i?img=/i/headshots/golf/players/full/9037.png&amp;h=96&amp;w=96&amp;scale=crop">
          <a:extLst>
            <a:ext uri="{FF2B5EF4-FFF2-40B4-BE49-F238E27FC236}">
              <a16:creationId xmlns:a16="http://schemas.microsoft.com/office/drawing/2014/main" id="{9B6E6FB2-BDDE-4A28-9E64-4C2B6BE35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8191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2793" name="Picture 2792" descr="https://a.espncdn.com/combiner/i?img=/i/teamlogos/countries/500/eng.png&amp;w=32&amp;h=32&amp;scale=crop">
          <a:extLst>
            <a:ext uri="{FF2B5EF4-FFF2-40B4-BE49-F238E27FC236}">
              <a16:creationId xmlns:a16="http://schemas.microsoft.com/office/drawing/2014/main" id="{8F6AE8E0-0770-4FD8-805F-9DB075F31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735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2794" name="Picture 2793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A2E17741-F103-4C48-9A67-80FC482A4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882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2795" name="Picture 2794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2DF4EBC1-CCE8-42DD-A6F4-DA51F05F5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9020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2796" name="Picture 27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ED4E4E5-95DC-484D-8E09-427759F11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922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2797" name="Picture 2796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46C55C2E-804E-473E-A70D-C60C93696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942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2798" name="Picture 27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4C963BB-D763-459F-BA46-C74DAAF77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962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2799" name="Picture 2798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A1EC89DF-D27A-4E39-9C6A-78383D705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982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2800" name="Picture 27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6F9A053-16F5-4FA5-BE54-E90871D15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002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114300</xdr:rowOff>
    </xdr:to>
    <xdr:pic>
      <xdr:nvPicPr>
        <xdr:cNvPr id="2801" name="Picture 280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658DD206-FA37-4367-95D1-85B5E9708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022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2802" name="Picture 28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5E6E4F5-3958-423F-B29E-B67D8850F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042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2803" name="Picture 28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7BFD3AB-DF1E-43D7-B55D-3A25A76C4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062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2804" name="Picture 28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96FEF82-8987-48F1-956A-D91AC5510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082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2805" name="Picture 28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C89B1A5-1E3B-4282-9BA3-D0FA75F74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102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2806" name="Picture 2805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EC93BC79-B88B-4CE0-A61E-9AEF337F0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122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2807" name="Picture 2806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49831215-15C8-41CA-BC75-256DF5B81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142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2808" name="Picture 28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232CE40-36C2-4262-805E-78C3AB8A4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162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2809" name="Picture 2808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4CDF7B0A-0AC4-41C0-8806-9992B38FB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182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2810" name="Picture 2809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D0D2A94B-E733-41CB-810A-F5A77AE7A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202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2811" name="Picture 28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8CE3ED4-DB56-45CD-8793-204EB1DD4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222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2812" name="Picture 28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ED960AA-EDE9-48E6-A8FB-C3C9C7E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242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2813" name="Picture 2812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157FD055-0A26-43AC-922A-97914032D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262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2814" name="Picture 28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A1A40AA-FE7C-4B63-A6FB-BCA283D52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282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2815" name="Picture 281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D02C1F65-D693-4CC1-B665-F9A8BF3A6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302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2816" name="Picture 2815" descr="https://a.espncdn.com/combiner/i?img=/i/teamlogos/countries/500/den.png&amp;w=40&amp;h=40&amp;scale=crop">
          <a:extLst>
            <a:ext uri="{FF2B5EF4-FFF2-40B4-BE49-F238E27FC236}">
              <a16:creationId xmlns:a16="http://schemas.microsoft.com/office/drawing/2014/main" id="{C7BFD0B0-F6F0-4C22-9EF9-586827444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322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2817" name="Picture 28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EBCCA70-42F2-4A27-9132-E1B2FDE1A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342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2818" name="Picture 28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30A1609-5315-436F-BB7E-84C26BCC6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362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2819" name="Picture 28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EE84FC-6899-4E5D-A46F-612EAD1EB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382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2820" name="Picture 2819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DC6B163F-BE49-4147-AA4B-6B81DC4DC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402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2821" name="Picture 28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ACF54D2-61A9-416C-A519-FC4951D0B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422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2822" name="Picture 28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B3EE769-CE24-432B-8786-CD99C9C69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442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2823" name="Picture 2822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28551E84-40AE-4F8B-AE9F-6F337AB3F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462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2824" name="Picture 28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C89022A-AE7F-4396-8EED-B90ED84CF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482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2825" name="Picture 2824" descr="https://a.espncdn.com/combiner/i?img=/i/teamlogos/countries/500/den.png&amp;w=40&amp;h=40&amp;scale=crop">
          <a:extLst>
            <a:ext uri="{FF2B5EF4-FFF2-40B4-BE49-F238E27FC236}">
              <a16:creationId xmlns:a16="http://schemas.microsoft.com/office/drawing/2014/main" id="{D9BD4F0F-FC73-449B-9CB4-AE1C81FBD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502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2826" name="Picture 28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3DA8B96-8C76-4B5E-8571-350982B70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522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2827" name="Picture 2826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07733317-CD62-420D-BCFF-831F240D0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542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2828" name="Picture 28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EC2460-C666-4F57-8327-31476D44E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562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2829" name="Picture 28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74F3D08-69F8-45CD-A6ED-EEAE425F0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582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2830" name="Picture 28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32106FA-583A-4AE2-9D8F-33FB47A9E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602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2831" name="Picture 2830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7115EE0A-0D5F-4788-AB70-9C84EBAC6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622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2832" name="Picture 28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01A1108-F26E-4BF8-85D9-98BD0370F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642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2833" name="Picture 28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5DB6B53-E9BE-44A0-9B28-1DAB40EF4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662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2834" name="Picture 28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2BD586C-1D0E-4119-BA4B-127D481C2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682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2835" name="Picture 28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B027F36-67C6-47BA-B6F6-7BEE6CAE3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702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2836" name="Picture 2835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8FD75843-C002-4A9B-8BFC-93EB3B8DD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722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2837" name="Picture 28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8C59EFD-6FE5-498F-A0B6-901168A72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742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2838" name="Picture 28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B57C952-3054-4A41-BA0E-9BEB8E3B6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762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2839" name="Picture 28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BB03912-D7C0-46EB-8B1B-A3C8B5F62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782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2840" name="Picture 2839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EE42CEC2-4C09-4AF9-8B10-9AE03F260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802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2841" name="Picture 28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4E1FF54-8AE6-461B-AAE4-C6B53A12E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822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2842" name="Picture 2841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9EB984D2-8095-4425-83AA-35FF541F0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842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2843" name="Picture 28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FB6A046-2EBB-4663-93F7-0794D8802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862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2844" name="Picture 28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2C5304B-4486-4B3B-9354-9E168A74E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882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2845" name="Picture 28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51901DF-0BB7-4E6F-94D1-FA0311DAF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902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2846" name="Picture 2845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B12E1D13-BED8-4842-AA03-11E36B8B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922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2847" name="Picture 28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0FA87C0-5FC6-483E-88D7-93E18FC56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942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2848" name="Picture 2847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2CF4A330-75F6-401A-9EAA-3E30F5AE5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962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2849" name="Picture 28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14A58A7-D592-4FC0-AB6A-6E12B9662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982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2850" name="Picture 28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78FE6B6-939B-42FF-9E2F-11BD39BE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002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2851" name="Picture 285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37E7122-2804-40D1-BF11-DDCBE95EC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022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2852" name="Picture 2851" descr="https://a.espncdn.com/combiner/i?img=/i/teamlogos/countries/500/ita.png&amp;w=40&amp;h=40&amp;scale=crop">
          <a:extLst>
            <a:ext uri="{FF2B5EF4-FFF2-40B4-BE49-F238E27FC236}">
              <a16:creationId xmlns:a16="http://schemas.microsoft.com/office/drawing/2014/main" id="{5CD909F1-952B-4EA4-8B6A-D1DE084E3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042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2853" name="Picture 28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D331812-82C7-4985-BA9B-E02EE8C9F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062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2854" name="Picture 2853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540C6AEF-27AC-4685-AF1B-2F957627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082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2855" name="Picture 2854" descr="https://a.espncdn.com/combiner/i?img=/i/teamlogos/countries/500/tpe.png&amp;w=40&amp;h=40&amp;scale=crop">
          <a:extLst>
            <a:ext uri="{FF2B5EF4-FFF2-40B4-BE49-F238E27FC236}">
              <a16:creationId xmlns:a16="http://schemas.microsoft.com/office/drawing/2014/main" id="{A027AC8E-0365-47D5-9879-A8EC5D544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102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2856" name="Picture 285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8F17A814-8EC9-4A6C-869F-F024C5937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122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2857" name="Picture 2856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D996273C-02C0-4AB5-B65B-76BB4B518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142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2858" name="Picture 28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8C4D074-7AAB-4A0F-B6D4-F4C627DDE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162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2859" name="Picture 285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E969D18A-82EC-4330-8F3F-E585A8F83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182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2860" name="Picture 28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C0708E5-0B87-4E26-8FEB-9CDFC88C3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202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2861" name="Picture 28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C0B24CB-29D6-4DA2-97EC-816293694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222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2862" name="Picture 2861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F5CA842F-DBD1-4E0C-B4B8-269254D25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242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2863" name="Picture 28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843DBB5-7606-484D-851B-E4315A2E4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262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17</xdr:col>
      <xdr:colOff>381000</xdr:colOff>
      <xdr:row>72</xdr:row>
      <xdr:rowOff>180975</xdr:rowOff>
    </xdr:to>
    <xdr:pic>
      <xdr:nvPicPr>
        <xdr:cNvPr id="2864" name="Picture 28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E62B4B5-651E-4A06-B790-0BAD68141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282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17</xdr:col>
      <xdr:colOff>381000</xdr:colOff>
      <xdr:row>73</xdr:row>
      <xdr:rowOff>180975</xdr:rowOff>
    </xdr:to>
    <xdr:pic>
      <xdr:nvPicPr>
        <xdr:cNvPr id="2865" name="Picture 28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4C8D9EA-D5CD-40C6-B4BE-87815B691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302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17</xdr:col>
      <xdr:colOff>381000</xdr:colOff>
      <xdr:row>74</xdr:row>
      <xdr:rowOff>180975</xdr:rowOff>
    </xdr:to>
    <xdr:pic>
      <xdr:nvPicPr>
        <xdr:cNvPr id="2866" name="Picture 2865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5E96D3A4-0E5C-42AC-BBA1-17A2DA8D2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3221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74</xdr:row>
      <xdr:rowOff>0</xdr:rowOff>
    </xdr:from>
    <xdr:to>
      <xdr:col>17</xdr:col>
      <xdr:colOff>381000</xdr:colOff>
      <xdr:row>75</xdr:row>
      <xdr:rowOff>180975</xdr:rowOff>
    </xdr:to>
    <xdr:pic>
      <xdr:nvPicPr>
        <xdr:cNvPr id="2867" name="Picture 28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7FC96DC-14D9-46DD-8581-8162AE526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3421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75</xdr:row>
      <xdr:rowOff>0</xdr:rowOff>
    </xdr:from>
    <xdr:to>
      <xdr:col>17</xdr:col>
      <xdr:colOff>381000</xdr:colOff>
      <xdr:row>76</xdr:row>
      <xdr:rowOff>180975</xdr:rowOff>
    </xdr:to>
    <xdr:pic>
      <xdr:nvPicPr>
        <xdr:cNvPr id="2868" name="Picture 2867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0A2D1A49-2232-4D6A-A3DC-1D2AA5F1E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362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76</xdr:row>
      <xdr:rowOff>0</xdr:rowOff>
    </xdr:from>
    <xdr:to>
      <xdr:col>17</xdr:col>
      <xdr:colOff>381000</xdr:colOff>
      <xdr:row>77</xdr:row>
      <xdr:rowOff>180975</xdr:rowOff>
    </xdr:to>
    <xdr:pic>
      <xdr:nvPicPr>
        <xdr:cNvPr id="2869" name="Picture 28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9019ACD-1451-40F9-9719-4E9531089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3822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77</xdr:row>
      <xdr:rowOff>0</xdr:rowOff>
    </xdr:from>
    <xdr:to>
      <xdr:col>17</xdr:col>
      <xdr:colOff>381000</xdr:colOff>
      <xdr:row>78</xdr:row>
      <xdr:rowOff>180975</xdr:rowOff>
    </xdr:to>
    <xdr:pic>
      <xdr:nvPicPr>
        <xdr:cNvPr id="2870" name="Picture 28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8721F10-836B-4BD0-9E58-F035BCA6D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402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78</xdr:row>
      <xdr:rowOff>0</xdr:rowOff>
    </xdr:from>
    <xdr:to>
      <xdr:col>17</xdr:col>
      <xdr:colOff>381000</xdr:colOff>
      <xdr:row>79</xdr:row>
      <xdr:rowOff>180975</xdr:rowOff>
    </xdr:to>
    <xdr:pic>
      <xdr:nvPicPr>
        <xdr:cNvPr id="2871" name="Picture 28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FB14EF8-2A93-4B4D-9C0A-AECCCB3DD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4222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79</xdr:row>
      <xdr:rowOff>0</xdr:rowOff>
    </xdr:from>
    <xdr:to>
      <xdr:col>17</xdr:col>
      <xdr:colOff>381000</xdr:colOff>
      <xdr:row>80</xdr:row>
      <xdr:rowOff>180975</xdr:rowOff>
    </xdr:to>
    <xdr:pic>
      <xdr:nvPicPr>
        <xdr:cNvPr id="2872" name="Picture 28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C3247C2-7FBA-44E2-AAD6-A7E7106BB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4422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80</xdr:row>
      <xdr:rowOff>0</xdr:rowOff>
    </xdr:from>
    <xdr:to>
      <xdr:col>17</xdr:col>
      <xdr:colOff>381000</xdr:colOff>
      <xdr:row>81</xdr:row>
      <xdr:rowOff>180975</xdr:rowOff>
    </xdr:to>
    <xdr:pic>
      <xdr:nvPicPr>
        <xdr:cNvPr id="2873" name="Picture 28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F9879A8-CAB8-4B29-8E35-729E70FDE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4622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81</xdr:row>
      <xdr:rowOff>0</xdr:rowOff>
    </xdr:from>
    <xdr:to>
      <xdr:col>17</xdr:col>
      <xdr:colOff>381000</xdr:colOff>
      <xdr:row>82</xdr:row>
      <xdr:rowOff>180975</xdr:rowOff>
    </xdr:to>
    <xdr:pic>
      <xdr:nvPicPr>
        <xdr:cNvPr id="2874" name="Picture 28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83CF605-A016-43EA-9A8C-6A91C702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482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82</xdr:row>
      <xdr:rowOff>0</xdr:rowOff>
    </xdr:from>
    <xdr:to>
      <xdr:col>17</xdr:col>
      <xdr:colOff>381000</xdr:colOff>
      <xdr:row>83</xdr:row>
      <xdr:rowOff>180975</xdr:rowOff>
    </xdr:to>
    <xdr:pic>
      <xdr:nvPicPr>
        <xdr:cNvPr id="2875" name="Picture 28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1E2932E-566A-467A-92B4-212A23490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5022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83</xdr:row>
      <xdr:rowOff>0</xdr:rowOff>
    </xdr:from>
    <xdr:to>
      <xdr:col>17</xdr:col>
      <xdr:colOff>381000</xdr:colOff>
      <xdr:row>84</xdr:row>
      <xdr:rowOff>180975</xdr:rowOff>
    </xdr:to>
    <xdr:pic>
      <xdr:nvPicPr>
        <xdr:cNvPr id="2876" name="Picture 28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C15B037-D64D-416B-ACDF-56E3B2BE2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5222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84</xdr:row>
      <xdr:rowOff>0</xdr:rowOff>
    </xdr:from>
    <xdr:to>
      <xdr:col>17</xdr:col>
      <xdr:colOff>381000</xdr:colOff>
      <xdr:row>85</xdr:row>
      <xdr:rowOff>180975</xdr:rowOff>
    </xdr:to>
    <xdr:pic>
      <xdr:nvPicPr>
        <xdr:cNvPr id="2877" name="Picture 28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AFF81B5-97A5-4050-9576-D1FDD597E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5422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85</xdr:row>
      <xdr:rowOff>0</xdr:rowOff>
    </xdr:from>
    <xdr:to>
      <xdr:col>17</xdr:col>
      <xdr:colOff>381000</xdr:colOff>
      <xdr:row>86</xdr:row>
      <xdr:rowOff>180975</xdr:rowOff>
    </xdr:to>
    <xdr:pic>
      <xdr:nvPicPr>
        <xdr:cNvPr id="2878" name="Picture 2877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D3F5BD22-1EFF-486E-9873-F899C1D5A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5622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86</xdr:row>
      <xdr:rowOff>0</xdr:rowOff>
    </xdr:from>
    <xdr:to>
      <xdr:col>17</xdr:col>
      <xdr:colOff>381000</xdr:colOff>
      <xdr:row>87</xdr:row>
      <xdr:rowOff>180975</xdr:rowOff>
    </xdr:to>
    <xdr:pic>
      <xdr:nvPicPr>
        <xdr:cNvPr id="2879" name="Picture 28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F06F59B-F359-4080-A56E-B80B6ED84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5822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87</xdr:row>
      <xdr:rowOff>0</xdr:rowOff>
    </xdr:from>
    <xdr:to>
      <xdr:col>17</xdr:col>
      <xdr:colOff>381000</xdr:colOff>
      <xdr:row>88</xdr:row>
      <xdr:rowOff>180975</xdr:rowOff>
    </xdr:to>
    <xdr:pic>
      <xdr:nvPicPr>
        <xdr:cNvPr id="2880" name="Picture 28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523B0D3-56F0-43C1-8D25-E374DE6B2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602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88</xdr:row>
      <xdr:rowOff>0</xdr:rowOff>
    </xdr:from>
    <xdr:to>
      <xdr:col>17</xdr:col>
      <xdr:colOff>381000</xdr:colOff>
      <xdr:row>89</xdr:row>
      <xdr:rowOff>180975</xdr:rowOff>
    </xdr:to>
    <xdr:pic>
      <xdr:nvPicPr>
        <xdr:cNvPr id="2881" name="Picture 288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537A3E81-115D-44B6-83CA-BE4378DE4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6222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89</xdr:row>
      <xdr:rowOff>0</xdr:rowOff>
    </xdr:from>
    <xdr:to>
      <xdr:col>17</xdr:col>
      <xdr:colOff>381000</xdr:colOff>
      <xdr:row>90</xdr:row>
      <xdr:rowOff>180975</xdr:rowOff>
    </xdr:to>
    <xdr:pic>
      <xdr:nvPicPr>
        <xdr:cNvPr id="2882" name="Picture 2881" descr="https://a.espncdn.com/combiner/i?img=/i/teamlogos/countries/500/chn.png&amp;w=40&amp;h=40&amp;scale=crop">
          <a:extLst>
            <a:ext uri="{FF2B5EF4-FFF2-40B4-BE49-F238E27FC236}">
              <a16:creationId xmlns:a16="http://schemas.microsoft.com/office/drawing/2014/main" id="{854AB55A-FFAE-4BA9-856D-4836C1B49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642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90</xdr:row>
      <xdr:rowOff>0</xdr:rowOff>
    </xdr:from>
    <xdr:to>
      <xdr:col>17</xdr:col>
      <xdr:colOff>381000</xdr:colOff>
      <xdr:row>91</xdr:row>
      <xdr:rowOff>180975</xdr:rowOff>
    </xdr:to>
    <xdr:pic>
      <xdr:nvPicPr>
        <xdr:cNvPr id="2883" name="Picture 28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4D83CE5-0D61-4358-923E-111AC688D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6622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91</xdr:row>
      <xdr:rowOff>0</xdr:rowOff>
    </xdr:from>
    <xdr:to>
      <xdr:col>17</xdr:col>
      <xdr:colOff>381000</xdr:colOff>
      <xdr:row>92</xdr:row>
      <xdr:rowOff>180975</xdr:rowOff>
    </xdr:to>
    <xdr:pic>
      <xdr:nvPicPr>
        <xdr:cNvPr id="2884" name="Picture 28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F208ED5-14BA-4C30-B896-589CF5962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682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92</xdr:row>
      <xdr:rowOff>0</xdr:rowOff>
    </xdr:from>
    <xdr:to>
      <xdr:col>17</xdr:col>
      <xdr:colOff>381000</xdr:colOff>
      <xdr:row>93</xdr:row>
      <xdr:rowOff>180975</xdr:rowOff>
    </xdr:to>
    <xdr:pic>
      <xdr:nvPicPr>
        <xdr:cNvPr id="2885" name="Picture 28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6740A95-1E63-469D-AA28-B7A4698CE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7022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93</xdr:row>
      <xdr:rowOff>0</xdr:rowOff>
    </xdr:from>
    <xdr:to>
      <xdr:col>17</xdr:col>
      <xdr:colOff>381000</xdr:colOff>
      <xdr:row>94</xdr:row>
      <xdr:rowOff>180975</xdr:rowOff>
    </xdr:to>
    <xdr:pic>
      <xdr:nvPicPr>
        <xdr:cNvPr id="2886" name="Picture 28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D35877F-B423-416B-970D-761BE66A0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7222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94</xdr:row>
      <xdr:rowOff>0</xdr:rowOff>
    </xdr:from>
    <xdr:to>
      <xdr:col>17</xdr:col>
      <xdr:colOff>381000</xdr:colOff>
      <xdr:row>95</xdr:row>
      <xdr:rowOff>180975</xdr:rowOff>
    </xdr:to>
    <xdr:pic>
      <xdr:nvPicPr>
        <xdr:cNvPr id="2887" name="Picture 28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D8C98EE-3BB4-4BC5-94AA-375BAC154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7422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95</xdr:row>
      <xdr:rowOff>0</xdr:rowOff>
    </xdr:from>
    <xdr:to>
      <xdr:col>17</xdr:col>
      <xdr:colOff>381000</xdr:colOff>
      <xdr:row>96</xdr:row>
      <xdr:rowOff>180975</xdr:rowOff>
    </xdr:to>
    <xdr:pic>
      <xdr:nvPicPr>
        <xdr:cNvPr id="2888" name="Picture 28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DCC117A-3C79-4557-8E17-1DEC3C63F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762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96</xdr:row>
      <xdr:rowOff>0</xdr:rowOff>
    </xdr:from>
    <xdr:to>
      <xdr:col>17</xdr:col>
      <xdr:colOff>381000</xdr:colOff>
      <xdr:row>97</xdr:row>
      <xdr:rowOff>180975</xdr:rowOff>
    </xdr:to>
    <xdr:pic>
      <xdr:nvPicPr>
        <xdr:cNvPr id="2889" name="Picture 2888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BFEE1C50-121F-4B0C-8F9A-DF2EA96C8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7822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97</xdr:row>
      <xdr:rowOff>0</xdr:rowOff>
    </xdr:from>
    <xdr:to>
      <xdr:col>17</xdr:col>
      <xdr:colOff>381000</xdr:colOff>
      <xdr:row>98</xdr:row>
      <xdr:rowOff>180975</xdr:rowOff>
    </xdr:to>
    <xdr:pic>
      <xdr:nvPicPr>
        <xdr:cNvPr id="2890" name="Picture 28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860B2AB-E133-48C6-ABFD-3D94FB782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802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98</xdr:row>
      <xdr:rowOff>0</xdr:rowOff>
    </xdr:from>
    <xdr:to>
      <xdr:col>17</xdr:col>
      <xdr:colOff>381000</xdr:colOff>
      <xdr:row>99</xdr:row>
      <xdr:rowOff>180975</xdr:rowOff>
    </xdr:to>
    <xdr:pic>
      <xdr:nvPicPr>
        <xdr:cNvPr id="2891" name="Picture 28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753BAB5-B0A3-4169-A393-77A9BDB5F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8222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99</xdr:row>
      <xdr:rowOff>0</xdr:rowOff>
    </xdr:from>
    <xdr:to>
      <xdr:col>17</xdr:col>
      <xdr:colOff>381000</xdr:colOff>
      <xdr:row>100</xdr:row>
      <xdr:rowOff>180975</xdr:rowOff>
    </xdr:to>
    <xdr:pic>
      <xdr:nvPicPr>
        <xdr:cNvPr id="2892" name="Picture 28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3C95063-DCF3-454D-A985-3FD095FAE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8422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100</xdr:row>
      <xdr:rowOff>0</xdr:rowOff>
    </xdr:from>
    <xdr:to>
      <xdr:col>17</xdr:col>
      <xdr:colOff>381000</xdr:colOff>
      <xdr:row>101</xdr:row>
      <xdr:rowOff>180975</xdr:rowOff>
    </xdr:to>
    <xdr:pic>
      <xdr:nvPicPr>
        <xdr:cNvPr id="2893" name="Picture 28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2BE3AD9-7024-4EDC-8989-FDA81C22C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8622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101</xdr:row>
      <xdr:rowOff>0</xdr:rowOff>
    </xdr:from>
    <xdr:to>
      <xdr:col>17</xdr:col>
      <xdr:colOff>381000</xdr:colOff>
      <xdr:row>102</xdr:row>
      <xdr:rowOff>180975</xdr:rowOff>
    </xdr:to>
    <xdr:pic>
      <xdr:nvPicPr>
        <xdr:cNvPr id="2894" name="Picture 28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55834E6-D420-4ED1-A83C-681D14B0F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882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102</xdr:row>
      <xdr:rowOff>0</xdr:rowOff>
    </xdr:from>
    <xdr:to>
      <xdr:col>17</xdr:col>
      <xdr:colOff>381000</xdr:colOff>
      <xdr:row>103</xdr:row>
      <xdr:rowOff>180975</xdr:rowOff>
    </xdr:to>
    <xdr:pic>
      <xdr:nvPicPr>
        <xdr:cNvPr id="2895" name="Picture 28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6A6E0A2-3359-4BDD-90CC-F4DD95292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9022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103</xdr:row>
      <xdr:rowOff>0</xdr:rowOff>
    </xdr:from>
    <xdr:to>
      <xdr:col>17</xdr:col>
      <xdr:colOff>381000</xdr:colOff>
      <xdr:row>104</xdr:row>
      <xdr:rowOff>180975</xdr:rowOff>
    </xdr:to>
    <xdr:pic>
      <xdr:nvPicPr>
        <xdr:cNvPr id="2896" name="Picture 2895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AD68CD03-BA2A-4500-94B3-D5A145401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9222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104</xdr:row>
      <xdr:rowOff>0</xdr:rowOff>
    </xdr:from>
    <xdr:to>
      <xdr:col>17</xdr:col>
      <xdr:colOff>381000</xdr:colOff>
      <xdr:row>105</xdr:row>
      <xdr:rowOff>180975</xdr:rowOff>
    </xdr:to>
    <xdr:pic>
      <xdr:nvPicPr>
        <xdr:cNvPr id="2897" name="Picture 2896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9630D8A9-F6C4-4831-AC92-48BA07005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9422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105</xdr:row>
      <xdr:rowOff>0</xdr:rowOff>
    </xdr:from>
    <xdr:to>
      <xdr:col>17</xdr:col>
      <xdr:colOff>381000</xdr:colOff>
      <xdr:row>106</xdr:row>
      <xdr:rowOff>180975</xdr:rowOff>
    </xdr:to>
    <xdr:pic>
      <xdr:nvPicPr>
        <xdr:cNvPr id="2898" name="Picture 28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2483BC6-5774-4FBF-A6EF-E018BF11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9622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106</xdr:row>
      <xdr:rowOff>0</xdr:rowOff>
    </xdr:from>
    <xdr:to>
      <xdr:col>17</xdr:col>
      <xdr:colOff>381000</xdr:colOff>
      <xdr:row>107</xdr:row>
      <xdr:rowOff>180975</xdr:rowOff>
    </xdr:to>
    <xdr:pic>
      <xdr:nvPicPr>
        <xdr:cNvPr id="2899" name="Picture 28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B945DD-237C-43BA-906F-61B6F2F5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9822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107</xdr:row>
      <xdr:rowOff>0</xdr:rowOff>
    </xdr:from>
    <xdr:to>
      <xdr:col>17</xdr:col>
      <xdr:colOff>381000</xdr:colOff>
      <xdr:row>108</xdr:row>
      <xdr:rowOff>180975</xdr:rowOff>
    </xdr:to>
    <xdr:pic>
      <xdr:nvPicPr>
        <xdr:cNvPr id="2900" name="Picture 28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03ACB21-4698-422C-B5CB-D0EE9B0CE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002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108</xdr:row>
      <xdr:rowOff>0</xdr:rowOff>
    </xdr:from>
    <xdr:to>
      <xdr:col>17</xdr:col>
      <xdr:colOff>381000</xdr:colOff>
      <xdr:row>109</xdr:row>
      <xdr:rowOff>180975</xdr:rowOff>
    </xdr:to>
    <xdr:pic>
      <xdr:nvPicPr>
        <xdr:cNvPr id="2901" name="Picture 29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99A7E92-FCB0-4543-8DD5-CE3204E7B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0222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109</xdr:row>
      <xdr:rowOff>0</xdr:rowOff>
    </xdr:from>
    <xdr:to>
      <xdr:col>17</xdr:col>
      <xdr:colOff>381000</xdr:colOff>
      <xdr:row>110</xdr:row>
      <xdr:rowOff>180975</xdr:rowOff>
    </xdr:to>
    <xdr:pic>
      <xdr:nvPicPr>
        <xdr:cNvPr id="2902" name="Picture 2901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88799E8A-0C9C-4774-923B-1336A34C1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042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110</xdr:row>
      <xdr:rowOff>0</xdr:rowOff>
    </xdr:from>
    <xdr:to>
      <xdr:col>17</xdr:col>
      <xdr:colOff>381000</xdr:colOff>
      <xdr:row>111</xdr:row>
      <xdr:rowOff>180975</xdr:rowOff>
    </xdr:to>
    <xdr:pic>
      <xdr:nvPicPr>
        <xdr:cNvPr id="2903" name="Picture 29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9A216C4-AED1-4D51-A8A8-8411D5A51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0622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111</xdr:row>
      <xdr:rowOff>0</xdr:rowOff>
    </xdr:from>
    <xdr:to>
      <xdr:col>17</xdr:col>
      <xdr:colOff>381000</xdr:colOff>
      <xdr:row>112</xdr:row>
      <xdr:rowOff>180975</xdr:rowOff>
    </xdr:to>
    <xdr:pic>
      <xdr:nvPicPr>
        <xdr:cNvPr id="2904" name="Picture 29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A73D5B0-2270-470F-B871-A70826569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082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112</xdr:row>
      <xdr:rowOff>0</xdr:rowOff>
    </xdr:from>
    <xdr:to>
      <xdr:col>17</xdr:col>
      <xdr:colOff>381000</xdr:colOff>
      <xdr:row>113</xdr:row>
      <xdr:rowOff>180975</xdr:rowOff>
    </xdr:to>
    <xdr:pic>
      <xdr:nvPicPr>
        <xdr:cNvPr id="2905" name="Picture 2904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E0E3360C-1A15-48E9-95BE-52DADB93C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1022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113</xdr:row>
      <xdr:rowOff>0</xdr:rowOff>
    </xdr:from>
    <xdr:to>
      <xdr:col>17</xdr:col>
      <xdr:colOff>381000</xdr:colOff>
      <xdr:row>114</xdr:row>
      <xdr:rowOff>180975</xdr:rowOff>
    </xdr:to>
    <xdr:pic>
      <xdr:nvPicPr>
        <xdr:cNvPr id="2906" name="Picture 29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9B2B0CA-4C7F-4D92-A51D-0570F4507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1222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114</xdr:row>
      <xdr:rowOff>0</xdr:rowOff>
    </xdr:from>
    <xdr:to>
      <xdr:col>17</xdr:col>
      <xdr:colOff>381000</xdr:colOff>
      <xdr:row>115</xdr:row>
      <xdr:rowOff>180975</xdr:rowOff>
    </xdr:to>
    <xdr:pic>
      <xdr:nvPicPr>
        <xdr:cNvPr id="2907" name="Picture 29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6A8D434-8C87-41B9-9518-A81F3892D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1422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115</xdr:row>
      <xdr:rowOff>0</xdr:rowOff>
    </xdr:from>
    <xdr:to>
      <xdr:col>17</xdr:col>
      <xdr:colOff>381000</xdr:colOff>
      <xdr:row>116</xdr:row>
      <xdr:rowOff>180975</xdr:rowOff>
    </xdr:to>
    <xdr:pic>
      <xdr:nvPicPr>
        <xdr:cNvPr id="2908" name="Picture 29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871C4D9-B9E0-432E-9324-056C90683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162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116</xdr:row>
      <xdr:rowOff>0</xdr:rowOff>
    </xdr:from>
    <xdr:to>
      <xdr:col>17</xdr:col>
      <xdr:colOff>381000</xdr:colOff>
      <xdr:row>117</xdr:row>
      <xdr:rowOff>180975</xdr:rowOff>
    </xdr:to>
    <xdr:pic>
      <xdr:nvPicPr>
        <xdr:cNvPr id="2909" name="Picture 290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24AE5453-69D2-422A-A2FC-6BE555774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1823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117</xdr:row>
      <xdr:rowOff>0</xdr:rowOff>
    </xdr:from>
    <xdr:to>
      <xdr:col>17</xdr:col>
      <xdr:colOff>381000</xdr:colOff>
      <xdr:row>118</xdr:row>
      <xdr:rowOff>180975</xdr:rowOff>
    </xdr:to>
    <xdr:pic>
      <xdr:nvPicPr>
        <xdr:cNvPr id="2910" name="Picture 29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DF477A7-3EEA-42F0-98F9-B8DC121D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202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118</xdr:row>
      <xdr:rowOff>0</xdr:rowOff>
    </xdr:from>
    <xdr:to>
      <xdr:col>17</xdr:col>
      <xdr:colOff>381000</xdr:colOff>
      <xdr:row>119</xdr:row>
      <xdr:rowOff>180975</xdr:rowOff>
    </xdr:to>
    <xdr:pic>
      <xdr:nvPicPr>
        <xdr:cNvPr id="2911" name="Picture 2910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C8EE1E3F-B323-45C6-8C4C-99960CEA2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2223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119</xdr:row>
      <xdr:rowOff>0</xdr:rowOff>
    </xdr:from>
    <xdr:to>
      <xdr:col>17</xdr:col>
      <xdr:colOff>381000</xdr:colOff>
      <xdr:row>120</xdr:row>
      <xdr:rowOff>180975</xdr:rowOff>
    </xdr:to>
    <xdr:pic>
      <xdr:nvPicPr>
        <xdr:cNvPr id="2912" name="Picture 29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DBFA1DC-462D-46F9-B6BE-6971DF410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2423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120</xdr:row>
      <xdr:rowOff>0</xdr:rowOff>
    </xdr:from>
    <xdr:to>
      <xdr:col>17</xdr:col>
      <xdr:colOff>381000</xdr:colOff>
      <xdr:row>121</xdr:row>
      <xdr:rowOff>180975</xdr:rowOff>
    </xdr:to>
    <xdr:pic>
      <xdr:nvPicPr>
        <xdr:cNvPr id="2913" name="Picture 29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D09988D-D84F-40AE-9CC2-197848275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2623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121</xdr:row>
      <xdr:rowOff>0</xdr:rowOff>
    </xdr:from>
    <xdr:to>
      <xdr:col>17</xdr:col>
      <xdr:colOff>381000</xdr:colOff>
      <xdr:row>122</xdr:row>
      <xdr:rowOff>180975</xdr:rowOff>
    </xdr:to>
    <xdr:pic>
      <xdr:nvPicPr>
        <xdr:cNvPr id="2914" name="Picture 29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F79CB6A-1BE8-4717-BFFF-094A826A5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2823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122</xdr:row>
      <xdr:rowOff>0</xdr:rowOff>
    </xdr:from>
    <xdr:to>
      <xdr:col>17</xdr:col>
      <xdr:colOff>381000</xdr:colOff>
      <xdr:row>123</xdr:row>
      <xdr:rowOff>180975</xdr:rowOff>
    </xdr:to>
    <xdr:pic>
      <xdr:nvPicPr>
        <xdr:cNvPr id="2915" name="Picture 2914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9DFDDF6A-7330-4AB0-BC41-8116AF2FE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3023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123</xdr:row>
      <xdr:rowOff>0</xdr:rowOff>
    </xdr:from>
    <xdr:to>
      <xdr:col>17</xdr:col>
      <xdr:colOff>381000</xdr:colOff>
      <xdr:row>124</xdr:row>
      <xdr:rowOff>180975</xdr:rowOff>
    </xdr:to>
    <xdr:pic>
      <xdr:nvPicPr>
        <xdr:cNvPr id="2916" name="Picture 29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4B0720C-38F5-4F13-AFCA-A6EF3980D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3223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124</xdr:row>
      <xdr:rowOff>0</xdr:rowOff>
    </xdr:from>
    <xdr:to>
      <xdr:col>17</xdr:col>
      <xdr:colOff>381000</xdr:colOff>
      <xdr:row>125</xdr:row>
      <xdr:rowOff>180975</xdr:rowOff>
    </xdr:to>
    <xdr:pic>
      <xdr:nvPicPr>
        <xdr:cNvPr id="2917" name="Picture 29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07A7327-12BE-46E9-9CDD-2768C4481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3423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125</xdr:row>
      <xdr:rowOff>0</xdr:rowOff>
    </xdr:from>
    <xdr:to>
      <xdr:col>17</xdr:col>
      <xdr:colOff>381000</xdr:colOff>
      <xdr:row>126</xdr:row>
      <xdr:rowOff>180975</xdr:rowOff>
    </xdr:to>
    <xdr:pic>
      <xdr:nvPicPr>
        <xdr:cNvPr id="2918" name="Picture 2917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3B016090-9E88-4CB8-A7E4-5FC55EEDA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3623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126</xdr:row>
      <xdr:rowOff>0</xdr:rowOff>
    </xdr:from>
    <xdr:to>
      <xdr:col>17</xdr:col>
      <xdr:colOff>381000</xdr:colOff>
      <xdr:row>127</xdr:row>
      <xdr:rowOff>180975</xdr:rowOff>
    </xdr:to>
    <xdr:pic>
      <xdr:nvPicPr>
        <xdr:cNvPr id="2919" name="Picture 2918" descr="https://a.espncdn.com/combiner/i?img=/i/teamlogos/countries/500/fij.png&amp;w=40&amp;h=40&amp;scale=crop">
          <a:extLst>
            <a:ext uri="{FF2B5EF4-FFF2-40B4-BE49-F238E27FC236}">
              <a16:creationId xmlns:a16="http://schemas.microsoft.com/office/drawing/2014/main" id="{CE1A6DE5-7F78-4EEE-8BAF-4C6A902B0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3823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127</xdr:row>
      <xdr:rowOff>0</xdr:rowOff>
    </xdr:from>
    <xdr:to>
      <xdr:col>17</xdr:col>
      <xdr:colOff>381000</xdr:colOff>
      <xdr:row>128</xdr:row>
      <xdr:rowOff>180975</xdr:rowOff>
    </xdr:to>
    <xdr:pic>
      <xdr:nvPicPr>
        <xdr:cNvPr id="2920" name="Picture 29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828E9F6-6472-4557-BD07-6B6CFBC85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4023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128</xdr:row>
      <xdr:rowOff>0</xdr:rowOff>
    </xdr:from>
    <xdr:to>
      <xdr:col>17</xdr:col>
      <xdr:colOff>381000</xdr:colOff>
      <xdr:row>129</xdr:row>
      <xdr:rowOff>180975</xdr:rowOff>
    </xdr:to>
    <xdr:pic>
      <xdr:nvPicPr>
        <xdr:cNvPr id="2921" name="Picture 29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68B3535-2F6D-4A15-B993-759D5D72D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4223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129</xdr:row>
      <xdr:rowOff>0</xdr:rowOff>
    </xdr:from>
    <xdr:to>
      <xdr:col>17</xdr:col>
      <xdr:colOff>381000</xdr:colOff>
      <xdr:row>130</xdr:row>
      <xdr:rowOff>180975</xdr:rowOff>
    </xdr:to>
    <xdr:pic>
      <xdr:nvPicPr>
        <xdr:cNvPr id="2922" name="Picture 29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2152AE1-CA85-4B58-8147-63E52A1D3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4423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130</xdr:row>
      <xdr:rowOff>0</xdr:rowOff>
    </xdr:from>
    <xdr:to>
      <xdr:col>17</xdr:col>
      <xdr:colOff>381000</xdr:colOff>
      <xdr:row>131</xdr:row>
      <xdr:rowOff>180975</xdr:rowOff>
    </xdr:to>
    <xdr:pic>
      <xdr:nvPicPr>
        <xdr:cNvPr id="2923" name="Picture 2922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1B79FBEC-5D90-4596-B009-1F6FD0116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4623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131</xdr:row>
      <xdr:rowOff>0</xdr:rowOff>
    </xdr:from>
    <xdr:to>
      <xdr:col>17</xdr:col>
      <xdr:colOff>381000</xdr:colOff>
      <xdr:row>132</xdr:row>
      <xdr:rowOff>180975</xdr:rowOff>
    </xdr:to>
    <xdr:pic>
      <xdr:nvPicPr>
        <xdr:cNvPr id="2924" name="Picture 29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2F1DCFA-8DB0-4948-B5BF-3425B8EDB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482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132</xdr:row>
      <xdr:rowOff>0</xdr:rowOff>
    </xdr:from>
    <xdr:to>
      <xdr:col>17</xdr:col>
      <xdr:colOff>381000</xdr:colOff>
      <xdr:row>133</xdr:row>
      <xdr:rowOff>180975</xdr:rowOff>
    </xdr:to>
    <xdr:pic>
      <xdr:nvPicPr>
        <xdr:cNvPr id="2925" name="Picture 29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A5A0EDE-1F61-40BE-AFEE-172CDE1A6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5023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133</xdr:row>
      <xdr:rowOff>0</xdr:rowOff>
    </xdr:from>
    <xdr:to>
      <xdr:col>17</xdr:col>
      <xdr:colOff>381000</xdr:colOff>
      <xdr:row>134</xdr:row>
      <xdr:rowOff>180975</xdr:rowOff>
    </xdr:to>
    <xdr:pic>
      <xdr:nvPicPr>
        <xdr:cNvPr id="2926" name="Picture 29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FFC40D9-DDD1-47D7-B268-E27906905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5223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134</xdr:row>
      <xdr:rowOff>0</xdr:rowOff>
    </xdr:from>
    <xdr:to>
      <xdr:col>17</xdr:col>
      <xdr:colOff>381000</xdr:colOff>
      <xdr:row>135</xdr:row>
      <xdr:rowOff>180975</xdr:rowOff>
    </xdr:to>
    <xdr:pic>
      <xdr:nvPicPr>
        <xdr:cNvPr id="2927" name="Picture 29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53518BC-C9E1-4B7B-8132-EE53D3B72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5423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135</xdr:row>
      <xdr:rowOff>0</xdr:rowOff>
    </xdr:from>
    <xdr:to>
      <xdr:col>17</xdr:col>
      <xdr:colOff>381000</xdr:colOff>
      <xdr:row>136</xdr:row>
      <xdr:rowOff>180975</xdr:rowOff>
    </xdr:to>
    <xdr:pic>
      <xdr:nvPicPr>
        <xdr:cNvPr id="2928" name="Picture 292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495267BA-C90E-4338-9F17-F95D47C27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562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136</xdr:row>
      <xdr:rowOff>0</xdr:rowOff>
    </xdr:from>
    <xdr:to>
      <xdr:col>17</xdr:col>
      <xdr:colOff>381000</xdr:colOff>
      <xdr:row>137</xdr:row>
      <xdr:rowOff>180975</xdr:rowOff>
    </xdr:to>
    <xdr:pic>
      <xdr:nvPicPr>
        <xdr:cNvPr id="2929" name="Picture 29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0246B6C-1A18-457F-9DA7-FD332814B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5823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137</xdr:row>
      <xdr:rowOff>0</xdr:rowOff>
    </xdr:from>
    <xdr:to>
      <xdr:col>17</xdr:col>
      <xdr:colOff>381000</xdr:colOff>
      <xdr:row>138</xdr:row>
      <xdr:rowOff>180975</xdr:rowOff>
    </xdr:to>
    <xdr:pic>
      <xdr:nvPicPr>
        <xdr:cNvPr id="2930" name="Picture 2929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262B2193-DB82-4CF1-AD9F-23620926E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602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138</xdr:row>
      <xdr:rowOff>0</xdr:rowOff>
    </xdr:from>
    <xdr:to>
      <xdr:col>17</xdr:col>
      <xdr:colOff>381000</xdr:colOff>
      <xdr:row>139</xdr:row>
      <xdr:rowOff>180975</xdr:rowOff>
    </xdr:to>
    <xdr:pic>
      <xdr:nvPicPr>
        <xdr:cNvPr id="2931" name="Picture 2930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82DB367C-C12E-4A3B-BA62-BE8D1F889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6223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139</xdr:row>
      <xdr:rowOff>0</xdr:rowOff>
    </xdr:from>
    <xdr:to>
      <xdr:col>17</xdr:col>
      <xdr:colOff>381000</xdr:colOff>
      <xdr:row>140</xdr:row>
      <xdr:rowOff>180975</xdr:rowOff>
    </xdr:to>
    <xdr:pic>
      <xdr:nvPicPr>
        <xdr:cNvPr id="2932" name="Picture 29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1D80035-E805-49B3-A449-FFC20EAAF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6423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140</xdr:row>
      <xdr:rowOff>0</xdr:rowOff>
    </xdr:from>
    <xdr:to>
      <xdr:col>17</xdr:col>
      <xdr:colOff>381000</xdr:colOff>
      <xdr:row>141</xdr:row>
      <xdr:rowOff>180975</xdr:rowOff>
    </xdr:to>
    <xdr:pic>
      <xdr:nvPicPr>
        <xdr:cNvPr id="2933" name="Picture 2932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270AD9A2-263E-4CF6-A538-ABE9F25BF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6623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141</xdr:row>
      <xdr:rowOff>0</xdr:rowOff>
    </xdr:from>
    <xdr:to>
      <xdr:col>17</xdr:col>
      <xdr:colOff>381000</xdr:colOff>
      <xdr:row>142</xdr:row>
      <xdr:rowOff>180975</xdr:rowOff>
    </xdr:to>
    <xdr:pic>
      <xdr:nvPicPr>
        <xdr:cNvPr id="2934" name="Picture 2933" descr="https://a.espncdn.com/combiner/i?img=/i/teamlogos/countries/500/tha.png&amp;w=40&amp;h=40&amp;scale=crop">
          <a:extLst>
            <a:ext uri="{FF2B5EF4-FFF2-40B4-BE49-F238E27FC236}">
              <a16:creationId xmlns:a16="http://schemas.microsoft.com/office/drawing/2014/main" id="{E2609486-9719-458C-B0CD-1F98458CD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682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18</xdr:col>
      <xdr:colOff>304800</xdr:colOff>
      <xdr:row>5</xdr:row>
      <xdr:rowOff>142875</xdr:rowOff>
    </xdr:to>
    <xdr:pic>
      <xdr:nvPicPr>
        <xdr:cNvPr id="2935" name="Picture 2934" descr="https://a.espncdn.com/combiner/i?img=/i/headshots/golf/players/full/9626.png&amp;h=96&amp;w=96&amp;scale=crop">
          <a:extLst>
            <a:ext uri="{FF2B5EF4-FFF2-40B4-BE49-F238E27FC236}">
              <a16:creationId xmlns:a16="http://schemas.microsoft.com/office/drawing/2014/main" id="{7AAF9905-98CF-4AD5-81BF-ACD09A4DC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5144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304800</xdr:colOff>
      <xdr:row>4</xdr:row>
      <xdr:rowOff>47625</xdr:rowOff>
    </xdr:to>
    <xdr:pic>
      <xdr:nvPicPr>
        <xdr:cNvPr id="2936" name="Picture 2935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32C977A2-A288-4AEA-8B71-E88846313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76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18</xdr:col>
      <xdr:colOff>304800</xdr:colOff>
      <xdr:row>10</xdr:row>
      <xdr:rowOff>142875</xdr:rowOff>
    </xdr:to>
    <xdr:pic>
      <xdr:nvPicPr>
        <xdr:cNvPr id="2937" name="Picture 2936" descr="https://a.espncdn.com/combiner/i?img=/i/headshots/golf/players/full/3792.png&amp;h=96&amp;w=96&amp;scale=crop">
          <a:extLst>
            <a:ext uri="{FF2B5EF4-FFF2-40B4-BE49-F238E27FC236}">
              <a16:creationId xmlns:a16="http://schemas.microsoft.com/office/drawing/2014/main" id="{D20E9A69-FE48-45A8-B704-8CC29230A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4956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304800</xdr:colOff>
      <xdr:row>11</xdr:row>
      <xdr:rowOff>57150</xdr:rowOff>
    </xdr:to>
    <xdr:pic>
      <xdr:nvPicPr>
        <xdr:cNvPr id="2938" name="Picture 2937" descr="https://a.espncdn.com/combiner/i?img=/i/teamlogos/countries/500/can.png&amp;w=32&amp;h=32&amp;scale=crop">
          <a:extLst>
            <a:ext uri="{FF2B5EF4-FFF2-40B4-BE49-F238E27FC236}">
              <a16:creationId xmlns:a16="http://schemas.microsoft.com/office/drawing/2014/main" id="{12BE6D54-FB1C-4742-8A1E-562938D19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74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18</xdr:col>
      <xdr:colOff>304800</xdr:colOff>
      <xdr:row>19</xdr:row>
      <xdr:rowOff>266700</xdr:rowOff>
    </xdr:to>
    <xdr:pic>
      <xdr:nvPicPr>
        <xdr:cNvPr id="2939" name="Picture 2938" descr="https://a.espncdn.com/combiner/i?img=/i/headshots/golf/players/full/153.png&amp;h=96&amp;w=96&amp;scale=crop">
          <a:extLst>
            <a:ext uri="{FF2B5EF4-FFF2-40B4-BE49-F238E27FC236}">
              <a16:creationId xmlns:a16="http://schemas.microsoft.com/office/drawing/2014/main" id="{FBA53B85-2323-4B6B-BB3C-9E7CA3BC7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52101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304800</xdr:colOff>
      <xdr:row>18</xdr:row>
      <xdr:rowOff>57150</xdr:rowOff>
    </xdr:to>
    <xdr:pic>
      <xdr:nvPicPr>
        <xdr:cNvPr id="2940" name="Picture 2939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22A4F4E1-2ED0-4254-B0EF-F555426CA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18</xdr:col>
      <xdr:colOff>304800</xdr:colOff>
      <xdr:row>26</xdr:row>
      <xdr:rowOff>152400</xdr:rowOff>
    </xdr:to>
    <xdr:pic>
      <xdr:nvPicPr>
        <xdr:cNvPr id="2941" name="Picture 2940" descr="https://a.espncdn.com/combiner/i?img=/i/headshots/golf/players/full/3378.png&amp;h=96&amp;w=96&amp;scale=crop">
          <a:extLst>
            <a:ext uri="{FF2B5EF4-FFF2-40B4-BE49-F238E27FC236}">
              <a16:creationId xmlns:a16="http://schemas.microsoft.com/office/drawing/2014/main" id="{39D36737-2D6C-4161-B512-53712F97F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69246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304800</xdr:colOff>
      <xdr:row>25</xdr:row>
      <xdr:rowOff>57150</xdr:rowOff>
    </xdr:to>
    <xdr:pic>
      <xdr:nvPicPr>
        <xdr:cNvPr id="2942" name="Picture 2941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8FB2BB07-26D1-47F2-B09C-E73F2A863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717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43" name="Picture 2942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B8B9B774-F94D-4348-A657-E75DB0B3D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8639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44" name="Picture 29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D2D2E99-06EC-40D7-87AB-DCD187528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8839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45" name="Picture 29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BB46366-DE88-402E-9A18-6EA2EB0E5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9039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46" name="Picture 2945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8CED59B3-AD0D-47D1-B8A1-6DAD88FD4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9239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47" name="Picture 29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1B6B7DC-3E97-4582-9980-1430E46B0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9439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48" name="Picture 2947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F274DFDF-335D-43FA-AB75-A223B64B0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9639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49" name="Picture 294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D1E6E02F-28A7-47A3-A48C-F566397BE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9839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314325</xdr:rowOff>
    </xdr:to>
    <xdr:pic>
      <xdr:nvPicPr>
        <xdr:cNvPr id="2950" name="Picture 29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465AA6B-498F-428D-B88C-8097657BF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039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51" name="Picture 295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FF23D667-D66F-44CC-A6D7-8C542E06A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239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52" name="Picture 295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250553AC-0DBA-4501-A59A-99F33DEA3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43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53" name="Picture 29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2E4946F-8804-4B9B-B8E0-C96C3C644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639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54" name="Picture 295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079F5707-4B93-4B58-A67C-8EB4205E7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839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55" name="Picture 29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AB56D68-FB9F-49AA-A76C-402F13DF3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039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56" name="Picture 29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A4A9E00-35FC-405B-9D99-D9770C0B0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23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57" name="Picture 2956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90E9CDFF-5024-4662-A2FB-9635F86E1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439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58" name="Picture 2957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C3CFFC6C-5481-4061-837E-07CEB274B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63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59" name="Picture 29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850F488-6D8F-4C62-AD49-34E896093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839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60" name="Picture 29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B95861F-2271-4B93-8A3E-BCA98C29A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2039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61" name="Picture 296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41561F04-E455-4220-A489-A59E69FC4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2239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62" name="Picture 29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7959D98-876A-4541-992F-9D99BBD97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2439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63" name="Picture 2962" descr="https://a.espncdn.com/combiner/i?img=/i/teamlogos/countries/500/aut.png&amp;w=40&amp;h=40&amp;scale=crop">
          <a:extLst>
            <a:ext uri="{FF2B5EF4-FFF2-40B4-BE49-F238E27FC236}">
              <a16:creationId xmlns:a16="http://schemas.microsoft.com/office/drawing/2014/main" id="{9F34BD7F-ECD9-46AE-BC67-1E439B46C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2639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64" name="Picture 29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CF519C3-03EA-404F-AAAE-8D32E8435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2839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65" name="Picture 29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D845901-6122-4462-B731-126A1F36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3039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66" name="Picture 29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2721D44-E3AF-45C0-A8BC-901780924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3239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67" name="Picture 2966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CD6543EE-6A44-4F87-9BFF-0CC066450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3439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68" name="Picture 29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52B392-4E24-423E-A83A-1014DB399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363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69" name="Picture 29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AE8D2C5-69EB-4EA8-B112-AFE68F366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3839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70" name="Picture 29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D6DCF6D-E752-4BF1-973C-13C9D0108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403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71" name="Picture 2970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868BE457-6013-4557-910B-47579F047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4239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72" name="Picture 297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C4FE0B1-AB03-442F-B545-9B4CC4AF8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443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73" name="Picture 2972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82FB43DC-EB39-4452-9EA7-B8A2AD25B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4639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74" name="Picture 2973" descr="https://a.espncdn.com/combiner/i?img=/i/teamlogos/countries/500/tpe.png&amp;w=40&amp;h=40&amp;scale=crop">
          <a:extLst>
            <a:ext uri="{FF2B5EF4-FFF2-40B4-BE49-F238E27FC236}">
              <a16:creationId xmlns:a16="http://schemas.microsoft.com/office/drawing/2014/main" id="{1B9E9B05-7D64-4DF7-B712-9B2ACB11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4839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75" name="Picture 29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5FAA2DE-37D7-497F-8752-6BC1E3F1D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5039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76" name="Picture 2975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A7154080-9DE6-4E93-B84E-DEF460AE6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524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77" name="Picture 29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B088CCF-BE77-44E8-BF11-52BDC8E5F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5440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78" name="Picture 29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361572C-E2E7-4604-8058-BFAC0CA76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564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79" name="Picture 29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0A67B6A-F693-4E53-9FC4-8453C6D81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5840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80" name="Picture 29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0B71B18-90E4-4118-A26D-94B6D7DFD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6040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81" name="Picture 2980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EA7D2044-3EE7-4BE3-950D-F945C4851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6240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82" name="Picture 29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324CD1B-952A-420B-AF99-FC1D260C2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644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83" name="Picture 2982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33941C37-D773-4425-A6F7-04C874F63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6640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84" name="Picture 2983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5DF67047-D1A3-4022-9A75-3288245B3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684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85" name="Picture 2984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998C86FD-F063-4566-A5BB-DC0E5E402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704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86" name="Picture 29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59818C1-9DDB-4684-8CCF-7F2A2C519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724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87" name="Picture 29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D91095E-9EA6-4A6C-9031-116F71E92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744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88" name="Picture 29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E88DF76-73D6-446F-8AEC-71D5FB51F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764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89" name="Picture 29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1E942DE-34D1-492E-9F75-69F756D06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784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90" name="Picture 29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1FFAE49-5FBD-489A-8FAE-82C0CFB2A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804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91" name="Picture 2990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D4FB2913-ECB2-4118-A701-534D7DBA1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824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92" name="Picture 29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1C56A1D-8CB0-4898-811E-B28BA4A1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844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93" name="Picture 2992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4F51B9C7-8B89-4C07-ACFB-757DA0DBE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864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94" name="Picture 29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4C4542D-498C-4443-89D1-C2A3A06A8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884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95" name="Picture 2994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F6C6CC00-09BF-48B8-8515-9D6DDE723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904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96" name="Picture 29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E021374-35CA-4268-818F-699AA1298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924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97" name="Picture 2996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06276EDB-6B0A-487B-9EC1-ADD6A168E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944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98" name="Picture 2997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2EF0A17E-88F2-41F3-84DE-85B08C9C4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964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2999" name="Picture 29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57F77AE-49C9-4210-B004-91ECADE3C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984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171450</xdr:rowOff>
    </xdr:from>
    <xdr:to>
      <xdr:col>17</xdr:col>
      <xdr:colOff>381000</xdr:colOff>
      <xdr:row>33</xdr:row>
      <xdr:rowOff>152400</xdr:rowOff>
    </xdr:to>
    <xdr:pic>
      <xdr:nvPicPr>
        <xdr:cNvPr id="3000" name="Picture 2999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4B65663D-B9B2-4BE8-81D3-5E775588A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9086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01" name="Picture 30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F42F42F-B05D-498D-B397-9D7CE9B7C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024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3002" name="Picture 30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7D7124F-DCF8-4C12-90FE-ACC8B4584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044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3003" name="Picture 3002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F8414255-63B1-4B3C-B42B-2594914E2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064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3004" name="Picture 30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C1EB891-C56B-40F3-A8CB-1607FCCD4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084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3005" name="Picture 30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E0B8010-2160-4059-A8BB-0E6148EA3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104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3006" name="Picture 30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0BD5AA0-7C6C-4711-8EF8-D47A31190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124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3007" name="Picture 30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87259AF-68D2-4DBF-93FC-63CEB1639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144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3008" name="Picture 30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7D8FE8D-11F9-49B7-AF39-5674D3B28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164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180975</xdr:rowOff>
    </xdr:to>
    <xdr:pic>
      <xdr:nvPicPr>
        <xdr:cNvPr id="3009" name="Picture 3008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B5BACF76-4833-43FA-85EA-E379EAA38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184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3010" name="Picture 30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BD304C3-FAC1-45A6-8279-2B562D899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204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3011" name="Picture 30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5D8CA62-ADEF-4831-ADFF-1E2C27684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224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3012" name="Picture 30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9FD3260-0695-469F-9D28-07B451B19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244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013" name="Picture 3012" descr="https://a.espncdn.com/combiner/i?img=/i/headshots/golf/players/full/9626.png&amp;h=96&amp;w=96&amp;scale=crop">
          <a:extLst>
            <a:ext uri="{FF2B5EF4-FFF2-40B4-BE49-F238E27FC236}">
              <a16:creationId xmlns:a16="http://schemas.microsoft.com/office/drawing/2014/main" id="{5A6AE5AD-6B54-4878-A6EC-74724CEC0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5144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014" name="Picture 3013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BF3E9C9E-695A-477E-A773-A7E25D7EE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76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015" name="Picture 3014" descr="https://a.espncdn.com/combiner/i?img=/i/headshots/golf/players/full/809.png&amp;h=96&amp;w=96&amp;scale=crop">
          <a:extLst>
            <a:ext uri="{FF2B5EF4-FFF2-40B4-BE49-F238E27FC236}">
              <a16:creationId xmlns:a16="http://schemas.microsoft.com/office/drawing/2014/main" id="{01522AFF-D434-4392-9B10-18A19D420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4956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016" name="Picture 3015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44C7C4FA-AA8D-4D5C-BD85-70EC7E11B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74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017" name="Picture 3016" descr="https://a.espncdn.com/combiner/i?img=/i/headshots/nophoto.png&amp;w=96&amp;h=96&amp;scale=crop">
          <a:extLst>
            <a:ext uri="{FF2B5EF4-FFF2-40B4-BE49-F238E27FC236}">
              <a16:creationId xmlns:a16="http://schemas.microsoft.com/office/drawing/2014/main" id="{4844D367-83F2-4F23-8F3A-2B4723003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52101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018" name="Picture 3017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5E481865-51FC-4A07-BB1D-9752A3B80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019" name="Picture 3018" descr="https://a.espncdn.com/combiner/i?img=/i/headshots/golf/players/full/9528.png&amp;h=96&amp;w=96&amp;scale=crop">
          <a:extLst>
            <a:ext uri="{FF2B5EF4-FFF2-40B4-BE49-F238E27FC236}">
              <a16:creationId xmlns:a16="http://schemas.microsoft.com/office/drawing/2014/main" id="{C8ECBCF9-8CE8-4297-9FEC-BDB16DB73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70389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020" name="Picture 3019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DF7A1049-747E-4739-8F30-DA2EB9836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21" name="Picture 3020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303716F6-BB20-45DA-979C-D9C8C5CE1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8753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22" name="Picture 30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44D1F1-2461-4675-B869-B3610F6D5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895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23" name="Picture 3022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BEAD841D-1942-449D-A463-02F08F6F5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9153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24" name="Picture 30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50744F5-A629-49DE-A4BD-134FAF349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935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25" name="Picture 3024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DAB4F089-C95C-4E0D-BC5E-B5F56D288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9553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26" name="Picture 30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ED90AF6-0890-4BC5-AC25-E3D4A7C51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9753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27" name="Picture 30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8C68BC5-ED83-4A9B-AF8A-D88C8CD9A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9953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28" name="Picture 30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2DCA5ED-54AE-465D-B8C4-22C9600EE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015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29" name="Picture 3028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065C5B14-FBC2-4AEE-8B4E-432D928B6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0353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30" name="Picture 30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BB98B8E-E681-4FBB-B180-36B349593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0553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31" name="Picture 30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808F3E3-912B-412E-8BE6-C4BFBB750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0753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32" name="Picture 30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E67E938-DCA4-4C9E-8BB7-EEA37847D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0953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33" name="Picture 30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7C93864-8E12-46D8-B30A-C31CF0B82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1153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34" name="Picture 30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821A23A-CA7E-42FB-883B-526F4B77A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135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35" name="Picture 30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973AC46-C9E5-4764-93FF-DD1846E6D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1553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36" name="Picture 3035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D586CDD5-AA70-4951-9B9E-A929D95EB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175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37" name="Picture 3036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D0317C88-E51B-4CBF-8438-15C895F30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1953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38" name="Picture 30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8AB1D0A-7736-46C1-A088-5F682EF43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215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39" name="Picture 3038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05CF11BA-76C7-453A-BA47-E8D333497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2353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40" name="Picture 30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8B648FC-8089-4EC8-82B8-085ADE883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2553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41" name="Picture 30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302D453-7FC0-4ECF-A309-117E182F3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2753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42" name="Picture 30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942C8BC-B8B0-4B79-AC95-0D1060BDF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295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43" name="Picture 304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1905A7CD-8C10-4AB5-84F6-170C41894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3154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44" name="Picture 3043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F1ABE977-1DEA-4F6E-ACE3-0F0469A00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335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45" name="Picture 3044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BED40988-E055-4AC4-AEC0-9DF0A9DDD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3554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46" name="Picture 30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678903F-CCAB-4089-83EB-C5C737088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3754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47" name="Picture 30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D6ACDC8-576D-4678-90D8-57B4E9192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3954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48" name="Picture 30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52C0554-1406-4CB6-8F1E-2D08F8D9C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4154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49" name="Picture 30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24BD74B-822A-4927-853F-BC386847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4354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50" name="Picture 304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FDA673A5-04D5-4B42-B190-51E125336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4554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51" name="Picture 305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BFDD22B6-66BB-40D7-BA5B-856AA4F42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4754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52" name="Picture 305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82EE5BD6-7569-4E16-AD04-2D03B2D0E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4954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53" name="Picture 30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BF879EE-3DA1-4D18-8738-4F4F0483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5154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54" name="Picture 30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F9B672D-B726-4066-8B48-93E0C325D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5354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55" name="Picture 30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0A46A45-08D3-4436-876C-2AAAD2938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5554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56" name="Picture 30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10FEDAE-C9B3-4CE7-8BFB-A0F58F226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5754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57" name="Picture 30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4FA7398-147A-41D4-B5D1-475A4FE01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5954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58" name="Picture 30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85096A6-53F5-4E4C-853D-197299BD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615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59" name="Picture 305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AEF45F66-8A56-4F4B-B253-988D86B09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6354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60" name="Picture 30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96EB215-348D-4A42-8096-B258A1862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6554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61" name="Picture 30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F2B1C54-DBBE-4365-955A-E24590644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6754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62" name="Picture 30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ACA9940-6CEE-457E-93C0-A6E6EE27B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695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63" name="Picture 30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2F2C0CC-1100-4D00-BF22-572C193A4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7154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64" name="Picture 30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51C14D2-D023-4ED1-8C74-65AF4859F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735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65" name="Picture 3064" descr="https://a.espncdn.com/combiner/i?img=/i/teamlogos/countries/500/chn.png&amp;w=40&amp;h=40&amp;scale=crop">
          <a:extLst>
            <a:ext uri="{FF2B5EF4-FFF2-40B4-BE49-F238E27FC236}">
              <a16:creationId xmlns:a16="http://schemas.microsoft.com/office/drawing/2014/main" id="{994339B0-18E7-42CA-9C41-32F907B4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7554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66" name="Picture 3065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4F916E0C-D37B-47A7-957A-BD923E7AA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7754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67" name="Picture 30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FE92442-646B-44DB-BB2E-5080BFC7D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7954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68" name="Picture 30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AE8E1E1-C284-443C-9A9E-BF353897C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8154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69" name="Picture 30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65DA32C-B20C-40A6-891C-B2777C1F0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8354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70" name="Picture 3069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2F46332C-BD13-429C-8967-5397B9C73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8554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71" name="Picture 3070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131B6CD9-5153-40E0-A54D-381738932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8754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72" name="Picture 30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AFF0273-36C4-4932-B190-52D7C33D6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8954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73" name="Picture 30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1CDA295-2554-4201-B352-0A9ADA8EA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9154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74" name="Picture 30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5FB915D-74AB-430A-8AF8-B5D6C6B58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9354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75" name="Picture 3074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5BAF901F-8D05-40FB-AE8C-81C53AB99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9554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76" name="Picture 30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4E0E96D-7B11-41F2-8D26-46D3E7848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9754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77" name="Picture 3076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F72049A4-6E54-4527-BCA5-A0EEB61E8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9954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238125</xdr:rowOff>
    </xdr:from>
    <xdr:to>
      <xdr:col>17</xdr:col>
      <xdr:colOff>381000</xdr:colOff>
      <xdr:row>27</xdr:row>
      <xdr:rowOff>152400</xdr:rowOff>
    </xdr:to>
    <xdr:pic>
      <xdr:nvPicPr>
        <xdr:cNvPr id="3078" name="Picture 30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48EBAAC-2A0B-4C13-887B-FAA25708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0" y="7886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079" name="Picture 30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279FBD6-B828-44B3-A45D-A6D5C82A0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0354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3080" name="Picture 3079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C2449401-8468-4B4E-A92D-0C5E320D5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0554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3081" name="Picture 30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CE2CE08-80ED-44AE-B3BC-88EE76182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0754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3082" name="Picture 3081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0610FA0E-159F-4B71-B0AF-88F1C59AC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095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3083" name="Picture 3082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4497C234-6DF1-41DD-B0E2-5C7746710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1155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3084" name="Picture 3083" descr="https://a.espncdn.com/combiner/i?img=/i/teamlogos/countries/500/nor.png&amp;w=40&amp;h=40&amp;scale=crop">
          <a:extLst>
            <a:ext uri="{FF2B5EF4-FFF2-40B4-BE49-F238E27FC236}">
              <a16:creationId xmlns:a16="http://schemas.microsoft.com/office/drawing/2014/main" id="{4CAFA854-D81D-4769-8DD4-FD17E6D35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135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3085" name="Picture 30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9F701C8-1E31-48F2-B248-EDEE74DF5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1555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3086" name="Picture 30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B9851FF-E73D-4D87-B176-22F74A754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1755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180975</xdr:rowOff>
    </xdr:to>
    <xdr:pic>
      <xdr:nvPicPr>
        <xdr:cNvPr id="3087" name="Picture 30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AF37119-AD91-41F4-A0D3-71878256D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1955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3088" name="Picture 30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8373163-D915-4108-84F4-B1D694359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2155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3089" name="Picture 30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F024468-4AB1-4970-ACE1-1F2DFACDA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2355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3090" name="Picture 308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779F135D-2933-440B-90BA-275CBE298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2555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3091" name="Picture 30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7D3D6DB-866B-4883-B4CA-CB7AD061B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2755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3092" name="Picture 30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FFF0BD7-5FA6-4808-AAB0-3E7333B66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2955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3093" name="Picture 30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55834B0-1DB7-47B8-9005-4CB29805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3155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3094" name="Picture 30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F7BBCF9-C4F6-4C68-AF47-87A40A4AF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3355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3095" name="Picture 30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71247D0-CE40-4466-A537-E3B056B25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3555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3096" name="Picture 3095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A4E71C02-AA13-4221-8F34-18517D942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3755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3097" name="Picture 3096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C5087124-C1FE-429D-8FD4-D14C0382E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3955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3098" name="Picture 30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274C961-1952-402D-9F53-63D33F11A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415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3099" name="Picture 30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F192A2B-3097-4281-A1D5-50936E69B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4355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3100" name="Picture 3099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76A2AAE4-3879-49D8-9698-E37CA6971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4555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3101" name="Picture 31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26CC48E-A879-4052-A65B-E3F69E8C4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4755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3102" name="Picture 31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71A5020-C4EA-4B0D-8E33-6C8503777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495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3103" name="Picture 31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AF4C37E-D89F-4AF0-A978-EE40ADA06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5155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3104" name="Picture 31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9FA7851-EA14-4725-8EEF-AC4C5E359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5355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3105" name="Picture 31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5A0F817-3A28-47B7-A68D-3F67CB199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5555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3106" name="Picture 31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5DBEE41-37A7-4054-BB43-A117E7583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5755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3107" name="Picture 3106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4A6CC2B0-A295-458A-93CC-624424DC7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5955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3108" name="Picture 31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8EEDF62-0C90-4389-BA9C-B8C4E984B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6155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3109" name="Picture 3108" descr="https://a.espncdn.com/combiner/i?img=/i/teamlogos/countries/500/tpe.png&amp;w=40&amp;h=40&amp;scale=crop">
          <a:extLst>
            <a:ext uri="{FF2B5EF4-FFF2-40B4-BE49-F238E27FC236}">
              <a16:creationId xmlns:a16="http://schemas.microsoft.com/office/drawing/2014/main" id="{0349C099-58F9-4DD5-9F79-3BFC1B774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6355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3110" name="Picture 31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6AB9E2C-C5C0-4A5B-9951-FD4AB631F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6555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3111" name="Picture 31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9B1BFAD-7742-4637-8A60-3D79E2E16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6755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3112" name="Picture 31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F60DB77-FFDE-42B0-9635-E58CF5C7E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6955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3113" name="Picture 31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89DDE13-45DC-4A8C-A412-DDC23D0B4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7155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3114" name="Picture 31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7D6ACC5-DB16-44B8-8C36-F38F0089E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7355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3115" name="Picture 31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1AC0193-CF79-4B0F-8C06-2CC11EF67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7555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3116" name="Picture 31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099EDFE-DBC7-4A5F-AD19-F9DC543B2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7755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3117" name="Picture 31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1B32AA9-F8ED-45AF-9274-DE9CFA455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7955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3118" name="Picture 311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AEA8960B-9A2A-41D9-A284-A1DBC40C3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815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3119" name="Picture 3118" descr="https://a.espncdn.com/combiner/i?img=/i/teamlogos/countries/500/ned.png&amp;w=40&amp;h=40&amp;scale=crop">
          <a:extLst>
            <a:ext uri="{FF2B5EF4-FFF2-40B4-BE49-F238E27FC236}">
              <a16:creationId xmlns:a16="http://schemas.microsoft.com/office/drawing/2014/main" id="{C723D323-089A-4AD0-B2B9-BD1018AF5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8355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3120" name="Picture 31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094FC37-BCBE-4769-806D-EBAAF9722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8555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3121" name="Picture 3120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9CD639E2-B81A-424B-A240-5C3AC5DC9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8755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3122" name="Picture 31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4F7EC8D-BA58-4FC6-B104-56A789F10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895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3123" name="Picture 312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174A1CEF-183E-4CAB-BC41-7C75F12D0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9156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3124" name="Picture 31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8F53A6B-AE54-4C42-A222-5066ABD45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9356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3125" name="Picture 3124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0F207D03-EE53-4C91-9A9C-A947E3E1B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9556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3126" name="Picture 31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5F3106F-C910-4AD2-8976-419321361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9756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3127" name="Picture 3126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31AED4AB-C363-4C4F-82B3-81D3D65E6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9956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3128" name="Picture 31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EAF9A57-5DF2-4E44-8168-54FC1714C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0156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3129" name="Picture 31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E0F6547-C1C5-4272-9F1F-82B459B77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0356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3130" name="Picture 31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5989060-55B3-4A00-8F62-2161514FA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0556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3131" name="Picture 31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FD0B9E6-5DA2-426D-9C93-FB19A444B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0756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3132" name="Picture 313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B58E283A-86E6-4083-A684-08B4FAF10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0956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3133" name="Picture 31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14031E4-E810-4B52-88E4-7AFE9C037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1156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3134" name="Picture 31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7F5FBDD-4D9E-4E30-924F-6CFD51890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1356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3135" name="Picture 31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A65B71E-E286-4AB4-A24B-B8467ED33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1556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3136" name="Picture 31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A2F6C81-3E0E-4C05-912D-B7E26FE03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1756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3137" name="Picture 3136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0C7BEB5-2B5B-4D9F-9590-CBBD42D46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1956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3138" name="Picture 3137" descr="https://a.espncdn.com/combiner/i?img=/i/teamlogos/countries/500/aut.png&amp;w=40&amp;h=40&amp;scale=crop">
          <a:extLst>
            <a:ext uri="{FF2B5EF4-FFF2-40B4-BE49-F238E27FC236}">
              <a16:creationId xmlns:a16="http://schemas.microsoft.com/office/drawing/2014/main" id="{3E67DAD3-C62C-484A-B111-AFB183B08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215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3139" name="Picture 313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85ADA1BE-921A-4C4E-BF70-0D280F7FA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2356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3140" name="Picture 31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2AC0D4F-1148-4FB2-9FA6-A51037124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2556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3141" name="Picture 31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0326FB7-4F5A-478E-9E39-603EA4255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2756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3142" name="Picture 3141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0885157B-900E-4836-BA3A-F63494162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295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3143" name="Picture 31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C52D115-2FF7-454B-9655-E021E0E69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3156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3144" name="Picture 31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0D9A3F4-9866-434B-91E2-E47737B29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3356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3145" name="Picture 3144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71A0B93E-A827-4EAC-8436-CA3FE6F78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3556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3146" name="Picture 31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D05F3FC-6120-44E4-B37C-C2C4BF1FF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3756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3147" name="Picture 3146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B07F148F-45B1-410C-9836-FA5D22AD4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3956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3148" name="Picture 31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76C964-2899-4834-9118-C4E21FB01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4156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3149" name="Picture 3148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1F12C549-82FF-4AC8-81C6-95800AEB4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4356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17</xdr:col>
      <xdr:colOff>381000</xdr:colOff>
      <xdr:row>72</xdr:row>
      <xdr:rowOff>180975</xdr:rowOff>
    </xdr:to>
    <xdr:pic>
      <xdr:nvPicPr>
        <xdr:cNvPr id="3150" name="Picture 31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8020DF3-8D05-481C-B16B-6860A57E7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4556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17</xdr:col>
      <xdr:colOff>381000</xdr:colOff>
      <xdr:row>73</xdr:row>
      <xdr:rowOff>180975</xdr:rowOff>
    </xdr:to>
    <xdr:pic>
      <xdr:nvPicPr>
        <xdr:cNvPr id="3151" name="Picture 31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0D59640-4DDB-4BFE-87BD-4DFAE8D9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4756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17</xdr:col>
      <xdr:colOff>381000</xdr:colOff>
      <xdr:row>74</xdr:row>
      <xdr:rowOff>180975</xdr:rowOff>
    </xdr:to>
    <xdr:pic>
      <xdr:nvPicPr>
        <xdr:cNvPr id="3152" name="Picture 3151" descr="https://a.espncdn.com/combiner/i?img=/i/teamlogos/countries/500/den.png&amp;w=40&amp;h=40&amp;scale=crop">
          <a:extLst>
            <a:ext uri="{FF2B5EF4-FFF2-40B4-BE49-F238E27FC236}">
              <a16:creationId xmlns:a16="http://schemas.microsoft.com/office/drawing/2014/main" id="{C1B908C4-C4DA-44C6-8692-A07D658AF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4956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74</xdr:row>
      <xdr:rowOff>0</xdr:rowOff>
    </xdr:from>
    <xdr:to>
      <xdr:col>17</xdr:col>
      <xdr:colOff>381000</xdr:colOff>
      <xdr:row>75</xdr:row>
      <xdr:rowOff>180975</xdr:rowOff>
    </xdr:to>
    <xdr:pic>
      <xdr:nvPicPr>
        <xdr:cNvPr id="3153" name="Picture 31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3C33059-7DFE-4524-9349-7CEAEE60C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5156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75</xdr:row>
      <xdr:rowOff>0</xdr:rowOff>
    </xdr:from>
    <xdr:to>
      <xdr:col>17</xdr:col>
      <xdr:colOff>381000</xdr:colOff>
      <xdr:row>76</xdr:row>
      <xdr:rowOff>180975</xdr:rowOff>
    </xdr:to>
    <xdr:pic>
      <xdr:nvPicPr>
        <xdr:cNvPr id="3154" name="Picture 31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40F672D-2658-48FA-8A78-7DDD0EB02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5356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76</xdr:row>
      <xdr:rowOff>0</xdr:rowOff>
    </xdr:from>
    <xdr:to>
      <xdr:col>17</xdr:col>
      <xdr:colOff>381000</xdr:colOff>
      <xdr:row>77</xdr:row>
      <xdr:rowOff>180975</xdr:rowOff>
    </xdr:to>
    <xdr:pic>
      <xdr:nvPicPr>
        <xdr:cNvPr id="3155" name="Picture 31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950E0C8-BD39-414D-A8D7-F5718796A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5556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77</xdr:row>
      <xdr:rowOff>0</xdr:rowOff>
    </xdr:from>
    <xdr:to>
      <xdr:col>17</xdr:col>
      <xdr:colOff>381000</xdr:colOff>
      <xdr:row>78</xdr:row>
      <xdr:rowOff>180975</xdr:rowOff>
    </xdr:to>
    <xdr:pic>
      <xdr:nvPicPr>
        <xdr:cNvPr id="3156" name="Picture 31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3AFABB9-761F-469D-B20B-3A919491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5756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78</xdr:row>
      <xdr:rowOff>0</xdr:rowOff>
    </xdr:from>
    <xdr:to>
      <xdr:col>17</xdr:col>
      <xdr:colOff>381000</xdr:colOff>
      <xdr:row>79</xdr:row>
      <xdr:rowOff>180975</xdr:rowOff>
    </xdr:to>
    <xdr:pic>
      <xdr:nvPicPr>
        <xdr:cNvPr id="3157" name="Picture 31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88AB0B6-B55E-4114-B2DC-4DE50422F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5956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79</xdr:row>
      <xdr:rowOff>0</xdr:rowOff>
    </xdr:from>
    <xdr:to>
      <xdr:col>17</xdr:col>
      <xdr:colOff>381000</xdr:colOff>
      <xdr:row>80</xdr:row>
      <xdr:rowOff>180975</xdr:rowOff>
    </xdr:to>
    <xdr:pic>
      <xdr:nvPicPr>
        <xdr:cNvPr id="3158" name="Picture 3157" descr="https://a.espncdn.com/combiner/i?img=/i/teamlogos/countries/500/fra.png&amp;w=40&amp;h=40&amp;scale=crop">
          <a:extLst>
            <a:ext uri="{FF2B5EF4-FFF2-40B4-BE49-F238E27FC236}">
              <a16:creationId xmlns:a16="http://schemas.microsoft.com/office/drawing/2014/main" id="{CA1B4622-C288-4D2E-BE1A-BC64728F7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615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80</xdr:row>
      <xdr:rowOff>0</xdr:rowOff>
    </xdr:from>
    <xdr:to>
      <xdr:col>17</xdr:col>
      <xdr:colOff>381000</xdr:colOff>
      <xdr:row>81</xdr:row>
      <xdr:rowOff>180975</xdr:rowOff>
    </xdr:to>
    <xdr:pic>
      <xdr:nvPicPr>
        <xdr:cNvPr id="3159" name="Picture 31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94EED22-3212-4832-9028-AA4EB1011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6356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81</xdr:row>
      <xdr:rowOff>0</xdr:rowOff>
    </xdr:from>
    <xdr:to>
      <xdr:col>17</xdr:col>
      <xdr:colOff>381000</xdr:colOff>
      <xdr:row>82</xdr:row>
      <xdr:rowOff>180975</xdr:rowOff>
    </xdr:to>
    <xdr:pic>
      <xdr:nvPicPr>
        <xdr:cNvPr id="3160" name="Picture 3159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B6618C30-BA8E-4C8A-B3B8-0C0FF2810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6556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82</xdr:row>
      <xdr:rowOff>0</xdr:rowOff>
    </xdr:from>
    <xdr:to>
      <xdr:col>17</xdr:col>
      <xdr:colOff>381000</xdr:colOff>
      <xdr:row>83</xdr:row>
      <xdr:rowOff>180975</xdr:rowOff>
    </xdr:to>
    <xdr:pic>
      <xdr:nvPicPr>
        <xdr:cNvPr id="3161" name="Picture 31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5F0432B-1DC9-48BC-AB1A-AE725AFE0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6756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83</xdr:row>
      <xdr:rowOff>0</xdr:rowOff>
    </xdr:from>
    <xdr:to>
      <xdr:col>17</xdr:col>
      <xdr:colOff>381000</xdr:colOff>
      <xdr:row>84</xdr:row>
      <xdr:rowOff>180975</xdr:rowOff>
    </xdr:to>
    <xdr:pic>
      <xdr:nvPicPr>
        <xdr:cNvPr id="3162" name="Picture 316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C23C03EB-3720-4E3C-8D3D-83FBA900C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695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163" name="Picture 3162" descr="https://a.espncdn.com/combiner/i?img=/i/headshots/golf/players/full/5934.png&amp;h=96&amp;w=96&amp;scale=crop">
          <a:extLst>
            <a:ext uri="{FF2B5EF4-FFF2-40B4-BE49-F238E27FC236}">
              <a16:creationId xmlns:a16="http://schemas.microsoft.com/office/drawing/2014/main" id="{CB879AA7-C2AB-4317-A0AD-2E04747B6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5144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164" name="Picture 3163" descr="https://a.espncdn.com/combiner/i?img=/i/teamlogos/countries/500/chn.png&amp;w=32&amp;h=32&amp;scale=crop">
          <a:extLst>
            <a:ext uri="{FF2B5EF4-FFF2-40B4-BE49-F238E27FC236}">
              <a16:creationId xmlns:a16="http://schemas.microsoft.com/office/drawing/2014/main" id="{203A2416-F92A-4B49-BA5C-D6FF74575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76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165" name="Picture 3164" descr="https://a.espncdn.com/combiner/i?img=/i/headshots/golf/players/full/809.png&amp;h=96&amp;w=96&amp;scale=crop">
          <a:extLst>
            <a:ext uri="{FF2B5EF4-FFF2-40B4-BE49-F238E27FC236}">
              <a16:creationId xmlns:a16="http://schemas.microsoft.com/office/drawing/2014/main" id="{59912C5E-BFA9-4607-9D50-9B1E928B5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4956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166" name="Picture 3165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7C1FFB2B-0343-4FBC-ADE0-33F9043CC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74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167" name="Picture 3166" descr="https://a.espncdn.com/combiner/i?img=/i/headshots/golf/players/full/9126.png&amp;h=96&amp;w=96&amp;scale=crop">
          <a:extLst>
            <a:ext uri="{FF2B5EF4-FFF2-40B4-BE49-F238E27FC236}">
              <a16:creationId xmlns:a16="http://schemas.microsoft.com/office/drawing/2014/main" id="{01FA20A2-AAA4-496A-9EA9-FD2848E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52101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168" name="Picture 3167" descr="https://a.espncdn.com/combiner/i?img=/i/teamlogos/countries/500/can.png&amp;w=32&amp;h=32&amp;scale=crop">
          <a:extLst>
            <a:ext uri="{FF2B5EF4-FFF2-40B4-BE49-F238E27FC236}">
              <a16:creationId xmlns:a16="http://schemas.microsoft.com/office/drawing/2014/main" id="{B855FDB9-4947-4C6E-93B4-4C8D28ABA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169" name="Picture 3168" descr="https://a.espncdn.com/combiner/i?img=/i/headshots/golf/players/full/7081.png&amp;h=96&amp;w=96&amp;scale=crop">
          <a:extLst>
            <a:ext uri="{FF2B5EF4-FFF2-40B4-BE49-F238E27FC236}">
              <a16:creationId xmlns:a16="http://schemas.microsoft.com/office/drawing/2014/main" id="{413F14BA-1676-40DA-9E07-3135838C9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70389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170" name="Picture 3169" descr="https://a.espncdn.com/combiner/i?img=/i/teamlogos/countries/500/kor.png&amp;w=32&amp;h=32&amp;scale=crop">
          <a:extLst>
            <a:ext uri="{FF2B5EF4-FFF2-40B4-BE49-F238E27FC236}">
              <a16:creationId xmlns:a16="http://schemas.microsoft.com/office/drawing/2014/main" id="{70ECB0B8-8BBE-45E2-870A-9DD1C7BD9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71" name="Picture 3170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E8D69C5E-843D-4B08-BF09-CFB3F8672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8753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72" name="Picture 317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C902E32D-D627-4ABD-A7FD-EBEE6E7A9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895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73" name="Picture 31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5857E51-C400-4E94-AD65-1B109C4E6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9153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74" name="Picture 31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9B94681-D9F1-4704-83D2-A34843B23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935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75" name="Picture 31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7239628-AEE4-46F9-8716-80FC342E8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9553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76" name="Picture 3175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1AF8234C-CC33-4EC1-98F0-494DDE1D7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9753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77" name="Picture 31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2BF6017-5C69-4801-9EC2-4733AAE82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9953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78" name="Picture 31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EEEB84E-AC61-4D31-BBCD-138364834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015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79" name="Picture 31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68CCBCD-E12D-4F2F-AF55-11628900C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0353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80" name="Picture 317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7FD94F1C-6765-4115-AEA7-B50BA880E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0553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81" name="Picture 3180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F14B0031-3C6E-4E62-9AA4-CFD08C775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0753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82" name="Picture 3181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8F80D637-894B-42F6-BADA-AC7A3DEBF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0953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83" name="Picture 31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DB4C651-06C1-458F-9A1E-D51C42B69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1153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84" name="Picture 31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C5CCB13-EF08-4026-A850-7A28A84B6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135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85" name="Picture 31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90C48CE-87D7-412D-B786-1717C7D2C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1553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86" name="Picture 3185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ECE23F04-31D6-4FDD-8A93-12F8B95B8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175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87" name="Picture 3186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B19EBCAA-EA94-4076-B9BA-B340D3BCC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1953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88" name="Picture 31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218F449-5598-4D49-9208-44E459467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215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89" name="Picture 31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8D1D8F8-8083-4093-B049-1096D3D78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2353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90" name="Picture 3189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36889C30-EF40-463E-AEED-07EE22403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2553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91" name="Picture 31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3367432-813F-437F-96DF-DD6351879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2753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92" name="Picture 31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C27D68A-913F-4627-BAF8-35362B974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295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93" name="Picture 31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A5007E2-6FF4-467B-A965-0B1516837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3154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94" name="Picture 3193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5332C8E0-5ADC-40FC-9B6A-A8011B270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335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95" name="Picture 31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5307418-C795-4222-B70E-69C01E145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3554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96" name="Picture 31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4D8CC81-5E6D-45B6-89D2-29611EA69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3754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97" name="Picture 31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62987AE-9B1D-4362-8D0A-AE50DF00D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3954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98" name="Picture 3197" descr="https://a.espncdn.com/combiner/i?img=/i/teamlogos/countries/500/chn.png&amp;w=40&amp;h=40&amp;scale=crop">
          <a:extLst>
            <a:ext uri="{FF2B5EF4-FFF2-40B4-BE49-F238E27FC236}">
              <a16:creationId xmlns:a16="http://schemas.microsoft.com/office/drawing/2014/main" id="{5849D174-C932-4BF0-8A65-ED688F8B3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4154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199" name="Picture 31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A9C1725-EC6E-45B0-85FA-70FC604FD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4354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00" name="Picture 31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1A03D34-8D97-4B91-90A5-BB4A3838C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4554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01" name="Picture 3200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DCED8D82-88C6-4CE8-AD16-7EB69EDF1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4754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02" name="Picture 32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14A8C5E-9869-439B-B647-EF2D4D885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4954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03" name="Picture 32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514BA9A-0206-4EAB-B90E-AD0261338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5154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04" name="Picture 3203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C51D20D1-9B33-463C-A1A6-084EBBB1C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5354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05" name="Picture 3204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54575023-C2DB-4B3D-B6F6-1AB26F118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5554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06" name="Picture 320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4F93CF2F-7955-4CB7-BC94-21D8276E0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5754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07" name="Picture 32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9B48CA1-27BA-404D-AF93-F9FC36C7B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5954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08" name="Picture 32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DA9DF14-BD5B-4E8A-B30A-FF783416C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615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09" name="Picture 3208" descr="https://a.espncdn.com/combiner/i?img=/i/teamlogos/countries/500/ned.png&amp;w=40&amp;h=40&amp;scale=crop">
          <a:extLst>
            <a:ext uri="{FF2B5EF4-FFF2-40B4-BE49-F238E27FC236}">
              <a16:creationId xmlns:a16="http://schemas.microsoft.com/office/drawing/2014/main" id="{A6794BA7-CB59-4DC6-BB32-5ADBDAD62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6354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10" name="Picture 320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5B80903A-8403-4222-8A56-88374FB23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6554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11" name="Picture 321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8AA4FD3C-C20E-45ED-862A-BF45FC6D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6754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12" name="Picture 32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06654F7-0134-4A35-99A6-80584F0B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695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13" name="Picture 321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847C902F-84E4-496B-8242-7840C3971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7154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14" name="Picture 32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B203B12-6F5C-40B6-9B13-90BC545E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735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15" name="Picture 32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C745E49-8EFE-43E1-90BA-69B0C8B89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7554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16" name="Picture 3215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52F2E2B4-577E-4BF2-AE93-D8FE8FB82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7754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17" name="Picture 32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B1FF418-A377-4C9C-A942-BB5C7658C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7954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18" name="Picture 32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78C9319-0F67-403A-A371-F455E490B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8154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19" name="Picture 321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2EEC8904-0D24-4F57-9E16-27CA5C772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8354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20" name="Picture 32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1187EAF-F9E7-49A5-9DF3-B0DC05566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8554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21" name="Picture 32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60D0F74-2013-4B61-949D-ACA45EAA4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8754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22" name="Picture 3221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27FEAA2E-70B7-4E97-B665-3C01F6BD5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8954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23" name="Picture 32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6EC9D8B-35E3-4BD9-80C1-C0C081BCE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9154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24" name="Picture 32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8D7E463-3D69-4852-B20C-D05C88551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9354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25" name="Picture 322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5EC2375A-43A2-4153-9634-DEB9EDAC4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9554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26" name="Picture 32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D80961B-D4DC-470F-9685-B8D5DAB2F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9754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27" name="Picture 3226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0D7ADC61-8441-42B4-A86D-6C694BEB7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9954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28" name="Picture 32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0DA3A12-911E-4D34-96BB-C7A63EA1D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015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29" name="Picture 322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C7FA9A73-25A0-482A-93E7-9FF67480B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0354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3230" name="Picture 32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7A463F7-29C6-47C5-AF23-4721F6C1E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0554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3231" name="Picture 32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65343CC-6F0A-441D-BD56-74B305090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0754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3232" name="Picture 3231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11E8E4F0-02C9-4B1D-902E-842A85EB5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095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3233" name="Picture 32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BC01D4D-7EB0-4A14-8D05-7D4758C4F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1155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3234" name="Picture 3233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24241DC2-E1DD-432C-9A08-8FF44A7A2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135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3235" name="Picture 32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3D88535-C3F1-49E5-8EFA-68DD835BD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1555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3236" name="Picture 32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667ACBD-9898-44FD-B2E6-980DE5D6C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1755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180975</xdr:rowOff>
    </xdr:to>
    <xdr:pic>
      <xdr:nvPicPr>
        <xdr:cNvPr id="3237" name="Picture 32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441E671-4125-4734-A8F9-92FD27C3D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1955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3238" name="Picture 32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B3660A8-A80A-4599-9270-BBF81CC08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2155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3239" name="Picture 32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87EC667-151D-44DB-B961-C87F25FE1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2355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3240" name="Picture 32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5BB1ABA-FD75-458D-83BF-208BD43E3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2555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3241" name="Picture 3240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A01CE63C-6980-497E-828E-15D885376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2755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3242" name="Picture 32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F773AD6-2CCF-4E96-AF11-E9997594B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2955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3243" name="Picture 32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5F929F4-513A-473D-A2F7-33D9D46FA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3155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3244" name="Picture 32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DC4DAFA-2B20-49BC-A567-8B07BFB20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3355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3245" name="Picture 32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EA6962D-81D9-45AB-A14F-85DCCCF09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3555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3246" name="Picture 32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230B348-F2A2-4108-8CD1-FE46FA740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3755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3247" name="Picture 32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EA62746-B13F-4311-AADE-302CBCCAC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3955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3248" name="Picture 32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7CE1BF4-2B75-4D2D-A644-EB3D6C3E5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415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3249" name="Picture 3248" descr="https://a.espncdn.com/combiner/i?img=/i/teamlogos/countries/500/nor.png&amp;w=40&amp;h=40&amp;scale=crop">
          <a:extLst>
            <a:ext uri="{FF2B5EF4-FFF2-40B4-BE49-F238E27FC236}">
              <a16:creationId xmlns:a16="http://schemas.microsoft.com/office/drawing/2014/main" id="{7247433D-CF51-4068-919E-5154F030F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4355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3250" name="Picture 3249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37CD4494-835C-4529-AE2D-8BFC99F27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4555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251" name="Picture 3250" descr="https://a.espncdn.com/combiner/i?img=/i/headshots/golf/players/full/9626.png&amp;h=96&amp;w=96&amp;scale=crop">
          <a:extLst>
            <a:ext uri="{FF2B5EF4-FFF2-40B4-BE49-F238E27FC236}">
              <a16:creationId xmlns:a16="http://schemas.microsoft.com/office/drawing/2014/main" id="{7EDE1FBA-7F56-4C65-8011-CB83C5A40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5144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252" name="Picture 3251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49945902-5FA5-40A1-AD45-F138838DF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76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253" name="Picture 3252" descr="https://a.espncdn.com/combiner/i?img=/i/headshots/golf/players/full/257.png&amp;h=96&amp;w=96&amp;scale=crop">
          <a:extLst>
            <a:ext uri="{FF2B5EF4-FFF2-40B4-BE49-F238E27FC236}">
              <a16:creationId xmlns:a16="http://schemas.microsoft.com/office/drawing/2014/main" id="{743493F5-69B4-40E7-B77C-768CEAAFA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34956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254" name="Picture 3253" descr="https://a.espncdn.com/combiner/i?img=/i/teamlogos/countries/500/usa.png&amp;w=32&amp;h=32&amp;scale=crop">
          <a:extLst>
            <a:ext uri="{FF2B5EF4-FFF2-40B4-BE49-F238E27FC236}">
              <a16:creationId xmlns:a16="http://schemas.microsoft.com/office/drawing/2014/main" id="{DCCD980C-C57B-43F5-88FA-133CAF6E3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374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255" name="Picture 3254" descr="https://a.espncdn.com/combiner/i?img=/i/headshots/golf/players/full/9126.png&amp;h=96&amp;w=96&amp;scale=crop">
          <a:extLst>
            <a:ext uri="{FF2B5EF4-FFF2-40B4-BE49-F238E27FC236}">
              <a16:creationId xmlns:a16="http://schemas.microsoft.com/office/drawing/2014/main" id="{176CE4ED-BF9A-430B-8172-0D49C17B6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52101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256" name="Picture 3255" descr="https://a.espncdn.com/combiner/i?img=/i/teamlogos/countries/500/can.png&amp;w=32&amp;h=32&amp;scale=crop">
          <a:extLst>
            <a:ext uri="{FF2B5EF4-FFF2-40B4-BE49-F238E27FC236}">
              <a16:creationId xmlns:a16="http://schemas.microsoft.com/office/drawing/2014/main" id="{AD5519C3-76DF-41E1-B51E-F7D9FAA00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5457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257" name="Picture 3256" descr="https://a.espncdn.com/combiner/i?img=/i/headshots/golf/players/full/7081.png&amp;h=96&amp;w=96&amp;scale=crop">
          <a:extLst>
            <a:ext uri="{FF2B5EF4-FFF2-40B4-BE49-F238E27FC236}">
              <a16:creationId xmlns:a16="http://schemas.microsoft.com/office/drawing/2014/main" id="{AE5AEFF8-A53B-439B-A2BD-C310973BC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70389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258" name="Picture 3257" descr="https://a.espncdn.com/combiner/i?img=/i/teamlogos/countries/500/kor.png&amp;w=32&amp;h=32&amp;scale=crop">
          <a:extLst>
            <a:ext uri="{FF2B5EF4-FFF2-40B4-BE49-F238E27FC236}">
              <a16:creationId xmlns:a16="http://schemas.microsoft.com/office/drawing/2014/main" id="{F14DCA5B-0D07-4A67-93C0-8B190A36F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59" name="Picture 325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6061C7D2-EF59-46E6-BB14-6B38DF0BA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8753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60" name="Picture 3259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D65FF9BE-060C-40DC-96EF-6E447B332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895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61" name="Picture 32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35FD602-CFCC-430B-BB82-B80885CBC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9153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62" name="Picture 32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0AD12C8-4EBE-4079-8D1D-75BF1184D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935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63" name="Picture 3262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39420A70-4058-4793-BCD7-05198FABB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9553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64" name="Picture 3263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FFA13022-516D-4A89-AE2F-502D36B8E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9753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65" name="Picture 3264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B32E4878-0A4F-462C-900D-1874C7616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9953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66" name="Picture 32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2167AC5-DC8B-4EC1-9298-6C603D683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015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67" name="Picture 32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78A9400-1EEA-46C3-B6E9-E4C924E32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0353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68" name="Picture 32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FF91C59-B63F-4972-A157-0FB84B18B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0553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69" name="Picture 32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799ABF3-379A-46E1-87B7-FD9052B37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0753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70" name="Picture 32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EECFD5A-0E05-47EB-AFBD-AACACAB01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0953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71" name="Picture 32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D4E2B75-8570-4F88-94F1-A318A1727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1153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72" name="Picture 32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8B0F099-B7D0-424F-9438-5F376C3F6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135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73" name="Picture 32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59CE731-7C40-4323-A447-328F0976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1553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74" name="Picture 3273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1536DED4-64C0-4599-ADFC-728A71F40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175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75" name="Picture 32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5E4BED4-A963-42AD-80A3-965E80CA6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1953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76" name="Picture 32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F2B7C11-A2DA-4208-B59A-316A63702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215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77" name="Picture 32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70B6DF-9E8E-4F28-8844-262254006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2353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78" name="Picture 3277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188A62E8-B150-4713-BFDF-8D526A81E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2553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79" name="Picture 32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F8332F0-9455-406D-8160-CA6619410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2753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80" name="Picture 32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F2CBFD3-FB9F-4D18-ADB3-2848A0230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295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81" name="Picture 32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D03F8AC-E85E-4149-9A6B-C3A164F19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3154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82" name="Picture 3281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91FD4147-5CDA-42CE-B8D8-E0D9F080C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335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83" name="Picture 328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CED967A5-8FE7-4483-8086-ECAB2B674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3554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84" name="Picture 32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FA1FD7C-DA23-4544-989B-16C0D4495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3754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85" name="Picture 32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29D4337-9484-48EB-89F8-4DF7A9908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3954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86" name="Picture 3285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D5250556-8EFA-4626-AB20-E107A3533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4154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87" name="Picture 32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6B32B97-2439-4DE0-9B56-DC38B3296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4354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288" name="Picture 3287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6F043C73-BF5F-4E2F-9AAB-ADBC49F2E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4554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3289" name="Picture 32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5EB36DF-A5AA-4D3A-8C46-01039BC78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4754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3290" name="Picture 32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6B8D7B4-3B96-4AAA-975E-0C45F9391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4954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3291" name="Picture 3290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CE306AF1-BB4F-4DED-AD7D-028E43AFA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5154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3292" name="Picture 32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B584F91-24F7-4F9D-9AA3-A1440F9D7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5354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3293" name="Picture 3292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01B163D4-3625-481A-9501-F15FB3349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5554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3294" name="Picture 3293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6A376EBE-428B-411D-A03A-27E033B0D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5754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3295" name="Picture 32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872E057-7B2E-434E-8C5B-73CC2EF5D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5954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180975</xdr:rowOff>
    </xdr:to>
    <xdr:pic>
      <xdr:nvPicPr>
        <xdr:cNvPr id="3296" name="Picture 3295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7D53EBE4-0FE6-4CB7-9673-093822C30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615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3297" name="Picture 32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B572F98-5529-46CA-AB56-B3D4B812A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6354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3298" name="Picture 3297" descr="https://a.espncdn.com/combiner/i?img=/i/teamlogos/countries/500/ned.png&amp;w=40&amp;h=40&amp;scale=crop">
          <a:extLst>
            <a:ext uri="{FF2B5EF4-FFF2-40B4-BE49-F238E27FC236}">
              <a16:creationId xmlns:a16="http://schemas.microsoft.com/office/drawing/2014/main" id="{1915145C-86C7-4164-82B2-37197AF93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6554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3299" name="Picture 32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39A007E-F102-48EE-A341-6BAF64A57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6754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3300" name="Picture 3299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FE644AD6-B2BD-4C04-A0E9-5FDE06B24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695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3301" name="Picture 33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6650176-FC2A-4968-A973-C7BFD051E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7154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3302" name="Picture 3301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B381A8B3-5EEA-47B4-B4F2-F4104FC5F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735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3303" name="Picture 33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C09E0D6-4F46-4B91-A403-0855AEE3F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7554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3304" name="Picture 3303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1AF60382-0341-4927-AF59-4E29E15B7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7754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3305" name="Picture 33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6DF8746-BC67-4358-93E0-7497D9E7F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7954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3306" name="Picture 33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C7DB154-C6B3-4617-8ED0-FF1EAEFA4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8154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3307" name="Picture 33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A4BBAA8-2D61-497C-ACF3-41C874D88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8354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3308" name="Picture 33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EB4694-62FE-4365-9413-8D2E50E30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8554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3309" name="Picture 3308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2F76BECC-C2DE-48D9-825F-7DBACCBFB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8754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3310" name="Picture 3309" descr="https://a.espncdn.com/combiner/i?img=/i/teamlogos/countries/500/chn.png&amp;w=40&amp;h=40&amp;scale=crop">
          <a:extLst>
            <a:ext uri="{FF2B5EF4-FFF2-40B4-BE49-F238E27FC236}">
              <a16:creationId xmlns:a16="http://schemas.microsoft.com/office/drawing/2014/main" id="{28CA611E-63CF-48D9-8345-A5100FC65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8954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3311" name="Picture 331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839F28B6-4320-4339-A61A-BAD076AD3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9154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3312" name="Picture 33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0E7D31C-0FE0-442D-A192-335C940C2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9354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3313" name="Picture 3312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6EF58223-3F06-4DBA-A6B1-3D735AB48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9554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3314" name="Picture 33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E997FF1-60E7-4349-9C27-8FEF0F083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9754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3315" name="Picture 33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AA270CD-1A62-4FC1-BE2F-F263F690F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9954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3316" name="Picture 3315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410C8A64-45E0-4E61-A7A2-7BC28B1D1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015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3317" name="Picture 3316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F1D3D10A-9CE0-4404-92B8-7806DEEC5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0354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3318" name="Picture 33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CB732AE-3503-4616-B99C-3238C41A8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0554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3319" name="Picture 3318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97228813-17B7-41B6-9A58-37EC18998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0754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3320" name="Picture 331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F247527B-AD5A-494A-87EA-71F069115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095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3321" name="Picture 33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9B377C5-75B8-42FB-83BF-B56243F31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1155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3322" name="Picture 33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446463F-A8C2-4134-94F5-A2A584ADC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135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3323" name="Picture 3322" descr="https://a.espncdn.com/combiner/i?img=/i/teamlogos/countries/500/nor.png&amp;w=40&amp;h=40&amp;scale=crop">
          <a:extLst>
            <a:ext uri="{FF2B5EF4-FFF2-40B4-BE49-F238E27FC236}">
              <a16:creationId xmlns:a16="http://schemas.microsoft.com/office/drawing/2014/main" id="{38B6F499-6745-430C-A3F7-E26222682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1555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3324" name="Picture 33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F74F1E5-2285-47E4-A6F4-469886934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1755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3325" name="Picture 33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F994AB4-C7EF-41A3-9DD0-C402CD49D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1955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3326" name="Picture 33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54A111E-93A5-413D-9198-A429A2852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2155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3327" name="Picture 33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4926519-4387-4BE2-81EF-6368EB03C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2355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3328" name="Picture 33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8756CA6-C8C8-4093-B561-05D7C25E4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2555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3329" name="Picture 33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4C979E4-603F-4D5E-96EA-D995F7722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2755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3330" name="Picture 33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0ABCFB7-FD91-4603-BC7D-2B6D8D697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2955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3331" name="Picture 3330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E88D3FD5-951C-4DC4-A2ED-67C67F73C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3155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3332" name="Picture 33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E19932A-E95D-44C3-97E8-C96925BB3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3355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3333" name="Picture 33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084B24B-7E97-43EA-AD2D-45041557F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3555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3334" name="Picture 33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6F7DBCF-82FB-4B6E-80BE-4CD74D575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3755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3335" name="Picture 33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4BF65D2-2311-4F42-933A-EB3280D5B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3955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3336" name="Picture 33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D5F387F-AC14-42B3-BB36-24AB7CA7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415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3337" name="Picture 33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F4DD24D-E170-431D-8E59-C51BCE453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4355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3338" name="Picture 3337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28003D04-484B-4290-A623-745041462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4555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18</xdr:col>
      <xdr:colOff>304800</xdr:colOff>
      <xdr:row>6</xdr:row>
      <xdr:rowOff>142875</xdr:rowOff>
    </xdr:to>
    <xdr:pic>
      <xdr:nvPicPr>
        <xdr:cNvPr id="3339" name="Picture 3338" descr="https://a.espncdn.com/combiner/i?img=/i/headshots/golf/players/full/9938.png&amp;h=96&amp;w=96&amp;scale=crop">
          <a:extLst>
            <a:ext uri="{FF2B5EF4-FFF2-40B4-BE49-F238E27FC236}">
              <a16:creationId xmlns:a16="http://schemas.microsoft.com/office/drawing/2014/main" id="{9BB13764-5F80-4D34-9866-2069E9DFF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828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304800</xdr:colOff>
      <xdr:row>5</xdr:row>
      <xdr:rowOff>104775</xdr:rowOff>
    </xdr:to>
    <xdr:pic>
      <xdr:nvPicPr>
        <xdr:cNvPr id="3340" name="Picture 3339" descr="https://a.espncdn.com/combiner/i?img=/i/teamlogos/countries/500/usa.png&amp;w=32&amp;h=32&amp;scale=crop&amp;cquality=40">
          <a:extLst>
            <a:ext uri="{FF2B5EF4-FFF2-40B4-BE49-F238E27FC236}">
              <a16:creationId xmlns:a16="http://schemas.microsoft.com/office/drawing/2014/main" id="{45BCE877-1431-47A2-92CE-3CC59C94E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07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18</xdr:col>
      <xdr:colOff>304800</xdr:colOff>
      <xdr:row>13</xdr:row>
      <xdr:rowOff>152400</xdr:rowOff>
    </xdr:to>
    <xdr:pic>
      <xdr:nvPicPr>
        <xdr:cNvPr id="3341" name="Picture 3340" descr="https://a.espncdn.com/combiner/i?img=/i/headshots/golf/players/full/4587.png&amp;h=96&amp;w=96&amp;scale=crop">
          <a:extLst>
            <a:ext uri="{FF2B5EF4-FFF2-40B4-BE49-F238E27FC236}">
              <a16:creationId xmlns:a16="http://schemas.microsoft.com/office/drawing/2014/main" id="{76CC7D9C-055A-4974-8301-6C8D6BCA7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6576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304800</xdr:colOff>
      <xdr:row>12</xdr:row>
      <xdr:rowOff>104775</xdr:rowOff>
    </xdr:to>
    <xdr:pic>
      <xdr:nvPicPr>
        <xdr:cNvPr id="3342" name="Picture 3341" descr="https://a.espncdn.com/combiner/i?img=/i/teamlogos/countries/500/irl.png&amp;w=32&amp;h=32&amp;scale=crop&amp;cquality=40">
          <a:extLst>
            <a:ext uri="{FF2B5EF4-FFF2-40B4-BE49-F238E27FC236}">
              <a16:creationId xmlns:a16="http://schemas.microsoft.com/office/drawing/2014/main" id="{FD6A8F29-ED90-4908-A45B-242F884D7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90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18</xdr:col>
      <xdr:colOff>304800</xdr:colOff>
      <xdr:row>20</xdr:row>
      <xdr:rowOff>152400</xdr:rowOff>
    </xdr:to>
    <xdr:pic>
      <xdr:nvPicPr>
        <xdr:cNvPr id="3343" name="Picture 3342" descr="https://a.espncdn.com/combiner/i?img=/i/headshots/golf/players/full/5467.png&amp;h=96&amp;w=96&amp;scale=crop">
          <a:extLst>
            <a:ext uri="{FF2B5EF4-FFF2-40B4-BE49-F238E27FC236}">
              <a16:creationId xmlns:a16="http://schemas.microsoft.com/office/drawing/2014/main" id="{9F18A5DD-B582-4F58-95FA-20B3EAABA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53721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304800</xdr:colOff>
      <xdr:row>19</xdr:row>
      <xdr:rowOff>104775</xdr:rowOff>
    </xdr:to>
    <xdr:pic>
      <xdr:nvPicPr>
        <xdr:cNvPr id="3344" name="Picture 3343" descr="https://a.espncdn.com/combiner/i?img=/i/teamlogos/countries/500/usa.png&amp;w=32&amp;h=32&amp;scale=crop&amp;cquality=40">
          <a:extLst>
            <a:ext uri="{FF2B5EF4-FFF2-40B4-BE49-F238E27FC236}">
              <a16:creationId xmlns:a16="http://schemas.microsoft.com/office/drawing/2014/main" id="{8F4DF025-678A-4A6E-A4C0-C9B918A5E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5619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18</xdr:col>
      <xdr:colOff>304800</xdr:colOff>
      <xdr:row>27</xdr:row>
      <xdr:rowOff>0</xdr:rowOff>
    </xdr:to>
    <xdr:pic>
      <xdr:nvPicPr>
        <xdr:cNvPr id="3345" name="Picture 3344" descr="https://a.espncdn.com/combiner/i?img=/i/headshots/golf/players/full/4989.png&amp;h=96&amp;w=96&amp;scale=crop">
          <a:extLst>
            <a:ext uri="{FF2B5EF4-FFF2-40B4-BE49-F238E27FC236}">
              <a16:creationId xmlns:a16="http://schemas.microsoft.com/office/drawing/2014/main" id="{789E1B0B-0441-4834-919D-517E3F2F3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72009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304800</xdr:colOff>
      <xdr:row>26</xdr:row>
      <xdr:rowOff>104775</xdr:rowOff>
    </xdr:to>
    <xdr:pic>
      <xdr:nvPicPr>
        <xdr:cNvPr id="3346" name="Picture 3345" descr="https://a.espncdn.com/combiner/i?img=/i/teamlogos/countries/500/ind.png&amp;w=32&amp;h=32&amp;scale=crop&amp;cquality=40">
          <a:extLst>
            <a:ext uri="{FF2B5EF4-FFF2-40B4-BE49-F238E27FC236}">
              <a16:creationId xmlns:a16="http://schemas.microsoft.com/office/drawing/2014/main" id="{6DD0D4F1-1784-43D0-9483-5DDEBE3E9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7448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3347" name="Picture 3346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0323580A-7FC6-4089-A9D9-90ED8D851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891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3348" name="Picture 33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B23ABFD-4E75-48A3-B246-0922EAB71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9115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3349" name="Picture 33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DE946C0-F71E-403F-960A-F98B64918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9315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3350" name="Picture 33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B6591B9-7214-40FD-BC15-5798573E7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9515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3351" name="Picture 33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06B343B-4363-4241-ABAC-604389DB8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971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3352" name="Picture 33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63FA811-9291-4FA6-8783-6A58C20E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9915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3353" name="Picture 33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114FF01-6043-499B-82D0-3179F0CEE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115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180975</xdr:rowOff>
    </xdr:to>
    <xdr:pic>
      <xdr:nvPicPr>
        <xdr:cNvPr id="3354" name="Picture 3353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EC236D28-8E64-47D8-8C70-839E62655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315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3355" name="Picture 33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4D9F175-C29F-4F8E-892F-115099F89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515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3356" name="Picture 33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45EE188-A895-4E63-AB61-3C4466809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715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3357" name="Picture 33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63D28FA-576E-458C-8FB5-4CB491EB4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915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3358" name="Picture 33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CB6EA6A-B3C2-49C9-816C-21BFC82EA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115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3359" name="Picture 33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65DA7BD-637C-41FB-9568-E505059AE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315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3360" name="Picture 3359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537C6005-17ED-4D02-91B1-EA2C8733F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515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3361" name="Picture 33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9C42B47-92E9-4C36-B325-CC8C26147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715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3362" name="Picture 3361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9857E455-64BF-47FF-8C8D-15AA829A6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915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3363" name="Picture 33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8BD1CC0-86BE-42DA-95EF-59FCC9FD0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2115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3364" name="Picture 33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838F2E1-801F-4026-939B-EC33DFCDE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2315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3365" name="Picture 3364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C30ABC1F-6861-44DF-A751-648A4387E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2515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3366" name="Picture 3365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D5BA0D10-555F-4A66-A144-C42134B1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2715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3367" name="Picture 33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ABB5D49-E8CF-4D1A-AB00-61BCFE9C4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291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3368" name="Picture 33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16ABFD-C43C-4029-88F6-43582E64B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3115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3369" name="Picture 33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55376D9-601B-4A90-A540-D2784FDE6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3315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3370" name="Picture 33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70FF769-126A-45D8-9BD6-2D9D9AC29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3515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3371" name="Picture 3370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283DD185-D07E-4A00-B7D3-930DD465E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371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3372" name="Picture 33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7194FD-D1E5-4FDE-AA6F-738E7ACB0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3916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3373" name="Picture 33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4472D7A-F354-4A50-9335-DEED155B8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4116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3374" name="Picture 33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68AD2BC-B206-4B71-9C99-B0C48D8F7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4316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3375" name="Picture 33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77E61F1-5F63-4A2B-8721-F76911085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4516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3376" name="Picture 33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E3F3AA8-43E5-4FEA-906C-5D8EAB59C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4716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3377" name="Picture 3376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1C6528F6-3F41-4F63-887E-58298B6AB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4916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3378" name="Picture 33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1825327-768C-4293-BA06-E18236BF8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5116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3379" name="Picture 33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95FC615-4617-4D92-8842-DCF8FBDB4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5316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3380" name="Picture 33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33B283E-0C3E-4ADD-ADD0-A33FDAB6D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5516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3381" name="Picture 33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3BCEDD4-5B4C-4595-89E2-E0AE1C0F2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5716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3382" name="Picture 33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7D20AB2-9F9E-4F6B-ACF1-16DF297ED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5916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3383" name="Picture 33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18D2FB0-22E8-4FC7-8D19-2652FB4C5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6116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3384" name="Picture 33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8FF6BB6-D60B-484A-9860-2A2A7FB34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6316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3385" name="Picture 33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E77D97A-B792-4298-BB41-6214DDE53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6516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3386" name="Picture 3385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BE961232-665D-4D6A-B62B-CC11BBECF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6716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3387" name="Picture 33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DCC0E2E-86D4-49A8-9697-513645177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691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3388" name="Picture 3387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C476BFEA-AFAB-48FC-AE0F-27BD28F3F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7116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3389" name="Picture 338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CE55395B-B3A8-426B-A94D-C4591C622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7316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3390" name="Picture 338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4294CCCB-F971-4E6B-8F27-689AB48F8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7516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3391" name="Picture 33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EB57155-6400-4FCE-8E82-E90E662E2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771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3392" name="Picture 339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3439A6E4-283F-4D77-8E4F-EB849264D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7916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3393" name="Picture 3392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F3E8C31F-F2B2-4F90-A735-95571C590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8116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3394" name="Picture 33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728A8D5-DD93-43DC-90D7-83B998EE0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8316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3395" name="Picture 33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9362CDF-1F0C-42DF-8E86-7AEE8C73E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8516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3396" name="Picture 3395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9A68CEC6-EA48-482D-B591-41F11D36D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8716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3397" name="Picture 33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DEDE6D8-2D1A-423A-BCB4-CC53B589F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8916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3398" name="Picture 33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233B383-E0F1-43EA-A0D6-7172D02FF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9116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3399" name="Picture 33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E1C37EB-4FDC-4A3F-A4BC-BAC28D77B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9316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3400" name="Picture 3399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63E5F82F-A313-456A-ADAA-613544B6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9516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3401" name="Picture 34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9E42F71-0AFF-43B5-B763-7DEBCA259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9716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3402" name="Picture 34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665250F-EBFC-43E2-BFED-07FD15409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9916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3403" name="Picture 34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B3DF921-A774-47DF-86C0-C5302B9EE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0116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3404" name="Picture 34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BBE5A35-20B8-406C-BDBD-D28D4D492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0316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3405" name="Picture 3404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C592071D-5360-4DCB-80D8-43F3ED257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0516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3406" name="Picture 34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74849DA-BBBC-4513-82A4-ACB97EBD2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0716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3407" name="Picture 3406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7B1239DA-7950-437B-949A-04134F1CF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091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3408" name="Picture 34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4AAF606-75FE-4736-A0B6-910BBF9E9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1116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3409" name="Picture 340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BA42B68B-B0B2-4F05-AAAD-1F1BA05BB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1316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3410" name="Picture 34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F5FD459-7081-4320-AA19-D192394FB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1516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3411" name="Picture 34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96E5016-5710-407F-B3C9-F23DB1C62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171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3412" name="Picture 34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2772253-583F-4149-8CAE-474D4A71E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1917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3413" name="Picture 34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F4B49AD-7B1A-47A7-BA28-37ABFFC2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2117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3414" name="Picture 3413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62660217-1A07-4849-833C-1D1A3044F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2317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3415" name="Picture 34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BCBDF66-6144-40CD-8185-D85B39D28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2517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3416" name="Picture 34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F6349CE-C9AC-4DB8-8FD1-F7CAD1518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2717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17</xdr:col>
      <xdr:colOff>381000</xdr:colOff>
      <xdr:row>72</xdr:row>
      <xdr:rowOff>180975</xdr:rowOff>
    </xdr:to>
    <xdr:pic>
      <xdr:nvPicPr>
        <xdr:cNvPr id="3417" name="Picture 34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B6DC64A-5088-4F3E-96AF-DA1AC41C4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2917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17</xdr:col>
      <xdr:colOff>381000</xdr:colOff>
      <xdr:row>73</xdr:row>
      <xdr:rowOff>180975</xdr:rowOff>
    </xdr:to>
    <xdr:pic>
      <xdr:nvPicPr>
        <xdr:cNvPr id="3418" name="Picture 34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7873169-33A0-4801-A416-B5B7AA8D2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3117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17</xdr:col>
      <xdr:colOff>381000</xdr:colOff>
      <xdr:row>74</xdr:row>
      <xdr:rowOff>180975</xdr:rowOff>
    </xdr:to>
    <xdr:pic>
      <xdr:nvPicPr>
        <xdr:cNvPr id="3419" name="Picture 34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8BA52A6-A660-4CB6-B85D-C216D3757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3317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74</xdr:row>
      <xdr:rowOff>0</xdr:rowOff>
    </xdr:from>
    <xdr:to>
      <xdr:col>17</xdr:col>
      <xdr:colOff>381000</xdr:colOff>
      <xdr:row>75</xdr:row>
      <xdr:rowOff>180975</xdr:rowOff>
    </xdr:to>
    <xdr:pic>
      <xdr:nvPicPr>
        <xdr:cNvPr id="3420" name="Picture 34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1B364A3-644B-4591-B38D-CC2E97E4C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3517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75</xdr:row>
      <xdr:rowOff>0</xdr:rowOff>
    </xdr:from>
    <xdr:to>
      <xdr:col>17</xdr:col>
      <xdr:colOff>381000</xdr:colOff>
      <xdr:row>76</xdr:row>
      <xdr:rowOff>180975</xdr:rowOff>
    </xdr:to>
    <xdr:pic>
      <xdr:nvPicPr>
        <xdr:cNvPr id="3421" name="Picture 3420" descr="https://a.espncdn.com/combiner/i?img=/i/teamlogos/countries/500/tpe.png&amp;w=40&amp;h=40&amp;scale=crop">
          <a:extLst>
            <a:ext uri="{FF2B5EF4-FFF2-40B4-BE49-F238E27FC236}">
              <a16:creationId xmlns:a16="http://schemas.microsoft.com/office/drawing/2014/main" id="{348F4799-1A94-441B-8CE6-F12484D9F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3717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76</xdr:row>
      <xdr:rowOff>0</xdr:rowOff>
    </xdr:from>
    <xdr:to>
      <xdr:col>17</xdr:col>
      <xdr:colOff>381000</xdr:colOff>
      <xdr:row>77</xdr:row>
      <xdr:rowOff>180975</xdr:rowOff>
    </xdr:to>
    <xdr:pic>
      <xdr:nvPicPr>
        <xdr:cNvPr id="3422" name="Picture 34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32A2EB6-287A-420E-A366-8A8847F2C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3917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77</xdr:row>
      <xdr:rowOff>0</xdr:rowOff>
    </xdr:from>
    <xdr:to>
      <xdr:col>17</xdr:col>
      <xdr:colOff>381000</xdr:colOff>
      <xdr:row>78</xdr:row>
      <xdr:rowOff>180975</xdr:rowOff>
    </xdr:to>
    <xdr:pic>
      <xdr:nvPicPr>
        <xdr:cNvPr id="3423" name="Picture 3422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6C4B1C74-3512-4E93-B8F9-20C718B1F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4117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78</xdr:row>
      <xdr:rowOff>0</xdr:rowOff>
    </xdr:from>
    <xdr:to>
      <xdr:col>17</xdr:col>
      <xdr:colOff>381000</xdr:colOff>
      <xdr:row>79</xdr:row>
      <xdr:rowOff>180975</xdr:rowOff>
    </xdr:to>
    <xdr:pic>
      <xdr:nvPicPr>
        <xdr:cNvPr id="3424" name="Picture 342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F870AFEC-CD26-4934-94CC-97DFD5564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4317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79</xdr:row>
      <xdr:rowOff>0</xdr:rowOff>
    </xdr:from>
    <xdr:to>
      <xdr:col>17</xdr:col>
      <xdr:colOff>381000</xdr:colOff>
      <xdr:row>80</xdr:row>
      <xdr:rowOff>180975</xdr:rowOff>
    </xdr:to>
    <xdr:pic>
      <xdr:nvPicPr>
        <xdr:cNvPr id="3425" name="Picture 34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59372E3-35C0-48F5-ACB4-8D7C691FA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4517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80</xdr:row>
      <xdr:rowOff>0</xdr:rowOff>
    </xdr:from>
    <xdr:to>
      <xdr:col>17</xdr:col>
      <xdr:colOff>381000</xdr:colOff>
      <xdr:row>81</xdr:row>
      <xdr:rowOff>180975</xdr:rowOff>
    </xdr:to>
    <xdr:pic>
      <xdr:nvPicPr>
        <xdr:cNvPr id="3426" name="Picture 34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32C06E4-B882-4F1F-90F5-BE46EB90D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4717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81</xdr:row>
      <xdr:rowOff>0</xdr:rowOff>
    </xdr:from>
    <xdr:to>
      <xdr:col>17</xdr:col>
      <xdr:colOff>381000</xdr:colOff>
      <xdr:row>82</xdr:row>
      <xdr:rowOff>180975</xdr:rowOff>
    </xdr:to>
    <xdr:pic>
      <xdr:nvPicPr>
        <xdr:cNvPr id="3427" name="Picture 34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4C7FB6-299A-4439-A196-8B8F3122F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491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82</xdr:row>
      <xdr:rowOff>0</xdr:rowOff>
    </xdr:from>
    <xdr:to>
      <xdr:col>17</xdr:col>
      <xdr:colOff>381000</xdr:colOff>
      <xdr:row>83</xdr:row>
      <xdr:rowOff>180975</xdr:rowOff>
    </xdr:to>
    <xdr:pic>
      <xdr:nvPicPr>
        <xdr:cNvPr id="3428" name="Picture 3427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3D4E0E00-4ADB-4264-9E24-1D94037F6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5117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83</xdr:row>
      <xdr:rowOff>0</xdr:rowOff>
    </xdr:from>
    <xdr:to>
      <xdr:col>17</xdr:col>
      <xdr:colOff>381000</xdr:colOff>
      <xdr:row>84</xdr:row>
      <xdr:rowOff>180975</xdr:rowOff>
    </xdr:to>
    <xdr:pic>
      <xdr:nvPicPr>
        <xdr:cNvPr id="3429" name="Picture 34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A4434AA-2E42-4D15-8A73-9BF151FFF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5317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84</xdr:row>
      <xdr:rowOff>0</xdr:rowOff>
    </xdr:from>
    <xdr:to>
      <xdr:col>17</xdr:col>
      <xdr:colOff>381000</xdr:colOff>
      <xdr:row>85</xdr:row>
      <xdr:rowOff>180975</xdr:rowOff>
    </xdr:to>
    <xdr:pic>
      <xdr:nvPicPr>
        <xdr:cNvPr id="3430" name="Picture 342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E976E3D4-0CC4-4C1C-953B-62B91C8AF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5517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85</xdr:row>
      <xdr:rowOff>0</xdr:rowOff>
    </xdr:from>
    <xdr:to>
      <xdr:col>17</xdr:col>
      <xdr:colOff>381000</xdr:colOff>
      <xdr:row>86</xdr:row>
      <xdr:rowOff>180975</xdr:rowOff>
    </xdr:to>
    <xdr:pic>
      <xdr:nvPicPr>
        <xdr:cNvPr id="3431" name="Picture 3430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45C18D79-DD71-420D-B52B-00B4CBD98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571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86</xdr:row>
      <xdr:rowOff>0</xdr:rowOff>
    </xdr:from>
    <xdr:to>
      <xdr:col>17</xdr:col>
      <xdr:colOff>381000</xdr:colOff>
      <xdr:row>87</xdr:row>
      <xdr:rowOff>180975</xdr:rowOff>
    </xdr:to>
    <xdr:pic>
      <xdr:nvPicPr>
        <xdr:cNvPr id="3432" name="Picture 3431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A9CD8F5D-0DE4-402B-B8A8-3F43DB1EA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5917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87</xdr:row>
      <xdr:rowOff>0</xdr:rowOff>
    </xdr:from>
    <xdr:to>
      <xdr:col>17</xdr:col>
      <xdr:colOff>381000</xdr:colOff>
      <xdr:row>88</xdr:row>
      <xdr:rowOff>180975</xdr:rowOff>
    </xdr:to>
    <xdr:pic>
      <xdr:nvPicPr>
        <xdr:cNvPr id="3433" name="Picture 343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4242E76B-488F-4989-AD42-299BDCE1F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6117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88</xdr:row>
      <xdr:rowOff>0</xdr:rowOff>
    </xdr:from>
    <xdr:to>
      <xdr:col>17</xdr:col>
      <xdr:colOff>381000</xdr:colOff>
      <xdr:row>89</xdr:row>
      <xdr:rowOff>180975</xdr:rowOff>
    </xdr:to>
    <xdr:pic>
      <xdr:nvPicPr>
        <xdr:cNvPr id="3434" name="Picture 34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76B8ECB-5E63-4CC1-B7A9-239FF4995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6317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89</xdr:row>
      <xdr:rowOff>0</xdr:rowOff>
    </xdr:from>
    <xdr:to>
      <xdr:col>17</xdr:col>
      <xdr:colOff>381000</xdr:colOff>
      <xdr:row>90</xdr:row>
      <xdr:rowOff>180975</xdr:rowOff>
    </xdr:to>
    <xdr:pic>
      <xdr:nvPicPr>
        <xdr:cNvPr id="3435" name="Picture 3434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B92DBECB-1BFE-4447-A01B-C3C543213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6517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90</xdr:row>
      <xdr:rowOff>0</xdr:rowOff>
    </xdr:from>
    <xdr:to>
      <xdr:col>17</xdr:col>
      <xdr:colOff>381000</xdr:colOff>
      <xdr:row>91</xdr:row>
      <xdr:rowOff>180975</xdr:rowOff>
    </xdr:to>
    <xdr:pic>
      <xdr:nvPicPr>
        <xdr:cNvPr id="3436" name="Picture 34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8265963-5CA0-43C3-A9CF-E642B9387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6717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91</xdr:row>
      <xdr:rowOff>0</xdr:rowOff>
    </xdr:from>
    <xdr:to>
      <xdr:col>17</xdr:col>
      <xdr:colOff>381000</xdr:colOff>
      <xdr:row>92</xdr:row>
      <xdr:rowOff>180975</xdr:rowOff>
    </xdr:to>
    <xdr:pic>
      <xdr:nvPicPr>
        <xdr:cNvPr id="3437" name="Picture 3436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FA78B4F0-AC0F-41B0-BF1A-3CF30527B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6917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92</xdr:row>
      <xdr:rowOff>0</xdr:rowOff>
    </xdr:from>
    <xdr:to>
      <xdr:col>17</xdr:col>
      <xdr:colOff>381000</xdr:colOff>
      <xdr:row>93</xdr:row>
      <xdr:rowOff>180975</xdr:rowOff>
    </xdr:to>
    <xdr:pic>
      <xdr:nvPicPr>
        <xdr:cNvPr id="3438" name="Picture 34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212CC16-77B8-43A0-9A1D-38E502BB6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7117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93</xdr:row>
      <xdr:rowOff>0</xdr:rowOff>
    </xdr:from>
    <xdr:to>
      <xdr:col>17</xdr:col>
      <xdr:colOff>381000</xdr:colOff>
      <xdr:row>94</xdr:row>
      <xdr:rowOff>180975</xdr:rowOff>
    </xdr:to>
    <xdr:pic>
      <xdr:nvPicPr>
        <xdr:cNvPr id="3439" name="Picture 34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776F2AE-9D58-42EA-A391-DD8FE9106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7317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94</xdr:row>
      <xdr:rowOff>0</xdr:rowOff>
    </xdr:from>
    <xdr:to>
      <xdr:col>17</xdr:col>
      <xdr:colOff>381000</xdr:colOff>
      <xdr:row>95</xdr:row>
      <xdr:rowOff>180975</xdr:rowOff>
    </xdr:to>
    <xdr:pic>
      <xdr:nvPicPr>
        <xdr:cNvPr id="3440" name="Picture 343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3FECCD4D-4324-4875-A448-920DAD509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7517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95</xdr:row>
      <xdr:rowOff>0</xdr:rowOff>
    </xdr:from>
    <xdr:to>
      <xdr:col>17</xdr:col>
      <xdr:colOff>381000</xdr:colOff>
      <xdr:row>96</xdr:row>
      <xdr:rowOff>180975</xdr:rowOff>
    </xdr:to>
    <xdr:pic>
      <xdr:nvPicPr>
        <xdr:cNvPr id="3441" name="Picture 34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FD92A85-99BD-4665-8211-FF1DDCAE2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7717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96</xdr:row>
      <xdr:rowOff>0</xdr:rowOff>
    </xdr:from>
    <xdr:to>
      <xdr:col>17</xdr:col>
      <xdr:colOff>381000</xdr:colOff>
      <xdr:row>97</xdr:row>
      <xdr:rowOff>180975</xdr:rowOff>
    </xdr:to>
    <xdr:pic>
      <xdr:nvPicPr>
        <xdr:cNvPr id="3442" name="Picture 34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7D72B18-57EB-479B-AE95-5C81E5863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7917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97</xdr:row>
      <xdr:rowOff>0</xdr:rowOff>
    </xdr:from>
    <xdr:to>
      <xdr:col>17</xdr:col>
      <xdr:colOff>381000</xdr:colOff>
      <xdr:row>98</xdr:row>
      <xdr:rowOff>180975</xdr:rowOff>
    </xdr:to>
    <xdr:pic>
      <xdr:nvPicPr>
        <xdr:cNvPr id="3443" name="Picture 34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63F5DC7-CCB9-412F-A960-53F68E6A4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8117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98</xdr:row>
      <xdr:rowOff>0</xdr:rowOff>
    </xdr:from>
    <xdr:to>
      <xdr:col>17</xdr:col>
      <xdr:colOff>381000</xdr:colOff>
      <xdr:row>99</xdr:row>
      <xdr:rowOff>180975</xdr:rowOff>
    </xdr:to>
    <xdr:pic>
      <xdr:nvPicPr>
        <xdr:cNvPr id="3444" name="Picture 34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5A7801A-0103-47AA-80A9-128346A64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8317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99</xdr:row>
      <xdr:rowOff>0</xdr:rowOff>
    </xdr:from>
    <xdr:to>
      <xdr:col>17</xdr:col>
      <xdr:colOff>381000</xdr:colOff>
      <xdr:row>100</xdr:row>
      <xdr:rowOff>180975</xdr:rowOff>
    </xdr:to>
    <xdr:pic>
      <xdr:nvPicPr>
        <xdr:cNvPr id="3445" name="Picture 34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A6E4845-1646-46E4-9DD9-2BD063EAA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8517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100</xdr:row>
      <xdr:rowOff>0</xdr:rowOff>
    </xdr:from>
    <xdr:to>
      <xdr:col>17</xdr:col>
      <xdr:colOff>381000</xdr:colOff>
      <xdr:row>101</xdr:row>
      <xdr:rowOff>180975</xdr:rowOff>
    </xdr:to>
    <xdr:pic>
      <xdr:nvPicPr>
        <xdr:cNvPr id="3446" name="Picture 344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CF13CCB-5252-4077-A51D-378080C38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8717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101</xdr:row>
      <xdr:rowOff>0</xdr:rowOff>
    </xdr:from>
    <xdr:to>
      <xdr:col>17</xdr:col>
      <xdr:colOff>381000</xdr:colOff>
      <xdr:row>102</xdr:row>
      <xdr:rowOff>180975</xdr:rowOff>
    </xdr:to>
    <xdr:pic>
      <xdr:nvPicPr>
        <xdr:cNvPr id="3447" name="Picture 34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C79D4C7-087F-4459-BF63-9826AE4EA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891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102</xdr:row>
      <xdr:rowOff>0</xdr:rowOff>
    </xdr:from>
    <xdr:to>
      <xdr:col>17</xdr:col>
      <xdr:colOff>381000</xdr:colOff>
      <xdr:row>103</xdr:row>
      <xdr:rowOff>180975</xdr:rowOff>
    </xdr:to>
    <xdr:pic>
      <xdr:nvPicPr>
        <xdr:cNvPr id="3448" name="Picture 34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4E1A216-D43B-4B8B-836C-15B569425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9117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103</xdr:row>
      <xdr:rowOff>0</xdr:rowOff>
    </xdr:from>
    <xdr:to>
      <xdr:col>17</xdr:col>
      <xdr:colOff>381000</xdr:colOff>
      <xdr:row>104</xdr:row>
      <xdr:rowOff>180975</xdr:rowOff>
    </xdr:to>
    <xdr:pic>
      <xdr:nvPicPr>
        <xdr:cNvPr id="3449" name="Picture 34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3EDD288-06EE-4BC0-84AB-ADB93C1A4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9317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104</xdr:row>
      <xdr:rowOff>0</xdr:rowOff>
    </xdr:from>
    <xdr:to>
      <xdr:col>17</xdr:col>
      <xdr:colOff>381000</xdr:colOff>
      <xdr:row>105</xdr:row>
      <xdr:rowOff>180975</xdr:rowOff>
    </xdr:to>
    <xdr:pic>
      <xdr:nvPicPr>
        <xdr:cNvPr id="3450" name="Picture 34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4CF4AA0-C1C2-4D87-8CC2-B15732443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9517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105</xdr:row>
      <xdr:rowOff>0</xdr:rowOff>
    </xdr:from>
    <xdr:to>
      <xdr:col>17</xdr:col>
      <xdr:colOff>381000</xdr:colOff>
      <xdr:row>106</xdr:row>
      <xdr:rowOff>180975</xdr:rowOff>
    </xdr:to>
    <xdr:pic>
      <xdr:nvPicPr>
        <xdr:cNvPr id="3451" name="Picture 34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E1D7F29-1175-41B1-949D-A81A73B67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971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106</xdr:row>
      <xdr:rowOff>0</xdr:rowOff>
    </xdr:from>
    <xdr:to>
      <xdr:col>17</xdr:col>
      <xdr:colOff>381000</xdr:colOff>
      <xdr:row>107</xdr:row>
      <xdr:rowOff>180975</xdr:rowOff>
    </xdr:to>
    <xdr:pic>
      <xdr:nvPicPr>
        <xdr:cNvPr id="3452" name="Picture 34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2B64C6B-ADD1-445D-A1F4-DF3713615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9918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107</xdr:row>
      <xdr:rowOff>0</xdr:rowOff>
    </xdr:from>
    <xdr:to>
      <xdr:col>17</xdr:col>
      <xdr:colOff>381000</xdr:colOff>
      <xdr:row>108</xdr:row>
      <xdr:rowOff>180975</xdr:rowOff>
    </xdr:to>
    <xdr:pic>
      <xdr:nvPicPr>
        <xdr:cNvPr id="3453" name="Picture 3452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96D2D536-F530-4FC4-BFE4-E53D4F2D8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011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108</xdr:row>
      <xdr:rowOff>0</xdr:rowOff>
    </xdr:from>
    <xdr:to>
      <xdr:col>17</xdr:col>
      <xdr:colOff>381000</xdr:colOff>
      <xdr:row>109</xdr:row>
      <xdr:rowOff>180975</xdr:rowOff>
    </xdr:to>
    <xdr:pic>
      <xdr:nvPicPr>
        <xdr:cNvPr id="3454" name="Picture 3453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36F266F7-0078-47E7-B6DF-257F066A6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0318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109</xdr:row>
      <xdr:rowOff>0</xdr:rowOff>
    </xdr:from>
    <xdr:to>
      <xdr:col>17</xdr:col>
      <xdr:colOff>381000</xdr:colOff>
      <xdr:row>110</xdr:row>
      <xdr:rowOff>180975</xdr:rowOff>
    </xdr:to>
    <xdr:pic>
      <xdr:nvPicPr>
        <xdr:cNvPr id="3455" name="Picture 34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D4AA2C0-9751-4B81-BCCE-AE2A7C217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0518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110</xdr:row>
      <xdr:rowOff>0</xdr:rowOff>
    </xdr:from>
    <xdr:to>
      <xdr:col>17</xdr:col>
      <xdr:colOff>381000</xdr:colOff>
      <xdr:row>111</xdr:row>
      <xdr:rowOff>180975</xdr:rowOff>
    </xdr:to>
    <xdr:pic>
      <xdr:nvPicPr>
        <xdr:cNvPr id="3456" name="Picture 3455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B8E82DB8-01D9-4914-8D55-D01E45CC1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0718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111</xdr:row>
      <xdr:rowOff>0</xdr:rowOff>
    </xdr:from>
    <xdr:to>
      <xdr:col>17</xdr:col>
      <xdr:colOff>381000</xdr:colOff>
      <xdr:row>112</xdr:row>
      <xdr:rowOff>180975</xdr:rowOff>
    </xdr:to>
    <xdr:pic>
      <xdr:nvPicPr>
        <xdr:cNvPr id="3457" name="Picture 34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45EDDC8-E94D-497F-8895-B9D952910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0918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112</xdr:row>
      <xdr:rowOff>0</xdr:rowOff>
    </xdr:from>
    <xdr:to>
      <xdr:col>17</xdr:col>
      <xdr:colOff>381000</xdr:colOff>
      <xdr:row>113</xdr:row>
      <xdr:rowOff>180975</xdr:rowOff>
    </xdr:to>
    <xdr:pic>
      <xdr:nvPicPr>
        <xdr:cNvPr id="3458" name="Picture 34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AF5AE6D-7BB0-4B55-B58E-752FA671E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1118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113</xdr:row>
      <xdr:rowOff>0</xdr:rowOff>
    </xdr:from>
    <xdr:to>
      <xdr:col>17</xdr:col>
      <xdr:colOff>381000</xdr:colOff>
      <xdr:row>114</xdr:row>
      <xdr:rowOff>180975</xdr:rowOff>
    </xdr:to>
    <xdr:pic>
      <xdr:nvPicPr>
        <xdr:cNvPr id="3459" name="Picture 3458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49216CB1-88C5-4876-8887-E87B8630F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1318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114</xdr:row>
      <xdr:rowOff>0</xdr:rowOff>
    </xdr:from>
    <xdr:to>
      <xdr:col>17</xdr:col>
      <xdr:colOff>381000</xdr:colOff>
      <xdr:row>115</xdr:row>
      <xdr:rowOff>180975</xdr:rowOff>
    </xdr:to>
    <xdr:pic>
      <xdr:nvPicPr>
        <xdr:cNvPr id="3460" name="Picture 3459" descr="https://a.espncdn.com/combiner/i?img=/i/teamlogos/countries/500/ita.png&amp;w=40&amp;h=40&amp;scale=crop">
          <a:extLst>
            <a:ext uri="{FF2B5EF4-FFF2-40B4-BE49-F238E27FC236}">
              <a16:creationId xmlns:a16="http://schemas.microsoft.com/office/drawing/2014/main" id="{DA630DFB-08D9-4A65-9578-E3745B896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1518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115</xdr:row>
      <xdr:rowOff>0</xdr:rowOff>
    </xdr:from>
    <xdr:to>
      <xdr:col>17</xdr:col>
      <xdr:colOff>381000</xdr:colOff>
      <xdr:row>116</xdr:row>
      <xdr:rowOff>180975</xdr:rowOff>
    </xdr:to>
    <xdr:pic>
      <xdr:nvPicPr>
        <xdr:cNvPr id="3461" name="Picture 346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11A59237-DB87-481F-BFFF-317E7CD6C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1718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116</xdr:row>
      <xdr:rowOff>0</xdr:rowOff>
    </xdr:from>
    <xdr:to>
      <xdr:col>17</xdr:col>
      <xdr:colOff>381000</xdr:colOff>
      <xdr:row>117</xdr:row>
      <xdr:rowOff>180975</xdr:rowOff>
    </xdr:to>
    <xdr:pic>
      <xdr:nvPicPr>
        <xdr:cNvPr id="3462" name="Picture 3461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3105C317-FEEE-40D8-8D80-374A87401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1918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117</xdr:row>
      <xdr:rowOff>0</xdr:rowOff>
    </xdr:from>
    <xdr:to>
      <xdr:col>17</xdr:col>
      <xdr:colOff>381000</xdr:colOff>
      <xdr:row>118</xdr:row>
      <xdr:rowOff>180975</xdr:rowOff>
    </xdr:to>
    <xdr:pic>
      <xdr:nvPicPr>
        <xdr:cNvPr id="3463" name="Picture 346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B8155663-8B08-403F-B4CE-90CB39D28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2118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118</xdr:row>
      <xdr:rowOff>0</xdr:rowOff>
    </xdr:from>
    <xdr:to>
      <xdr:col>17</xdr:col>
      <xdr:colOff>381000</xdr:colOff>
      <xdr:row>119</xdr:row>
      <xdr:rowOff>180975</xdr:rowOff>
    </xdr:to>
    <xdr:pic>
      <xdr:nvPicPr>
        <xdr:cNvPr id="3464" name="Picture 3463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84C8CFF9-0F80-4128-83BB-4B822D7FC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2318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119</xdr:row>
      <xdr:rowOff>0</xdr:rowOff>
    </xdr:from>
    <xdr:to>
      <xdr:col>17</xdr:col>
      <xdr:colOff>381000</xdr:colOff>
      <xdr:row>120</xdr:row>
      <xdr:rowOff>180975</xdr:rowOff>
    </xdr:to>
    <xdr:pic>
      <xdr:nvPicPr>
        <xdr:cNvPr id="3465" name="Picture 34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6FF1202-4141-4493-B6C9-AFA601E4E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2518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120</xdr:row>
      <xdr:rowOff>0</xdr:rowOff>
    </xdr:from>
    <xdr:to>
      <xdr:col>17</xdr:col>
      <xdr:colOff>381000</xdr:colOff>
      <xdr:row>121</xdr:row>
      <xdr:rowOff>180975</xdr:rowOff>
    </xdr:to>
    <xdr:pic>
      <xdr:nvPicPr>
        <xdr:cNvPr id="3466" name="Picture 3465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A3D55D08-022B-4566-B7BD-60B3B81F1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2718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121</xdr:row>
      <xdr:rowOff>0</xdr:rowOff>
    </xdr:from>
    <xdr:to>
      <xdr:col>17</xdr:col>
      <xdr:colOff>381000</xdr:colOff>
      <xdr:row>122</xdr:row>
      <xdr:rowOff>180975</xdr:rowOff>
    </xdr:to>
    <xdr:pic>
      <xdr:nvPicPr>
        <xdr:cNvPr id="3467" name="Picture 34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60FE960-A4DA-45D1-8686-135204A33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291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122</xdr:row>
      <xdr:rowOff>0</xdr:rowOff>
    </xdr:from>
    <xdr:to>
      <xdr:col>17</xdr:col>
      <xdr:colOff>381000</xdr:colOff>
      <xdr:row>123</xdr:row>
      <xdr:rowOff>180975</xdr:rowOff>
    </xdr:to>
    <xdr:pic>
      <xdr:nvPicPr>
        <xdr:cNvPr id="3468" name="Picture 34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001E6B-190B-4F75-B4DB-7DCA85C4A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3118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123</xdr:row>
      <xdr:rowOff>0</xdr:rowOff>
    </xdr:from>
    <xdr:to>
      <xdr:col>17</xdr:col>
      <xdr:colOff>381000</xdr:colOff>
      <xdr:row>124</xdr:row>
      <xdr:rowOff>180975</xdr:rowOff>
    </xdr:to>
    <xdr:pic>
      <xdr:nvPicPr>
        <xdr:cNvPr id="3469" name="Picture 346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421EF4B0-0A94-430A-AAAA-CF600A3DE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3318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124</xdr:row>
      <xdr:rowOff>0</xdr:rowOff>
    </xdr:from>
    <xdr:to>
      <xdr:col>17</xdr:col>
      <xdr:colOff>381000</xdr:colOff>
      <xdr:row>125</xdr:row>
      <xdr:rowOff>180975</xdr:rowOff>
    </xdr:to>
    <xdr:pic>
      <xdr:nvPicPr>
        <xdr:cNvPr id="3470" name="Picture 34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CB9F3B0-3FE8-4DCC-8288-78BCE2D33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3518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125</xdr:row>
      <xdr:rowOff>0</xdr:rowOff>
    </xdr:from>
    <xdr:to>
      <xdr:col>17</xdr:col>
      <xdr:colOff>381000</xdr:colOff>
      <xdr:row>126</xdr:row>
      <xdr:rowOff>180975</xdr:rowOff>
    </xdr:to>
    <xdr:pic>
      <xdr:nvPicPr>
        <xdr:cNvPr id="3471" name="Picture 34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00A26DF-154C-4629-B366-403CE0941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371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126</xdr:row>
      <xdr:rowOff>0</xdr:rowOff>
    </xdr:from>
    <xdr:to>
      <xdr:col>17</xdr:col>
      <xdr:colOff>381000</xdr:colOff>
      <xdr:row>127</xdr:row>
      <xdr:rowOff>180975</xdr:rowOff>
    </xdr:to>
    <xdr:pic>
      <xdr:nvPicPr>
        <xdr:cNvPr id="3472" name="Picture 34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C8ABC64-200B-4ED8-B284-07C3CC035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3918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127</xdr:row>
      <xdr:rowOff>0</xdr:rowOff>
    </xdr:from>
    <xdr:to>
      <xdr:col>17</xdr:col>
      <xdr:colOff>381000</xdr:colOff>
      <xdr:row>128</xdr:row>
      <xdr:rowOff>180975</xdr:rowOff>
    </xdr:to>
    <xdr:pic>
      <xdr:nvPicPr>
        <xdr:cNvPr id="3473" name="Picture 34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9E64B6B-3BF1-44B2-BF95-6FC1FF89F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411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128</xdr:row>
      <xdr:rowOff>0</xdr:rowOff>
    </xdr:from>
    <xdr:to>
      <xdr:col>17</xdr:col>
      <xdr:colOff>381000</xdr:colOff>
      <xdr:row>129</xdr:row>
      <xdr:rowOff>180975</xdr:rowOff>
    </xdr:to>
    <xdr:pic>
      <xdr:nvPicPr>
        <xdr:cNvPr id="3474" name="Picture 34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339163-8015-43E3-BD38-E8F1940DF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4318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129</xdr:row>
      <xdr:rowOff>0</xdr:rowOff>
    </xdr:from>
    <xdr:to>
      <xdr:col>17</xdr:col>
      <xdr:colOff>381000</xdr:colOff>
      <xdr:row>130</xdr:row>
      <xdr:rowOff>180975</xdr:rowOff>
    </xdr:to>
    <xdr:pic>
      <xdr:nvPicPr>
        <xdr:cNvPr id="3475" name="Picture 3474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3AFB077A-9A20-4536-85C4-42D6451F7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4518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130</xdr:row>
      <xdr:rowOff>0</xdr:rowOff>
    </xdr:from>
    <xdr:to>
      <xdr:col>17</xdr:col>
      <xdr:colOff>381000</xdr:colOff>
      <xdr:row>131</xdr:row>
      <xdr:rowOff>180975</xdr:rowOff>
    </xdr:to>
    <xdr:pic>
      <xdr:nvPicPr>
        <xdr:cNvPr id="3476" name="Picture 34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3F8FFEB-A704-4C28-8F8A-499984706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4718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131</xdr:row>
      <xdr:rowOff>0</xdr:rowOff>
    </xdr:from>
    <xdr:to>
      <xdr:col>17</xdr:col>
      <xdr:colOff>381000</xdr:colOff>
      <xdr:row>132</xdr:row>
      <xdr:rowOff>180975</xdr:rowOff>
    </xdr:to>
    <xdr:pic>
      <xdr:nvPicPr>
        <xdr:cNvPr id="3477" name="Picture 3476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3E7D237-EE3A-4DA6-A319-6E8AECFD0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4918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478" name="Picture 3477" descr="https://a.espncdn.com/combiner/i?img=/i/headshots/golf/players/full/9938.png&amp;h=96&amp;w=96&amp;scale=crop">
          <a:extLst>
            <a:ext uri="{FF2B5EF4-FFF2-40B4-BE49-F238E27FC236}">
              <a16:creationId xmlns:a16="http://schemas.microsoft.com/office/drawing/2014/main" id="{8FD9323D-EA2D-4B1C-A7AD-476B634C1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5906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479" name="Picture 3478" descr="https://a.espncdn.com/combiner/i?img=/i/teamlogos/countries/500/usa.png&amp;w=32&amp;h=32&amp;scale=crop&amp;cquality=40">
          <a:extLst>
            <a:ext uri="{FF2B5EF4-FFF2-40B4-BE49-F238E27FC236}">
              <a16:creationId xmlns:a16="http://schemas.microsoft.com/office/drawing/2014/main" id="{B79201CF-1CF1-4253-9A4B-0A3607EB7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83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480" name="Picture 3479" descr="https://a.espncdn.com/combiner/i?img=/i/headshots/golf/players/full/769.png&amp;h=96&amp;w=96&amp;scale=crop">
          <a:extLst>
            <a:ext uri="{FF2B5EF4-FFF2-40B4-BE49-F238E27FC236}">
              <a16:creationId xmlns:a16="http://schemas.microsoft.com/office/drawing/2014/main" id="{91AFF1EB-E297-43D4-ACD8-DB4CCA7AB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4194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481" name="Picture 3480" descr="https://a.espncdn.com/combiner/i?img=/i/teamlogos/countries/500/usa.png&amp;w=32&amp;h=32&amp;scale=crop&amp;cquality=40">
          <a:extLst>
            <a:ext uri="{FF2B5EF4-FFF2-40B4-BE49-F238E27FC236}">
              <a16:creationId xmlns:a16="http://schemas.microsoft.com/office/drawing/2014/main" id="{8A79CA56-7EC1-49CE-8D12-C130064EF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66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482" name="Picture 3481" descr="https://a.espncdn.com/combiner/i?img=/i/headshots/golf/players/full/110.png&amp;h=96&amp;w=96&amp;scale=crop">
          <a:extLst>
            <a:ext uri="{FF2B5EF4-FFF2-40B4-BE49-F238E27FC236}">
              <a16:creationId xmlns:a16="http://schemas.microsoft.com/office/drawing/2014/main" id="{06F242D9-92F2-42E2-B488-1F4CE9DE1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51339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483" name="Picture 3482" descr="https://a.espncdn.com/combiner/i?img=/i/teamlogos/countries/500/usa.png&amp;w=32&amp;h=32&amp;scale=crop&amp;cquality=40">
          <a:extLst>
            <a:ext uri="{FF2B5EF4-FFF2-40B4-BE49-F238E27FC236}">
              <a16:creationId xmlns:a16="http://schemas.microsoft.com/office/drawing/2014/main" id="{D6BF7F8D-1099-43F2-9BF9-755DB4524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538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484" name="Picture 3483" descr="https://a.espncdn.com/combiner/i?img=/i/headshots/golf/players/full/1097.png&amp;h=96&amp;w=96&amp;scale=crop">
          <a:extLst>
            <a:ext uri="{FF2B5EF4-FFF2-40B4-BE49-F238E27FC236}">
              <a16:creationId xmlns:a16="http://schemas.microsoft.com/office/drawing/2014/main" id="{75BA624D-8B00-4CDB-A452-12B77A6C4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69627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485" name="Picture 3484" descr="https://a.espncdn.com/combiner/i?img=/i/teamlogos/countries/500/rsa.png&amp;w=32&amp;h=32&amp;scale=crop&amp;cquality=40">
          <a:extLst>
            <a:ext uri="{FF2B5EF4-FFF2-40B4-BE49-F238E27FC236}">
              <a16:creationId xmlns:a16="http://schemas.microsoft.com/office/drawing/2014/main" id="{B266F5FD-579F-4E35-B844-B387FC202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721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86" name="Picture 3485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17FB9239-398B-4164-B489-B02F39D06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8829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87" name="Picture 34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F1B33DF-3788-49FC-AFDF-CDD6AFF20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9029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88" name="Picture 3487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7459CBC1-0453-4CE0-A311-03BDE6A6E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9229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89" name="Picture 34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D7064A7-0E61-4EDE-B6BE-4C50CD03A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9429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90" name="Picture 3489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E5C186FB-E0BF-47BD-B376-AAE751BFD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9629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91" name="Picture 3490" descr="https://a.espncdn.com/combiner/i?img=/i/teamlogos/countries/500/tpe.png&amp;w=40&amp;h=40&amp;scale=crop">
          <a:extLst>
            <a:ext uri="{FF2B5EF4-FFF2-40B4-BE49-F238E27FC236}">
              <a16:creationId xmlns:a16="http://schemas.microsoft.com/office/drawing/2014/main" id="{A4160B0C-6AC9-47D1-B016-191374E74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982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92" name="Picture 34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4411BCB-23FB-4BF2-9F5E-5F9D22DCE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0029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93" name="Picture 34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3F59DE1-8347-49C2-B5D6-20C1BDA90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022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94" name="Picture 3493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59CE462B-CAF2-4F76-BD92-5287559B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0429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95" name="Picture 34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3C615DF-37FE-4E84-8632-771F6725C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062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96" name="Picture 34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6DD5D7E-22DA-49DD-A544-F2B9D2871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0829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97" name="Picture 3496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058B9CF7-EAB0-459D-9A9A-F01C9B95F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1029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98" name="Picture 34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BE4E2A3-321B-44FC-B66D-797D4A6D8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1229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499" name="Picture 34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DC442F9-FEF7-417D-8217-F96159B9E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143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00" name="Picture 349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A90D40F6-5B83-4731-A861-31FA25D19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1630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01" name="Picture 3500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E4FFA9DB-E2AE-42B4-804A-CBC872972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183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02" name="Picture 35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99852E2-FD8D-406F-BA65-8758BB09D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2030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03" name="Picture 35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5002D0D-5C0C-40BC-A828-D71A67F40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2230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04" name="Picture 35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1EDE46-09FD-49FB-B200-C155B7059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2430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05" name="Picture 35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83C683E-6399-4DAB-B391-BAC67052C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263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06" name="Picture 35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35E94A8-01B2-4E14-A830-1BFF8B2D7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2830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07" name="Picture 35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8DD7494-D436-4E44-94D0-ED75065B7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303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08" name="Picture 35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1190E81-EF49-434D-8E4B-EA856253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323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09" name="Picture 350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FFB070A5-25E4-407B-9AFA-785E709A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343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10" name="Picture 35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C8A19D3-6FC9-424D-BA34-77F57E168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363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11" name="Picture 3510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17CD6636-B2CD-4B2E-BF22-0E35D1723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383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12" name="Picture 35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D94DAE2-C9A1-4115-A131-483B85A4E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403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13" name="Picture 35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A228ABD-8115-4250-9876-3591FA889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423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514" name="Picture 35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DFA7976-54DE-4B5A-AE81-8950E5DB0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443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3515" name="Picture 35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57D7154-7FA0-400E-B46A-E371DB0D7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463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3516" name="Picture 35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7E6F12A-2C48-4A3E-AC1C-EFDE1AD31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483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3517" name="Picture 35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80FA371-5BEB-4FEB-A64F-353766FBE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503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3518" name="Picture 35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92E70A7-A613-45C6-927D-573DC289A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523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3519" name="Picture 35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7D0E7C8-64F3-4664-9DBA-24948F728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543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3520" name="Picture 35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FD50B5B-8EB3-4C47-85D4-C278E7692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563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3521" name="Picture 35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7523294-24DC-47A8-851C-24A00829D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583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180975</xdr:rowOff>
    </xdr:to>
    <xdr:pic>
      <xdr:nvPicPr>
        <xdr:cNvPr id="3522" name="Picture 35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A653304-AD84-462B-B7EE-8ACC3E89A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603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3523" name="Picture 35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20DC3E1-AAAC-4E51-A0A9-CE4FFB9B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623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3524" name="Picture 35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E869E61-C08A-4FD9-9ACD-E40220D9A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643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3525" name="Picture 35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69D4B80-7885-4A1C-8636-AA590D1C5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663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3526" name="Picture 35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53E1763-B670-421D-8A9B-F13B7E413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683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3527" name="Picture 3526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944B70EA-F190-4E1D-A353-EDD5A0FDA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703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3528" name="Picture 3527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AF623EC4-D1A1-4A5B-BB91-74DD2BBD2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723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3529" name="Picture 35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6ACE0A4-FD0C-496E-AD6D-211339840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743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3530" name="Picture 3529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580EA538-5F4A-40DA-BB77-CE4273C5A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763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3531" name="Picture 353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BCC3CE6B-84EF-4816-9C58-FC111D9B0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783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3532" name="Picture 35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3DFEC68-5408-4ECF-B23E-2B27E1D1A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803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3533" name="Picture 35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37D463-C364-4722-83D3-90AD86749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823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3534" name="Picture 3533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A70FEB6E-9448-4AB8-898C-7FC7D4ADE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843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3535" name="Picture 353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76AFC42D-301D-4610-9072-5EE4EF501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863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3536" name="Picture 3535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1032CBF8-D7C0-433D-937A-5E893753A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883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3537" name="Picture 35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7C12572-2FD2-404F-9659-8DED19620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903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3538" name="Picture 3537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5D29C307-FC6E-437D-ADB2-764D5E7DA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923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3539" name="Picture 35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6C75419-EE14-4D1C-9AB4-FF7939875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943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3540" name="Picture 3539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21F5B82B-09B4-44C2-A0BE-9DF66A2EE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963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3541" name="Picture 35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21670D4-AD4D-4518-95B8-BBD33E3D8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983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3542" name="Picture 35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F5695DD-C5D9-45AE-A4C0-663A8BF21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003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3543" name="Picture 35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00AE6AD-36D8-4EEE-920A-AF984E49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023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3544" name="Picture 3543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2C04E960-8D78-4E68-AA0B-028DE9D28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043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3545" name="Picture 35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CFD98B7-4DE9-40EA-AA62-D5B160B96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063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3546" name="Picture 3545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62046DBA-71D6-4886-AD9D-2F8031AEE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083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3547" name="Picture 3546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4616E3A4-31E9-40FC-B4F0-2661B10C1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103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3548" name="Picture 354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33EABCD3-055B-4E73-9235-046CE7750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123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3549" name="Picture 35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149DA81-265B-48D3-89E1-8A66B8CA8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143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3550" name="Picture 35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0DCE931-56D5-41B4-B0DC-23C5A38C4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163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3551" name="Picture 35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B0DAF71-B747-4794-8271-BA7981191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183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3552" name="Picture 35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1ECC582-E60F-4322-AFF9-5F07A5BFD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203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3553" name="Picture 35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65E8B89-3B6F-4A53-9878-071073635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223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3554" name="Picture 35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D636645-5B4B-4B18-867C-AE7C0CB0C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243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3555" name="Picture 35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2D8DE15-659D-4E97-AD1D-B9FA0B8AA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263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3556" name="Picture 3555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E2B4BCCF-DB27-447B-8E41-0C1DA89F3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283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3557" name="Picture 3556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85C247E7-77CD-499B-BDB9-ED43501F2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303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3558" name="Picture 35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396E0D6-A6FF-41CF-9F61-E60743E86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323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3559" name="Picture 35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9BACC61-ECD1-48D0-8758-9A28DE584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343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3560" name="Picture 35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DEFD920-E449-476A-A999-BE7D71912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363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3561" name="Picture 35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D7BC27F-1F20-4A8F-9361-C0969747D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383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3562" name="Picture 35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15CE837-0E26-463D-93F0-0A31F46B3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403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3563" name="Picture 356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49AA7776-E11B-4945-B0E6-76A77B713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423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3564" name="Picture 35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BA7F3A9-C11C-48F6-9429-3DF13C1D7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443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3565" name="Picture 356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EB2F823E-BBB0-4190-B475-21B34F7BA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463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3566" name="Picture 35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2A0110F-BDD7-4D91-A8DE-24D12FE50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483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3567" name="Picture 35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D6B61AC-7C75-41C1-B2CB-E42BF049D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503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3568" name="Picture 3567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E6AE0156-0FB1-4144-9F9A-8A498F88C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523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3569" name="Picture 3568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07EAFA16-DEA2-4520-9E67-E686D7F1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543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3570" name="Picture 3569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3370125A-D5B0-4F44-9F9B-3267573D0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563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3571" name="Picture 35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9A89DA-A21E-43D3-B13C-F6F514C6C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583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3572" name="Picture 35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78DAA26-35E5-4A4C-B917-3BA305B3C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603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3573" name="Picture 35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CC337DA-87A5-4207-9234-1D661E274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623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3574" name="Picture 35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4A7383C-E9C5-4B3A-981A-12866637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643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3575" name="Picture 357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C875FD12-4854-42CE-9241-1C2C503F2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663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3576" name="Picture 35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77620C4-FF31-4942-B3E4-11BE579EB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683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3577" name="Picture 3576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253E105B-49BD-4F98-87D6-9FE881DF9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7031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3578" name="Picture 35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C6E0427-E9B2-438A-96BD-1BB5E56BF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7231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3579" name="Picture 35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BAE2DB7-618F-45A2-8300-D2567ED96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743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3580" name="Picture 35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B8E6DB7-51F2-40B2-A827-A2727A75A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7632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3581" name="Picture 3580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9C118775-6E99-4098-A558-97174F4D7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783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3582" name="Picture 35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B734475-39AF-4A4A-A2B0-FA2125199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8032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3583" name="Picture 3582" descr="https://a.espncdn.com/combiner/i?img=/i/teamlogos/countries/500/ita.png&amp;w=40&amp;h=40&amp;scale=crop">
          <a:extLst>
            <a:ext uri="{FF2B5EF4-FFF2-40B4-BE49-F238E27FC236}">
              <a16:creationId xmlns:a16="http://schemas.microsoft.com/office/drawing/2014/main" id="{731C7B1D-05C2-4ACD-8F0D-40B2BCCF9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8232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3584" name="Picture 3583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8C331ED0-288F-4083-9C67-8161BE517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8432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17</xdr:col>
      <xdr:colOff>381000</xdr:colOff>
      <xdr:row>72</xdr:row>
      <xdr:rowOff>180975</xdr:rowOff>
    </xdr:to>
    <xdr:pic>
      <xdr:nvPicPr>
        <xdr:cNvPr id="3585" name="Picture 358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7DA1C2C2-8A5A-4BA7-A204-2B5A9E88A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863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17</xdr:col>
      <xdr:colOff>381000</xdr:colOff>
      <xdr:row>73</xdr:row>
      <xdr:rowOff>180975</xdr:rowOff>
    </xdr:to>
    <xdr:pic>
      <xdr:nvPicPr>
        <xdr:cNvPr id="3586" name="Picture 35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7698EE3-1537-41FA-B2AF-2D3D2EE23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8832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17</xdr:col>
      <xdr:colOff>381000</xdr:colOff>
      <xdr:row>74</xdr:row>
      <xdr:rowOff>180975</xdr:rowOff>
    </xdr:to>
    <xdr:pic>
      <xdr:nvPicPr>
        <xdr:cNvPr id="3587" name="Picture 35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42FB701-811C-4273-A34C-D86067B65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9032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74</xdr:row>
      <xdr:rowOff>0</xdr:rowOff>
    </xdr:from>
    <xdr:to>
      <xdr:col>17</xdr:col>
      <xdr:colOff>381000</xdr:colOff>
      <xdr:row>75</xdr:row>
      <xdr:rowOff>180975</xdr:rowOff>
    </xdr:to>
    <xdr:pic>
      <xdr:nvPicPr>
        <xdr:cNvPr id="3588" name="Picture 3587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4AEDA1FF-97F9-4152-9137-F73DAE647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9232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75</xdr:row>
      <xdr:rowOff>0</xdr:rowOff>
    </xdr:from>
    <xdr:to>
      <xdr:col>17</xdr:col>
      <xdr:colOff>381000</xdr:colOff>
      <xdr:row>76</xdr:row>
      <xdr:rowOff>180975</xdr:rowOff>
    </xdr:to>
    <xdr:pic>
      <xdr:nvPicPr>
        <xdr:cNvPr id="3589" name="Picture 35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6754C4D-3A03-43E3-8248-A4185740B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9432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76</xdr:row>
      <xdr:rowOff>0</xdr:rowOff>
    </xdr:from>
    <xdr:to>
      <xdr:col>17</xdr:col>
      <xdr:colOff>381000</xdr:colOff>
      <xdr:row>77</xdr:row>
      <xdr:rowOff>180975</xdr:rowOff>
    </xdr:to>
    <xdr:pic>
      <xdr:nvPicPr>
        <xdr:cNvPr id="3590" name="Picture 358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EED6FC7F-A11F-4BF7-B419-B6547A301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9632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77</xdr:row>
      <xdr:rowOff>0</xdr:rowOff>
    </xdr:from>
    <xdr:to>
      <xdr:col>17</xdr:col>
      <xdr:colOff>381000</xdr:colOff>
      <xdr:row>78</xdr:row>
      <xdr:rowOff>180975</xdr:rowOff>
    </xdr:to>
    <xdr:pic>
      <xdr:nvPicPr>
        <xdr:cNvPr id="3591" name="Picture 35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12F4C6E-90E0-4C2F-827D-98BD993AB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983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78</xdr:row>
      <xdr:rowOff>0</xdr:rowOff>
    </xdr:from>
    <xdr:to>
      <xdr:col>17</xdr:col>
      <xdr:colOff>381000</xdr:colOff>
      <xdr:row>79</xdr:row>
      <xdr:rowOff>180975</xdr:rowOff>
    </xdr:to>
    <xdr:pic>
      <xdr:nvPicPr>
        <xdr:cNvPr id="3592" name="Picture 3591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7FC4ECFB-F069-4C25-A432-41EC327C4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0032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79</xdr:row>
      <xdr:rowOff>0</xdr:rowOff>
    </xdr:from>
    <xdr:to>
      <xdr:col>17</xdr:col>
      <xdr:colOff>381000</xdr:colOff>
      <xdr:row>80</xdr:row>
      <xdr:rowOff>180975</xdr:rowOff>
    </xdr:to>
    <xdr:pic>
      <xdr:nvPicPr>
        <xdr:cNvPr id="3593" name="Picture 35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A5F2B7C-3967-4102-893E-225B9BEB3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023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80</xdr:row>
      <xdr:rowOff>0</xdr:rowOff>
    </xdr:from>
    <xdr:to>
      <xdr:col>17</xdr:col>
      <xdr:colOff>381000</xdr:colOff>
      <xdr:row>81</xdr:row>
      <xdr:rowOff>180975</xdr:rowOff>
    </xdr:to>
    <xdr:pic>
      <xdr:nvPicPr>
        <xdr:cNvPr id="3594" name="Picture 3593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C78E3281-A596-4A5D-AA67-5745F4B0D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0432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81</xdr:row>
      <xdr:rowOff>0</xdr:rowOff>
    </xdr:from>
    <xdr:to>
      <xdr:col>17</xdr:col>
      <xdr:colOff>381000</xdr:colOff>
      <xdr:row>82</xdr:row>
      <xdr:rowOff>180975</xdr:rowOff>
    </xdr:to>
    <xdr:pic>
      <xdr:nvPicPr>
        <xdr:cNvPr id="3595" name="Picture 35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F0A4148-34BD-4BCF-80FC-ED13C7574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063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82</xdr:row>
      <xdr:rowOff>0</xdr:rowOff>
    </xdr:from>
    <xdr:to>
      <xdr:col>17</xdr:col>
      <xdr:colOff>381000</xdr:colOff>
      <xdr:row>83</xdr:row>
      <xdr:rowOff>180975</xdr:rowOff>
    </xdr:to>
    <xdr:pic>
      <xdr:nvPicPr>
        <xdr:cNvPr id="3596" name="Picture 35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58D0E0A-B4D0-4A99-A562-A180300D6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0832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83</xdr:row>
      <xdr:rowOff>0</xdr:rowOff>
    </xdr:from>
    <xdr:to>
      <xdr:col>17</xdr:col>
      <xdr:colOff>381000</xdr:colOff>
      <xdr:row>84</xdr:row>
      <xdr:rowOff>180975</xdr:rowOff>
    </xdr:to>
    <xdr:pic>
      <xdr:nvPicPr>
        <xdr:cNvPr id="3597" name="Picture 35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8EA72AE-4D18-4247-B81A-E10D355DA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1032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84</xdr:row>
      <xdr:rowOff>0</xdr:rowOff>
    </xdr:from>
    <xdr:to>
      <xdr:col>17</xdr:col>
      <xdr:colOff>381000</xdr:colOff>
      <xdr:row>85</xdr:row>
      <xdr:rowOff>180975</xdr:rowOff>
    </xdr:to>
    <xdr:pic>
      <xdr:nvPicPr>
        <xdr:cNvPr id="3598" name="Picture 35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C01A311-734C-4D06-B0F0-936CAFDE6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1232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85</xdr:row>
      <xdr:rowOff>0</xdr:rowOff>
    </xdr:from>
    <xdr:to>
      <xdr:col>17</xdr:col>
      <xdr:colOff>381000</xdr:colOff>
      <xdr:row>86</xdr:row>
      <xdr:rowOff>180975</xdr:rowOff>
    </xdr:to>
    <xdr:pic>
      <xdr:nvPicPr>
        <xdr:cNvPr id="3599" name="Picture 35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4CA62B4-38D7-474E-B4B8-85684BAB9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143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86</xdr:row>
      <xdr:rowOff>0</xdr:rowOff>
    </xdr:from>
    <xdr:to>
      <xdr:col>17</xdr:col>
      <xdr:colOff>381000</xdr:colOff>
      <xdr:row>87</xdr:row>
      <xdr:rowOff>180975</xdr:rowOff>
    </xdr:to>
    <xdr:pic>
      <xdr:nvPicPr>
        <xdr:cNvPr id="3600" name="Picture 35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02F5C43-714F-4E3C-A43A-9AA54A9DE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1632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87</xdr:row>
      <xdr:rowOff>0</xdr:rowOff>
    </xdr:from>
    <xdr:to>
      <xdr:col>17</xdr:col>
      <xdr:colOff>381000</xdr:colOff>
      <xdr:row>88</xdr:row>
      <xdr:rowOff>180975</xdr:rowOff>
    </xdr:to>
    <xdr:pic>
      <xdr:nvPicPr>
        <xdr:cNvPr id="3601" name="Picture 3600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51A8CC4A-EC91-46F4-8B12-964D1572B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183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88</xdr:row>
      <xdr:rowOff>0</xdr:rowOff>
    </xdr:from>
    <xdr:to>
      <xdr:col>17</xdr:col>
      <xdr:colOff>381000</xdr:colOff>
      <xdr:row>89</xdr:row>
      <xdr:rowOff>180975</xdr:rowOff>
    </xdr:to>
    <xdr:pic>
      <xdr:nvPicPr>
        <xdr:cNvPr id="3602" name="Picture 36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45D6C82-8060-4755-B393-285B1F513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2032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89</xdr:row>
      <xdr:rowOff>0</xdr:rowOff>
    </xdr:from>
    <xdr:to>
      <xdr:col>17</xdr:col>
      <xdr:colOff>381000</xdr:colOff>
      <xdr:row>90</xdr:row>
      <xdr:rowOff>180975</xdr:rowOff>
    </xdr:to>
    <xdr:pic>
      <xdr:nvPicPr>
        <xdr:cNvPr id="3603" name="Picture 36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193E082-FB26-41EE-8B0B-D036929AC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2232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90</xdr:row>
      <xdr:rowOff>0</xdr:rowOff>
    </xdr:from>
    <xdr:to>
      <xdr:col>17</xdr:col>
      <xdr:colOff>381000</xdr:colOff>
      <xdr:row>91</xdr:row>
      <xdr:rowOff>180975</xdr:rowOff>
    </xdr:to>
    <xdr:pic>
      <xdr:nvPicPr>
        <xdr:cNvPr id="3604" name="Picture 360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4C41266D-8BDE-4210-9DBF-6A8D2BA0F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2432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91</xdr:row>
      <xdr:rowOff>0</xdr:rowOff>
    </xdr:from>
    <xdr:to>
      <xdr:col>17</xdr:col>
      <xdr:colOff>381000</xdr:colOff>
      <xdr:row>92</xdr:row>
      <xdr:rowOff>180975</xdr:rowOff>
    </xdr:to>
    <xdr:pic>
      <xdr:nvPicPr>
        <xdr:cNvPr id="3605" name="Picture 36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26D4A78-5F01-48CA-9A37-6F5DCAFC3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263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92</xdr:row>
      <xdr:rowOff>0</xdr:rowOff>
    </xdr:from>
    <xdr:to>
      <xdr:col>17</xdr:col>
      <xdr:colOff>381000</xdr:colOff>
      <xdr:row>93</xdr:row>
      <xdr:rowOff>180975</xdr:rowOff>
    </xdr:to>
    <xdr:pic>
      <xdr:nvPicPr>
        <xdr:cNvPr id="3606" name="Picture 36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AEA0857-0622-4220-9F33-40575B089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2832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93</xdr:row>
      <xdr:rowOff>0</xdr:rowOff>
    </xdr:from>
    <xdr:to>
      <xdr:col>17</xdr:col>
      <xdr:colOff>381000</xdr:colOff>
      <xdr:row>94</xdr:row>
      <xdr:rowOff>180975</xdr:rowOff>
    </xdr:to>
    <xdr:pic>
      <xdr:nvPicPr>
        <xdr:cNvPr id="3607" name="Picture 3606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2A998CB7-3BBD-4CB5-8053-5DE0822BB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3032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94</xdr:row>
      <xdr:rowOff>0</xdr:rowOff>
    </xdr:from>
    <xdr:to>
      <xdr:col>17</xdr:col>
      <xdr:colOff>381000</xdr:colOff>
      <xdr:row>95</xdr:row>
      <xdr:rowOff>180975</xdr:rowOff>
    </xdr:to>
    <xdr:pic>
      <xdr:nvPicPr>
        <xdr:cNvPr id="3608" name="Picture 36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A784962-2CEB-46B7-B4F1-69C19763A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3232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95</xdr:row>
      <xdr:rowOff>0</xdr:rowOff>
    </xdr:from>
    <xdr:to>
      <xdr:col>17</xdr:col>
      <xdr:colOff>381000</xdr:colOff>
      <xdr:row>96</xdr:row>
      <xdr:rowOff>180975</xdr:rowOff>
    </xdr:to>
    <xdr:pic>
      <xdr:nvPicPr>
        <xdr:cNvPr id="3609" name="Picture 36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2E81208-1B69-4010-A752-2A25240F8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3432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96</xdr:row>
      <xdr:rowOff>0</xdr:rowOff>
    </xdr:from>
    <xdr:to>
      <xdr:col>17</xdr:col>
      <xdr:colOff>381000</xdr:colOff>
      <xdr:row>97</xdr:row>
      <xdr:rowOff>180975</xdr:rowOff>
    </xdr:to>
    <xdr:pic>
      <xdr:nvPicPr>
        <xdr:cNvPr id="3610" name="Picture 36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4A3EAA9-0CBD-4844-A3B6-9D585E11C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3632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97</xdr:row>
      <xdr:rowOff>0</xdr:rowOff>
    </xdr:from>
    <xdr:to>
      <xdr:col>17</xdr:col>
      <xdr:colOff>381000</xdr:colOff>
      <xdr:row>98</xdr:row>
      <xdr:rowOff>180975</xdr:rowOff>
    </xdr:to>
    <xdr:pic>
      <xdr:nvPicPr>
        <xdr:cNvPr id="3611" name="Picture 36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7084CCA-E035-4CED-8E40-6270D0B5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383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98</xdr:row>
      <xdr:rowOff>0</xdr:rowOff>
    </xdr:from>
    <xdr:to>
      <xdr:col>17</xdr:col>
      <xdr:colOff>381000</xdr:colOff>
      <xdr:row>99</xdr:row>
      <xdr:rowOff>180975</xdr:rowOff>
    </xdr:to>
    <xdr:pic>
      <xdr:nvPicPr>
        <xdr:cNvPr id="3612" name="Picture 36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C557729-E87E-4673-AACF-56618C705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4032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99</xdr:row>
      <xdr:rowOff>0</xdr:rowOff>
    </xdr:from>
    <xdr:to>
      <xdr:col>17</xdr:col>
      <xdr:colOff>381000</xdr:colOff>
      <xdr:row>100</xdr:row>
      <xdr:rowOff>180975</xdr:rowOff>
    </xdr:to>
    <xdr:pic>
      <xdr:nvPicPr>
        <xdr:cNvPr id="3613" name="Picture 3612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A0EE816B-554B-485A-B94E-C61CE18E3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423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100</xdr:row>
      <xdr:rowOff>0</xdr:rowOff>
    </xdr:from>
    <xdr:to>
      <xdr:col>17</xdr:col>
      <xdr:colOff>381000</xdr:colOff>
      <xdr:row>101</xdr:row>
      <xdr:rowOff>180975</xdr:rowOff>
    </xdr:to>
    <xdr:pic>
      <xdr:nvPicPr>
        <xdr:cNvPr id="3614" name="Picture 36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D8995DF-A5B1-4C64-A8AB-BD74A406A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4432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101</xdr:row>
      <xdr:rowOff>0</xdr:rowOff>
    </xdr:from>
    <xdr:to>
      <xdr:col>17</xdr:col>
      <xdr:colOff>381000</xdr:colOff>
      <xdr:row>102</xdr:row>
      <xdr:rowOff>180975</xdr:rowOff>
    </xdr:to>
    <xdr:pic>
      <xdr:nvPicPr>
        <xdr:cNvPr id="3615" name="Picture 361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762620F4-5FC2-4F94-A9CF-9ABC29575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463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616" name="Picture 3615" descr="https://a.espncdn.com/combiner/i?img=/i/headshots/golf/players/full/10140.png&amp;h=96&amp;w=96&amp;scale=crop">
          <a:extLst>
            <a:ext uri="{FF2B5EF4-FFF2-40B4-BE49-F238E27FC236}">
              <a16:creationId xmlns:a16="http://schemas.microsoft.com/office/drawing/2014/main" id="{F9369484-6629-49A0-98F1-0DC042CB6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5619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617" name="Picture 3616" descr="https://a.espncdn.com/combiner/i?img=/i/teamlogos/countries/500/usa.png&amp;w=32&amp;h=32&amp;scale=crop&amp;cquality=40">
          <a:extLst>
            <a:ext uri="{FF2B5EF4-FFF2-40B4-BE49-F238E27FC236}">
              <a16:creationId xmlns:a16="http://schemas.microsoft.com/office/drawing/2014/main" id="{10198E9A-9ADD-4AED-A1B5-E10746988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80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618" name="Picture 3617" descr="https://a.espncdn.com/combiner/i?img=/i/headshots/golf/players/full/769.png&amp;h=96&amp;w=96&amp;scale=crop">
          <a:extLst>
            <a:ext uri="{FF2B5EF4-FFF2-40B4-BE49-F238E27FC236}">
              <a16:creationId xmlns:a16="http://schemas.microsoft.com/office/drawing/2014/main" id="{09BA3FA9-B336-4163-9A65-5011332E0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3907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619" name="Picture 3618" descr="https://a.espncdn.com/combiner/i?img=/i/teamlogos/countries/500/usa.png&amp;w=32&amp;h=32&amp;scale=crop&amp;cquality=40">
          <a:extLst>
            <a:ext uri="{FF2B5EF4-FFF2-40B4-BE49-F238E27FC236}">
              <a16:creationId xmlns:a16="http://schemas.microsoft.com/office/drawing/2014/main" id="{BC9D4B1B-8183-4E14-B400-2FD5B9815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638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620" name="Picture 3619" descr="https://a.espncdn.com/combiner/i?img=/i/headshots/golf/players/full/1037.png&amp;h=96&amp;w=96&amp;scale=crop">
          <a:extLst>
            <a:ext uri="{FF2B5EF4-FFF2-40B4-BE49-F238E27FC236}">
              <a16:creationId xmlns:a16="http://schemas.microsoft.com/office/drawing/2014/main" id="{F1B1325B-CC1F-4E16-AB70-19B19C8F7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41052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621" name="Picture 3620" descr="https://a.espncdn.com/combiner/i?img=/i/teamlogos/countries/500/usa.png&amp;w=32&amp;h=32&amp;scale=crop&amp;cquality=40">
          <a:extLst>
            <a:ext uri="{FF2B5EF4-FFF2-40B4-BE49-F238E27FC236}">
              <a16:creationId xmlns:a16="http://schemas.microsoft.com/office/drawing/2014/main" id="{92E00822-D81B-4EEA-B4B8-99A51C0F7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4352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622" name="Picture 3621" descr="https://a.espncdn.com/combiner/i?img=/i/headshots/golf/players/full/9938.png&amp;h=96&amp;w=96&amp;scale=crop">
          <a:extLst>
            <a:ext uri="{FF2B5EF4-FFF2-40B4-BE49-F238E27FC236}">
              <a16:creationId xmlns:a16="http://schemas.microsoft.com/office/drawing/2014/main" id="{EEB1A281-454C-468B-B2D5-1C1633096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59340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623" name="Picture 3622" descr="https://a.espncdn.com/combiner/i?img=/i/teamlogos/countries/500/usa.png&amp;w=32&amp;h=32&amp;scale=crop&amp;cquality=40">
          <a:extLst>
            <a:ext uri="{FF2B5EF4-FFF2-40B4-BE49-F238E27FC236}">
              <a16:creationId xmlns:a16="http://schemas.microsoft.com/office/drawing/2014/main" id="{324506CD-AFEC-4E4D-AD6E-522E4B2E6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618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24" name="Picture 36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E076C3F-99A2-4B45-9D2A-ACE378F74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7648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25" name="Picture 3624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51F02EAB-E44C-4F62-A30D-1B851037B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7848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26" name="Picture 3625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C98AE81F-70DB-4D17-8988-5E26D8135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8048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27" name="Picture 3626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4D16D002-D4F2-4FE6-BF3B-B9C479E49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8248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28" name="Picture 36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464A515-14F8-4A8F-A745-29A6E4A39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8448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29" name="Picture 36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519E416-318A-41ED-8671-B66D56882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8648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30" name="Picture 362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48248C8D-2620-400C-8AAE-26361431A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8848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31" name="Picture 3630" descr="https://a.espncdn.com/combiner/i?img=/i/teamlogos/countries/500/tpe.png&amp;w=40&amp;h=40&amp;scale=crop">
          <a:extLst>
            <a:ext uri="{FF2B5EF4-FFF2-40B4-BE49-F238E27FC236}">
              <a16:creationId xmlns:a16="http://schemas.microsoft.com/office/drawing/2014/main" id="{61FC7608-5463-4464-BAD1-29B3D4EB5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9048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32" name="Picture 36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24EADB9-74B6-48FC-B960-DEC183A9A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9248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33" name="Picture 3632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1A1231A2-27A9-497C-911B-A6B0BBF84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9448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34" name="Picture 36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96958BD-D321-47D0-B752-0DF73FE25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9648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35" name="Picture 36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8275E40-31CA-4AA3-9C9C-9C5CBCA32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9848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36" name="Picture 36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1CBEC7A-C9EE-43A5-8EB0-C4F08E346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048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37" name="Picture 36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15B1D29-A501-4AAB-8A78-5EA763F50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24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38" name="Picture 36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D45C628-07A9-4ED5-81AA-93CE1A422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448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39" name="Picture 3638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D78DC3FF-E838-4635-94FE-EEF3E4BDF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648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40" name="Picture 36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7A07453-D9F1-4785-B737-EE4A536A7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848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41" name="Picture 36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18E3331-CFFF-45E4-A8B5-31AAC7708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04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42" name="Picture 36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3DD581E-F8B1-4DDE-AFD4-2D5F992D6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249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43" name="Picture 36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343AD5C-CCD9-42EF-B182-5A5F39F01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449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44" name="Picture 3643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1A1EB3E9-5EF2-47E2-95AE-9BA6450DE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649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45" name="Picture 3644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C7CA49BC-A84A-4593-B791-88CC19F79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849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46" name="Picture 36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DB1AF74-BB40-4539-B3D6-DE614ABAA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2049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47" name="Picture 3646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2025CD3F-16FF-4708-ADC3-2DB43A12D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2249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48" name="Picture 36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FDFFD29-CA33-4B1C-A9A0-852749431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2449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49" name="Picture 36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10794E3-5A9F-4DDB-A9B5-B7D81D905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2649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50" name="Picture 36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3ABE995-25A2-4273-8AAC-44793D9DC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2849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51" name="Picture 3650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116BB964-FC4C-4250-9222-EA537BF05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3049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52" name="Picture 3651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44416B06-5337-4895-91F4-0A3F58339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3249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653" name="Picture 36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7E5E007-C624-4BEF-AADF-07F100BC1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3449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3654" name="Picture 36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11EC948-5C23-4881-98ED-12556A69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3649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3655" name="Picture 36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5F79E2A-F40E-4765-B2E4-1CCBA4369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3849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3656" name="Picture 36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049BD79-06E4-4C71-9C2B-066006978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4049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3657" name="Picture 36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C923C91-69EF-414A-B737-0BF83DCE8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424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3658" name="Picture 36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639DAE9-03B6-4949-A73B-1FDB60F65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4449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3659" name="Picture 36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D0BA6A3-2387-4EAA-84E3-C684195AE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4649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3660" name="Picture 36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1571787-F12F-4D2B-B9A1-FA6286B6C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4849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180975</xdr:rowOff>
    </xdr:to>
    <xdr:pic>
      <xdr:nvPicPr>
        <xdr:cNvPr id="3661" name="Picture 36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D5BFA29-F37F-46BF-9529-57D816804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504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3662" name="Picture 36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93634E4-0794-4745-BB69-2F63DFE65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5249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3663" name="Picture 3662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49171F8E-0E50-427E-95BA-A9F114FB9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544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3664" name="Picture 3663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79D53A0F-D87F-426E-92FB-B590953AC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5649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3665" name="Picture 36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0F0F895-25CD-4F3E-934F-B9E806364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5849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3666" name="Picture 3665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DD078B4D-43B8-4D22-9886-8814CA6A5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6049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3667" name="Picture 36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8B76A33-826E-41D9-8815-FAF5F16CD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6249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3668" name="Picture 36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EFE404C-D662-4A14-9F8A-A93A5AD54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6449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3669" name="Picture 36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43BBA85-2F31-4446-91EE-49399E8C4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6649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3670" name="Picture 3669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DD2ACE62-4FD7-4D53-A91E-CFF06EE04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6849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3671" name="Picture 36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A45EEC7-77FF-48B6-AB49-49F55651F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7049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3672" name="Picture 367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4474136C-134E-46B8-B755-6B09B55D1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7249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3673" name="Picture 36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E123A7B-63C4-4564-BFBC-775A91A6F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744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3674" name="Picture 36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624BFDB-DF49-4200-8CCF-2DE742556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7649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3675" name="Picture 36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083B752-0FCA-4F5B-9C73-3BEAC5E9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784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3676" name="Picture 3675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072ECA5F-B506-4815-A344-82A3901BF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8049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3677" name="Picture 36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2B44226-0475-4C71-BC5F-E6B6F4D51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824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3678" name="Picture 36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02D37AF-DB35-4D8D-809D-9858AE164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8449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3679" name="Picture 36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8959699-CC2D-42F3-9A8C-1073A3AAC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8649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3680" name="Picture 36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58AF532-C4B5-463F-9140-F9786C2DC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8849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3681" name="Picture 368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0E61A05E-AB9D-4A5C-A8E4-55D0035FA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905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3682" name="Picture 36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62DA612-ED89-4BF6-9A65-AEDED6162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9250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3683" name="Picture 36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31E564D-7123-4546-91E1-BF3BABB8A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945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3684" name="Picture 36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E6DAAE7-B028-426F-A3AB-660A48C3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9650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3685" name="Picture 36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DEE6CCF-26EE-4CDB-B669-BD27C44F5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9850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3686" name="Picture 3685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1571985A-C76A-4DCA-9601-7726E940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0050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3687" name="Picture 36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476E181-BF09-4C49-81C6-0D9B7DB3D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025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3688" name="Picture 36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AB57C86-B450-4DA6-8385-8B58653ED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0450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3689" name="Picture 368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5D200A78-293C-41AF-B301-678A83DB0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065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3690" name="Picture 36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4DBECA6-BFA0-4143-98E5-BBB2A884B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085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3691" name="Picture 3690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9D90BF50-6D05-46C8-89B1-85EAC69A8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105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3692" name="Picture 3691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E3631E3F-A2E3-4C95-AA8E-73BF451E7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125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3693" name="Picture 36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46EE95B-2B0E-466F-BAEA-6D550FAA9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145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694" name="Picture 3693" descr="https://a.espncdn.com/combiner/i?img=/i/headshots/golf/players/full/1030.png&amp;h=96&amp;w=96&amp;scale=crop">
          <a:extLst>
            <a:ext uri="{FF2B5EF4-FFF2-40B4-BE49-F238E27FC236}">
              <a16:creationId xmlns:a16="http://schemas.microsoft.com/office/drawing/2014/main" id="{F3A91A61-F42A-4593-A3C1-20148CCF6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828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695" name="Picture 3694" descr="https://a.espncdn.com/combiner/i?img=/i/teamlogos/countries/500/ven.png&amp;w=32&amp;h=32&amp;scale=crop&amp;cquality=40&amp;location=origin">
          <a:extLst>
            <a:ext uri="{FF2B5EF4-FFF2-40B4-BE49-F238E27FC236}">
              <a16:creationId xmlns:a16="http://schemas.microsoft.com/office/drawing/2014/main" id="{57CF7258-EC9F-49F9-BA55-6FE6AF7BF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07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696" name="Picture 3695" descr="https://a.espncdn.com/combiner/i?img=/i/headshots/golf/players/full/6196.png&amp;h=96&amp;w=96&amp;scale=crop">
          <a:extLst>
            <a:ext uri="{FF2B5EF4-FFF2-40B4-BE49-F238E27FC236}">
              <a16:creationId xmlns:a16="http://schemas.microsoft.com/office/drawing/2014/main" id="{9352D50F-9F8A-4BFE-9DBA-BE625CACF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810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697" name="Picture 3696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C30488D7-FBF8-4F04-AC6F-4600688FA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405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698" name="Picture 3697" descr="https://a.espncdn.com/combiner/i?img=/i/headshots/golf/players/full/3317.png&amp;h=96&amp;w=96&amp;scale=crop">
          <a:extLst>
            <a:ext uri="{FF2B5EF4-FFF2-40B4-BE49-F238E27FC236}">
              <a16:creationId xmlns:a16="http://schemas.microsoft.com/office/drawing/2014/main" id="{91637CE1-6F99-4E16-ABEB-39D18C6E6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5524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699" name="Picture 3698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1238EE3A-1634-4462-8A71-D8201E739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577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700" name="Picture 3699" descr="https://a.espncdn.com/combiner/i?img=/i/headshots/golf/players/full/10910.png&amp;h=96&amp;w=96&amp;scale=crop">
          <a:extLst>
            <a:ext uri="{FF2B5EF4-FFF2-40B4-BE49-F238E27FC236}">
              <a16:creationId xmlns:a16="http://schemas.microsoft.com/office/drawing/2014/main" id="{CEF21FA9-D8BD-403C-859F-11A30FFAA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7353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701" name="Picture 3700" descr="https://a.espncdn.com/combiner/i?img=/i/teamlogos/countries/500/aus.png&amp;w=32&amp;h=32&amp;scale=crop&amp;cquality=40&amp;location=origin">
          <a:extLst>
            <a:ext uri="{FF2B5EF4-FFF2-40B4-BE49-F238E27FC236}">
              <a16:creationId xmlns:a16="http://schemas.microsoft.com/office/drawing/2014/main" id="{FDC290EF-CA90-475F-B585-1B8EBE709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7600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02" name="Picture 3701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9E6CA721-59CB-4ACD-B0E1-99014E712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9067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03" name="Picture 37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65F379F-8AAF-47FF-AA50-CD5B4B980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9267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04" name="Picture 37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ADA0AF1-FAD1-4C11-AEF7-C78991CA7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9467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05" name="Picture 3704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AE2AEE16-B048-4B1A-830B-26D7B3367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9667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06" name="Picture 37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3CFAAF1-1FCD-4898-84C5-09D3B2219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986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07" name="Picture 3706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E42B6EAD-CD81-4A62-A6C4-797951C52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0067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08" name="Picture 3707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FE5B610E-1D37-4A44-B2BD-3C19A869F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0267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09" name="Picture 370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318ACED6-4352-49E4-AC66-3C2CB762D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0467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10" name="Picture 37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C7775DE-668D-466E-8430-C0083AF61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066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11" name="Picture 37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647A295-7CCD-46BE-90D4-3FC05B0C1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0868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12" name="Picture 3711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5DE42DB0-6D36-49A5-AE6F-FBAA60E15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106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13" name="Picture 37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15D0918-DCE0-4C86-9C59-9788C51FA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1268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14" name="Picture 37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1C67CBD-AC48-4B90-91CA-4B8D6D26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1468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15" name="Picture 37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4DE83CF-9D42-40B0-B121-005F044B3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1668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16" name="Picture 3715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D2A49E84-5571-428C-A6B1-DF2621A49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1868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17" name="Picture 37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E596E3B-9968-42A8-9380-777A798CE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2068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18" name="Picture 3717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83FDE811-810B-47DD-A958-F2B8133ED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2268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19" name="Picture 371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E17FDD7C-1063-4899-8555-3CE20D885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2468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20" name="Picture 37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F7C2B81-F6C3-41CB-9A20-CD31FF6AA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2668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21" name="Picture 37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780AD47-19D3-4712-94AA-86EB50F04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2868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22" name="Picture 37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0411081-5291-4CFA-8349-55CB5C99A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3068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23" name="Picture 3722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CB741E10-1F9B-4093-8487-46DBC4328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3268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24" name="Picture 37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DECE79A-D9A8-48DA-AB03-F519C0F7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3468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25" name="Picture 37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6DDA5B1-D882-406C-820C-C0EBDE6F3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3668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26" name="Picture 37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B5D44CA-E8F9-4253-910F-547801943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386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27" name="Picture 37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BDA9294-27CB-41A5-900F-3B7466964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4068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28" name="Picture 37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4428FC6-5482-43B4-B932-5FA509A7F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4268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29" name="Picture 37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BE59826-2F73-4568-8DF8-3E2F8B38A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4468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3730" name="Picture 37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AA9FEE5-108F-444E-8291-D076DDC96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466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3731" name="Picture 3730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6842ED3C-4B39-4BE6-8D3E-78A8AD0BC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4868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3732" name="Picture 37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E103E5A-8B22-468F-9349-32915DFC4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506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3733" name="Picture 37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FDBCC49-21A2-4E02-ACB8-2531AEA16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5268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3734" name="Picture 373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E4BF6EA9-EF21-4BCA-98D0-B4EE6497D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5468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3735" name="Picture 373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FAB0FD61-BFB1-4188-A6F4-8E1096603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5668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3736" name="Picture 37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5397F48-8583-4623-AEFD-24BCEB358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5868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3737" name="Picture 3736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51D70393-2482-4537-94A7-1202EBB0A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6068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180975</xdr:rowOff>
    </xdr:to>
    <xdr:pic>
      <xdr:nvPicPr>
        <xdr:cNvPr id="3738" name="Picture 3737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0482F017-E505-4C38-ABCB-35F7CB843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6268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3739" name="Picture 37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6BCA331-E86F-4A7B-9260-1152A3CEC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6468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3740" name="Picture 3739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A54CA064-3D78-4385-9A4E-9C2B013DC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6668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3741" name="Picture 37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947D30A-ABFD-4B5A-B872-E99F727C5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6868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3742" name="Picture 37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1207E26-BFF9-4DCB-809A-62C6758F8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7068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3743" name="Picture 37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AE83229-E795-4858-AE02-4202B3345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7268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3744" name="Picture 37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A7AAA53-FD49-4BE9-97D8-39D45FE21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7468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3745" name="Picture 37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39406FC-51F4-4CF3-BFB0-DE32FDA42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7668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3746" name="Picture 3745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9B7C02EC-9F97-42E8-B12A-75FB4307F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786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3747" name="Picture 37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5AD1600-FB1D-4075-90C5-5003835B2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8068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3748" name="Picture 37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665E191-CF3E-4BA7-9D97-51327B48D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8268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3749" name="Picture 374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2B269F8C-28FF-456A-B463-EBC74AAE0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8468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3750" name="Picture 37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6FA08EC-D703-4798-8F78-F0B5744B8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866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3751" name="Picture 37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64E7E51-B882-46EC-A5B6-B4DCC30D0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8869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3752" name="Picture 37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F164946-C836-420C-B17B-2ED00B4D1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9069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3753" name="Picture 37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EE527CA-A5D3-48B1-A1AD-FAD7F539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9269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3754" name="Picture 37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BDDB288-C7DD-4F54-AEB4-D9CAE1764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9469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3755" name="Picture 37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81FD5F9-2033-406A-8686-DB5FBDECA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9669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3756" name="Picture 37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4ADC682-5E21-4AE1-8FFF-EE62C9D1E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9869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3757" name="Picture 37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8EE2457-0762-4FE3-B670-C1296028D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0069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3758" name="Picture 375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89F6C053-872F-4DD4-9CB5-E5A1246B1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0269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3759" name="Picture 375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D3C32285-5B94-45C7-8959-BCB0540C4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0469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3760" name="Picture 37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16B3486-C31D-4FB0-A535-9B8036A11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0669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3761" name="Picture 37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7BB2993-C4D8-42A7-95C3-AC92F6456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0869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3762" name="Picture 37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08C3043-0906-49D5-AF75-A733DFC31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1069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3763" name="Picture 37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4887F18-63B4-4CE2-A15E-F3A114250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1269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3764" name="Picture 37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54EB227-3057-4FCB-A2C4-43FE1BAC4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1469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3765" name="Picture 37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A842894-305F-4750-9D77-80878EE9E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1669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3766" name="Picture 37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1E2B53C-5C73-41D2-89EA-41F934659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186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3767" name="Picture 37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80AF90D-CE47-4166-8D11-1FF630BD6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2069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3768" name="Picture 37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02B5D43-642C-490D-998F-B5C884716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2269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3769" name="Picture 37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0AE5F7E-4EE1-47A9-96CB-E29F27F65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2469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3770" name="Picture 37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51518D3-11BF-4459-8B44-C0FC9A04A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266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3771" name="Picture 37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97CE194-DF2B-4BA0-B3A5-F4F713F97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2869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3772" name="Picture 37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B0AB286-2819-459C-8616-D78DDD675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306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3773" name="Picture 37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29C6BFB-5E78-4501-9D58-C0211829B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3269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3774" name="Picture 37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78C8F2E-DA29-48A8-9E09-296C5E57F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3469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3775" name="Picture 37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C614D01-570B-4C3C-AD80-E5F2D9B96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3669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3776" name="Picture 37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915FB94-FB02-441A-983E-1DE617330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3869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3777" name="Picture 37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A9B5C9E-CD20-4749-8D26-CF0A81175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4069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3778" name="Picture 3777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33149D18-7E90-4D71-BD44-2735BE283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4269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3779" name="Picture 3778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97EF1CCA-BC0F-438B-B67F-22F49C559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4469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3780" name="Picture 377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8AA28E88-D942-404D-BFA9-D002B346F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4669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3781" name="Picture 37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70E4BCF-0D3D-4135-9FBC-E73E6A0C3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4869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3782" name="Picture 3781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9B4D4966-190B-40B5-9389-EFD353BE7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506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3783" name="Picture 37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CB6A2F3-66E4-4C1A-9369-A4D8B034C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5269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3784" name="Picture 37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A0BB47B-DB3B-47B4-8D94-43E6834BF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546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3785" name="Picture 3784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C1269280-F0F9-42BF-9E91-559495A48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5669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3786" name="Picture 37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350EABB-EEE8-4019-A96A-E03F58544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586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3787" name="Picture 37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5A9F524-5933-48F5-A5C3-D338470C8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6069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3788" name="Picture 37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FC2557F-8FA7-4245-8457-4AC7CED97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6269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3789" name="Picture 37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B943355-84DA-40BD-AA19-ADE3D0857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6469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3790" name="Picture 3789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BFC13F4B-6848-4778-8245-3408A665B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667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3791" name="Picture 37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37B934B-6566-4034-8264-D2CAD912E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6870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3792" name="Picture 3791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C032D414-F376-4014-95F9-805CB7995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707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3793" name="Picture 37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5EE3DC5-F707-4C01-9200-6950C8C60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7270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3794" name="Picture 37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D31A543-53E2-49D6-AA55-55A217C6F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7470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3795" name="Picture 37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0357FA4-E6E1-4B33-8062-87665604C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7670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3796" name="Picture 37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63030F9-452F-40CE-B272-059967205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787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3797" name="Picture 3796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D7C1C9FF-A620-405B-9FF9-4B724C6BD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8070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3798" name="Picture 37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4C9FAB0-2168-4CB7-A370-129127CBD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827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3799" name="Picture 37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03EC9DB-5221-42DB-A4A1-24086575E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847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3800" name="Picture 379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12348EBA-5094-4082-8F3C-1107F6BA2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867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17</xdr:col>
      <xdr:colOff>381000</xdr:colOff>
      <xdr:row>72</xdr:row>
      <xdr:rowOff>180975</xdr:rowOff>
    </xdr:to>
    <xdr:pic>
      <xdr:nvPicPr>
        <xdr:cNvPr id="3801" name="Picture 38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581474B-2E16-47A8-AE26-01A036CF5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887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17</xdr:col>
      <xdr:colOff>381000</xdr:colOff>
      <xdr:row>73</xdr:row>
      <xdr:rowOff>180975</xdr:rowOff>
    </xdr:to>
    <xdr:pic>
      <xdr:nvPicPr>
        <xdr:cNvPr id="3802" name="Picture 38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35064C4-C74E-4CC5-9356-D8D03EF01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907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17</xdr:col>
      <xdr:colOff>381000</xdr:colOff>
      <xdr:row>74</xdr:row>
      <xdr:rowOff>180975</xdr:rowOff>
    </xdr:to>
    <xdr:pic>
      <xdr:nvPicPr>
        <xdr:cNvPr id="3803" name="Picture 380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ABA88424-3750-46B5-BF77-615233FF8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927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74</xdr:row>
      <xdr:rowOff>0</xdr:rowOff>
    </xdr:from>
    <xdr:to>
      <xdr:col>17</xdr:col>
      <xdr:colOff>381000</xdr:colOff>
      <xdr:row>75</xdr:row>
      <xdr:rowOff>180975</xdr:rowOff>
    </xdr:to>
    <xdr:pic>
      <xdr:nvPicPr>
        <xdr:cNvPr id="3804" name="Picture 38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B9F35C1-F454-43EC-A084-833B969D5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947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75</xdr:row>
      <xdr:rowOff>0</xdr:rowOff>
    </xdr:from>
    <xdr:to>
      <xdr:col>17</xdr:col>
      <xdr:colOff>381000</xdr:colOff>
      <xdr:row>76</xdr:row>
      <xdr:rowOff>180975</xdr:rowOff>
    </xdr:to>
    <xdr:pic>
      <xdr:nvPicPr>
        <xdr:cNvPr id="3805" name="Picture 380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65795D7A-BFEE-408E-85D8-878AEDBAF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967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76</xdr:row>
      <xdr:rowOff>0</xdr:rowOff>
    </xdr:from>
    <xdr:to>
      <xdr:col>17</xdr:col>
      <xdr:colOff>381000</xdr:colOff>
      <xdr:row>77</xdr:row>
      <xdr:rowOff>180975</xdr:rowOff>
    </xdr:to>
    <xdr:pic>
      <xdr:nvPicPr>
        <xdr:cNvPr id="3806" name="Picture 38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CE811C9-AAF7-4EBE-97E3-5683734A8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987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77</xdr:row>
      <xdr:rowOff>0</xdr:rowOff>
    </xdr:from>
    <xdr:to>
      <xdr:col>17</xdr:col>
      <xdr:colOff>381000</xdr:colOff>
      <xdr:row>78</xdr:row>
      <xdr:rowOff>180975</xdr:rowOff>
    </xdr:to>
    <xdr:pic>
      <xdr:nvPicPr>
        <xdr:cNvPr id="3807" name="Picture 3806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0494875B-D148-43A2-AD52-429C170D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007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78</xdr:row>
      <xdr:rowOff>0</xdr:rowOff>
    </xdr:from>
    <xdr:to>
      <xdr:col>17</xdr:col>
      <xdr:colOff>381000</xdr:colOff>
      <xdr:row>79</xdr:row>
      <xdr:rowOff>180975</xdr:rowOff>
    </xdr:to>
    <xdr:pic>
      <xdr:nvPicPr>
        <xdr:cNvPr id="3808" name="Picture 38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6B9FCA1-48FC-4D18-8FC0-45F580EDD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027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79</xdr:row>
      <xdr:rowOff>0</xdr:rowOff>
    </xdr:from>
    <xdr:to>
      <xdr:col>17</xdr:col>
      <xdr:colOff>381000</xdr:colOff>
      <xdr:row>80</xdr:row>
      <xdr:rowOff>180975</xdr:rowOff>
    </xdr:to>
    <xdr:pic>
      <xdr:nvPicPr>
        <xdr:cNvPr id="3809" name="Picture 38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4909F27-8968-41DB-8BB4-6CA00F8D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047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80</xdr:row>
      <xdr:rowOff>0</xdr:rowOff>
    </xdr:from>
    <xdr:to>
      <xdr:col>17</xdr:col>
      <xdr:colOff>381000</xdr:colOff>
      <xdr:row>81</xdr:row>
      <xdr:rowOff>180975</xdr:rowOff>
    </xdr:to>
    <xdr:pic>
      <xdr:nvPicPr>
        <xdr:cNvPr id="3810" name="Picture 3809" descr="https://a.espncdn.com/combiner/i?img=/i/teamlogos/countries/500/aut.png&amp;w=40&amp;h=40&amp;scale=crop">
          <a:extLst>
            <a:ext uri="{FF2B5EF4-FFF2-40B4-BE49-F238E27FC236}">
              <a16:creationId xmlns:a16="http://schemas.microsoft.com/office/drawing/2014/main" id="{41793755-382B-4AD2-A4C6-DC1E5657C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067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81</xdr:row>
      <xdr:rowOff>0</xdr:rowOff>
    </xdr:from>
    <xdr:to>
      <xdr:col>17</xdr:col>
      <xdr:colOff>381000</xdr:colOff>
      <xdr:row>82</xdr:row>
      <xdr:rowOff>180975</xdr:rowOff>
    </xdr:to>
    <xdr:pic>
      <xdr:nvPicPr>
        <xdr:cNvPr id="3811" name="Picture 38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FE33822-9371-4352-BD07-D6DFC1193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087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82</xdr:row>
      <xdr:rowOff>0</xdr:rowOff>
    </xdr:from>
    <xdr:to>
      <xdr:col>17</xdr:col>
      <xdr:colOff>381000</xdr:colOff>
      <xdr:row>83</xdr:row>
      <xdr:rowOff>180975</xdr:rowOff>
    </xdr:to>
    <xdr:pic>
      <xdr:nvPicPr>
        <xdr:cNvPr id="3812" name="Picture 3811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5714CBF0-FD75-4E31-A6A7-8BAEF9BF5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107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83</xdr:row>
      <xdr:rowOff>0</xdr:rowOff>
    </xdr:from>
    <xdr:to>
      <xdr:col>17</xdr:col>
      <xdr:colOff>381000</xdr:colOff>
      <xdr:row>84</xdr:row>
      <xdr:rowOff>180975</xdr:rowOff>
    </xdr:to>
    <xdr:pic>
      <xdr:nvPicPr>
        <xdr:cNvPr id="3813" name="Picture 3812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D3EDC089-E935-4567-A3A0-0180A7774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127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84</xdr:row>
      <xdr:rowOff>0</xdr:rowOff>
    </xdr:from>
    <xdr:to>
      <xdr:col>17</xdr:col>
      <xdr:colOff>381000</xdr:colOff>
      <xdr:row>85</xdr:row>
      <xdr:rowOff>180975</xdr:rowOff>
    </xdr:to>
    <xdr:pic>
      <xdr:nvPicPr>
        <xdr:cNvPr id="3814" name="Picture 38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1F1A2D4-EA2C-404C-828D-3F518F0DA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147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85</xdr:row>
      <xdr:rowOff>0</xdr:rowOff>
    </xdr:from>
    <xdr:to>
      <xdr:col>17</xdr:col>
      <xdr:colOff>381000</xdr:colOff>
      <xdr:row>86</xdr:row>
      <xdr:rowOff>180975</xdr:rowOff>
    </xdr:to>
    <xdr:pic>
      <xdr:nvPicPr>
        <xdr:cNvPr id="3815" name="Picture 3814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C80D7120-ED25-4B4B-9A09-AEA5F0109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167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86</xdr:row>
      <xdr:rowOff>0</xdr:rowOff>
    </xdr:from>
    <xdr:to>
      <xdr:col>17</xdr:col>
      <xdr:colOff>381000</xdr:colOff>
      <xdr:row>87</xdr:row>
      <xdr:rowOff>180975</xdr:rowOff>
    </xdr:to>
    <xdr:pic>
      <xdr:nvPicPr>
        <xdr:cNvPr id="3816" name="Picture 38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5C87612-0DC3-4D86-BB95-D761E4F23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187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87</xdr:row>
      <xdr:rowOff>0</xdr:rowOff>
    </xdr:from>
    <xdr:to>
      <xdr:col>17</xdr:col>
      <xdr:colOff>381000</xdr:colOff>
      <xdr:row>88</xdr:row>
      <xdr:rowOff>180975</xdr:rowOff>
    </xdr:to>
    <xdr:pic>
      <xdr:nvPicPr>
        <xdr:cNvPr id="3817" name="Picture 3816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C4B6578A-FA8C-4638-92B3-3EF07324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207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88</xdr:row>
      <xdr:rowOff>0</xdr:rowOff>
    </xdr:from>
    <xdr:to>
      <xdr:col>17</xdr:col>
      <xdr:colOff>381000</xdr:colOff>
      <xdr:row>89</xdr:row>
      <xdr:rowOff>180975</xdr:rowOff>
    </xdr:to>
    <xdr:pic>
      <xdr:nvPicPr>
        <xdr:cNvPr id="3818" name="Picture 3817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DEA866EC-6A36-4ACC-A9C5-016B592F2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227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89</xdr:row>
      <xdr:rowOff>0</xdr:rowOff>
    </xdr:from>
    <xdr:to>
      <xdr:col>17</xdr:col>
      <xdr:colOff>381000</xdr:colOff>
      <xdr:row>90</xdr:row>
      <xdr:rowOff>180975</xdr:rowOff>
    </xdr:to>
    <xdr:pic>
      <xdr:nvPicPr>
        <xdr:cNvPr id="3819" name="Picture 38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1C2031D-E55D-4550-949B-9363D485E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247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90</xdr:row>
      <xdr:rowOff>0</xdr:rowOff>
    </xdr:from>
    <xdr:to>
      <xdr:col>17</xdr:col>
      <xdr:colOff>381000</xdr:colOff>
      <xdr:row>91</xdr:row>
      <xdr:rowOff>180975</xdr:rowOff>
    </xdr:to>
    <xdr:pic>
      <xdr:nvPicPr>
        <xdr:cNvPr id="3820" name="Picture 38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5361BA5-FC0B-47EF-B603-A9FCDE92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267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91</xdr:row>
      <xdr:rowOff>0</xdr:rowOff>
    </xdr:from>
    <xdr:to>
      <xdr:col>17</xdr:col>
      <xdr:colOff>381000</xdr:colOff>
      <xdr:row>92</xdr:row>
      <xdr:rowOff>180975</xdr:rowOff>
    </xdr:to>
    <xdr:pic>
      <xdr:nvPicPr>
        <xdr:cNvPr id="3821" name="Picture 38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6AA2947-E062-415B-9FBD-A5E26311F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287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92</xdr:row>
      <xdr:rowOff>0</xdr:rowOff>
    </xdr:from>
    <xdr:to>
      <xdr:col>17</xdr:col>
      <xdr:colOff>381000</xdr:colOff>
      <xdr:row>93</xdr:row>
      <xdr:rowOff>180975</xdr:rowOff>
    </xdr:to>
    <xdr:pic>
      <xdr:nvPicPr>
        <xdr:cNvPr id="3822" name="Picture 38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882FFC8-34C3-427E-AD5B-21638F53C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307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93</xdr:row>
      <xdr:rowOff>0</xdr:rowOff>
    </xdr:from>
    <xdr:to>
      <xdr:col>17</xdr:col>
      <xdr:colOff>381000</xdr:colOff>
      <xdr:row>94</xdr:row>
      <xdr:rowOff>180975</xdr:rowOff>
    </xdr:to>
    <xdr:pic>
      <xdr:nvPicPr>
        <xdr:cNvPr id="3823" name="Picture 38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F47ED9A-E27A-41F8-97C0-B55D4269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327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94</xdr:row>
      <xdr:rowOff>0</xdr:rowOff>
    </xdr:from>
    <xdr:to>
      <xdr:col>17</xdr:col>
      <xdr:colOff>381000</xdr:colOff>
      <xdr:row>95</xdr:row>
      <xdr:rowOff>180975</xdr:rowOff>
    </xdr:to>
    <xdr:pic>
      <xdr:nvPicPr>
        <xdr:cNvPr id="3824" name="Picture 38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012127A-2A61-45B7-8CAC-68D8EC789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347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95</xdr:row>
      <xdr:rowOff>0</xdr:rowOff>
    </xdr:from>
    <xdr:to>
      <xdr:col>17</xdr:col>
      <xdr:colOff>381000</xdr:colOff>
      <xdr:row>96</xdr:row>
      <xdr:rowOff>180975</xdr:rowOff>
    </xdr:to>
    <xdr:pic>
      <xdr:nvPicPr>
        <xdr:cNvPr id="3825" name="Picture 382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39CAE743-66CD-47FE-9EBA-FC4F89215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367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96</xdr:row>
      <xdr:rowOff>0</xdr:rowOff>
    </xdr:from>
    <xdr:to>
      <xdr:col>17</xdr:col>
      <xdr:colOff>381000</xdr:colOff>
      <xdr:row>97</xdr:row>
      <xdr:rowOff>180975</xdr:rowOff>
    </xdr:to>
    <xdr:pic>
      <xdr:nvPicPr>
        <xdr:cNvPr id="3826" name="Picture 3825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7E61F483-A2CB-4620-8B25-8E66F9C8B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387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97</xdr:row>
      <xdr:rowOff>0</xdr:rowOff>
    </xdr:from>
    <xdr:to>
      <xdr:col>17</xdr:col>
      <xdr:colOff>381000</xdr:colOff>
      <xdr:row>98</xdr:row>
      <xdr:rowOff>180975</xdr:rowOff>
    </xdr:to>
    <xdr:pic>
      <xdr:nvPicPr>
        <xdr:cNvPr id="3827" name="Picture 38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9566DF7-3517-4573-A7C1-9C3C2EC09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407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98</xdr:row>
      <xdr:rowOff>0</xdr:rowOff>
    </xdr:from>
    <xdr:to>
      <xdr:col>17</xdr:col>
      <xdr:colOff>381000</xdr:colOff>
      <xdr:row>99</xdr:row>
      <xdr:rowOff>180975</xdr:rowOff>
    </xdr:to>
    <xdr:pic>
      <xdr:nvPicPr>
        <xdr:cNvPr id="3828" name="Picture 3827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ECEFE522-2C4A-492C-9019-61412A6F7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427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99</xdr:row>
      <xdr:rowOff>0</xdr:rowOff>
    </xdr:from>
    <xdr:to>
      <xdr:col>17</xdr:col>
      <xdr:colOff>381000</xdr:colOff>
      <xdr:row>100</xdr:row>
      <xdr:rowOff>180975</xdr:rowOff>
    </xdr:to>
    <xdr:pic>
      <xdr:nvPicPr>
        <xdr:cNvPr id="3829" name="Picture 38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078ADCC-8795-4AE7-91D6-7B4907465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447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100</xdr:row>
      <xdr:rowOff>0</xdr:rowOff>
    </xdr:from>
    <xdr:to>
      <xdr:col>17</xdr:col>
      <xdr:colOff>381000</xdr:colOff>
      <xdr:row>101</xdr:row>
      <xdr:rowOff>180975</xdr:rowOff>
    </xdr:to>
    <xdr:pic>
      <xdr:nvPicPr>
        <xdr:cNvPr id="3830" name="Picture 38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ED88B2F-BABF-446E-9E3D-663063680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467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101</xdr:row>
      <xdr:rowOff>0</xdr:rowOff>
    </xdr:from>
    <xdr:to>
      <xdr:col>17</xdr:col>
      <xdr:colOff>381000</xdr:colOff>
      <xdr:row>102</xdr:row>
      <xdr:rowOff>180975</xdr:rowOff>
    </xdr:to>
    <xdr:pic>
      <xdr:nvPicPr>
        <xdr:cNvPr id="3831" name="Picture 3830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BD94C377-715E-4207-B985-7950F3271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487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102</xdr:row>
      <xdr:rowOff>0</xdr:rowOff>
    </xdr:from>
    <xdr:to>
      <xdr:col>17</xdr:col>
      <xdr:colOff>381000</xdr:colOff>
      <xdr:row>103</xdr:row>
      <xdr:rowOff>180975</xdr:rowOff>
    </xdr:to>
    <xdr:pic>
      <xdr:nvPicPr>
        <xdr:cNvPr id="3832" name="Picture 3831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88CC35A3-3E89-454A-B8FD-47932B0E7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507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103</xdr:row>
      <xdr:rowOff>0</xdr:rowOff>
    </xdr:from>
    <xdr:to>
      <xdr:col>17</xdr:col>
      <xdr:colOff>381000</xdr:colOff>
      <xdr:row>104</xdr:row>
      <xdr:rowOff>180975</xdr:rowOff>
    </xdr:to>
    <xdr:pic>
      <xdr:nvPicPr>
        <xdr:cNvPr id="3833" name="Picture 38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3681AC7-0E4C-47B3-BA2D-0E0A61B23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527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104</xdr:row>
      <xdr:rowOff>0</xdr:rowOff>
    </xdr:from>
    <xdr:to>
      <xdr:col>17</xdr:col>
      <xdr:colOff>381000</xdr:colOff>
      <xdr:row>105</xdr:row>
      <xdr:rowOff>180975</xdr:rowOff>
    </xdr:to>
    <xdr:pic>
      <xdr:nvPicPr>
        <xdr:cNvPr id="3834" name="Picture 3833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B38AC006-046E-421E-96B0-B48C24A7F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547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105</xdr:row>
      <xdr:rowOff>0</xdr:rowOff>
    </xdr:from>
    <xdr:to>
      <xdr:col>17</xdr:col>
      <xdr:colOff>381000</xdr:colOff>
      <xdr:row>106</xdr:row>
      <xdr:rowOff>180975</xdr:rowOff>
    </xdr:to>
    <xdr:pic>
      <xdr:nvPicPr>
        <xdr:cNvPr id="3835" name="Picture 3834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8DE2C56B-ECCB-4CBF-B3DC-193081629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567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106</xdr:row>
      <xdr:rowOff>0</xdr:rowOff>
    </xdr:from>
    <xdr:to>
      <xdr:col>17</xdr:col>
      <xdr:colOff>381000</xdr:colOff>
      <xdr:row>107</xdr:row>
      <xdr:rowOff>180975</xdr:rowOff>
    </xdr:to>
    <xdr:pic>
      <xdr:nvPicPr>
        <xdr:cNvPr id="3836" name="Picture 38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2C69BE5-442E-4DD8-A121-51EF6385A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587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107</xdr:row>
      <xdr:rowOff>0</xdr:rowOff>
    </xdr:from>
    <xdr:to>
      <xdr:col>17</xdr:col>
      <xdr:colOff>381000</xdr:colOff>
      <xdr:row>108</xdr:row>
      <xdr:rowOff>180975</xdr:rowOff>
    </xdr:to>
    <xdr:pic>
      <xdr:nvPicPr>
        <xdr:cNvPr id="3837" name="Picture 38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94E30E2-1AF6-46CF-AE7D-D09D2866D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607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108</xdr:row>
      <xdr:rowOff>0</xdr:rowOff>
    </xdr:from>
    <xdr:to>
      <xdr:col>17</xdr:col>
      <xdr:colOff>381000</xdr:colOff>
      <xdr:row>109</xdr:row>
      <xdr:rowOff>180975</xdr:rowOff>
    </xdr:to>
    <xdr:pic>
      <xdr:nvPicPr>
        <xdr:cNvPr id="3838" name="Picture 38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C71E87E-9DB2-4432-8173-24AB40D28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627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109</xdr:row>
      <xdr:rowOff>0</xdr:rowOff>
    </xdr:from>
    <xdr:to>
      <xdr:col>17</xdr:col>
      <xdr:colOff>381000</xdr:colOff>
      <xdr:row>110</xdr:row>
      <xdr:rowOff>180975</xdr:rowOff>
    </xdr:to>
    <xdr:pic>
      <xdr:nvPicPr>
        <xdr:cNvPr id="3839" name="Picture 38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D9E7C21-354E-4811-86D0-EAA07D4EB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647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110</xdr:row>
      <xdr:rowOff>0</xdr:rowOff>
    </xdr:from>
    <xdr:to>
      <xdr:col>17</xdr:col>
      <xdr:colOff>381000</xdr:colOff>
      <xdr:row>111</xdr:row>
      <xdr:rowOff>180975</xdr:rowOff>
    </xdr:to>
    <xdr:pic>
      <xdr:nvPicPr>
        <xdr:cNvPr id="3840" name="Picture 38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2EB38A6-84D8-4EAF-911E-907D6AE7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667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111</xdr:row>
      <xdr:rowOff>0</xdr:rowOff>
    </xdr:from>
    <xdr:to>
      <xdr:col>17</xdr:col>
      <xdr:colOff>381000</xdr:colOff>
      <xdr:row>112</xdr:row>
      <xdr:rowOff>180975</xdr:rowOff>
    </xdr:to>
    <xdr:pic>
      <xdr:nvPicPr>
        <xdr:cNvPr id="3841" name="Picture 38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4877EC6-3D1F-4138-9C28-118EE01D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687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112</xdr:row>
      <xdr:rowOff>0</xdr:rowOff>
    </xdr:from>
    <xdr:to>
      <xdr:col>17</xdr:col>
      <xdr:colOff>381000</xdr:colOff>
      <xdr:row>113</xdr:row>
      <xdr:rowOff>180975</xdr:rowOff>
    </xdr:to>
    <xdr:pic>
      <xdr:nvPicPr>
        <xdr:cNvPr id="3842" name="Picture 38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33666E8-B50E-4C20-8F5D-ECC1E1468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707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113</xdr:row>
      <xdr:rowOff>0</xdr:rowOff>
    </xdr:from>
    <xdr:to>
      <xdr:col>17</xdr:col>
      <xdr:colOff>381000</xdr:colOff>
      <xdr:row>114</xdr:row>
      <xdr:rowOff>180975</xdr:rowOff>
    </xdr:to>
    <xdr:pic>
      <xdr:nvPicPr>
        <xdr:cNvPr id="3843" name="Picture 38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DF9A7CF-122D-408E-BC8F-7B76CE3A5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727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114</xdr:row>
      <xdr:rowOff>0</xdr:rowOff>
    </xdr:from>
    <xdr:to>
      <xdr:col>17</xdr:col>
      <xdr:colOff>381000</xdr:colOff>
      <xdr:row>115</xdr:row>
      <xdr:rowOff>180975</xdr:rowOff>
    </xdr:to>
    <xdr:pic>
      <xdr:nvPicPr>
        <xdr:cNvPr id="3844" name="Picture 3843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AAF2DADF-DFBE-4743-8637-B6A1C04CB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747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115</xdr:row>
      <xdr:rowOff>0</xdr:rowOff>
    </xdr:from>
    <xdr:to>
      <xdr:col>17</xdr:col>
      <xdr:colOff>381000</xdr:colOff>
      <xdr:row>116</xdr:row>
      <xdr:rowOff>180975</xdr:rowOff>
    </xdr:to>
    <xdr:pic>
      <xdr:nvPicPr>
        <xdr:cNvPr id="3845" name="Picture 38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67A9232-97AD-47CA-B52F-8EC6A640F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767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116</xdr:row>
      <xdr:rowOff>0</xdr:rowOff>
    </xdr:from>
    <xdr:to>
      <xdr:col>17</xdr:col>
      <xdr:colOff>381000</xdr:colOff>
      <xdr:row>117</xdr:row>
      <xdr:rowOff>180975</xdr:rowOff>
    </xdr:to>
    <xdr:pic>
      <xdr:nvPicPr>
        <xdr:cNvPr id="3846" name="Picture 3845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7A0CB53A-9545-4750-8F37-3273AD4C1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787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117</xdr:row>
      <xdr:rowOff>0</xdr:rowOff>
    </xdr:from>
    <xdr:to>
      <xdr:col>17</xdr:col>
      <xdr:colOff>381000</xdr:colOff>
      <xdr:row>118</xdr:row>
      <xdr:rowOff>180975</xdr:rowOff>
    </xdr:to>
    <xdr:pic>
      <xdr:nvPicPr>
        <xdr:cNvPr id="3847" name="Picture 38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0EEEF4-CB05-4D0A-86AF-FB506627E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807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118</xdr:row>
      <xdr:rowOff>0</xdr:rowOff>
    </xdr:from>
    <xdr:to>
      <xdr:col>17</xdr:col>
      <xdr:colOff>381000</xdr:colOff>
      <xdr:row>119</xdr:row>
      <xdr:rowOff>180975</xdr:rowOff>
    </xdr:to>
    <xdr:pic>
      <xdr:nvPicPr>
        <xdr:cNvPr id="3848" name="Picture 38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DFE5BD3-061C-4081-BDBB-6113F4C57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827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119</xdr:row>
      <xdr:rowOff>0</xdr:rowOff>
    </xdr:from>
    <xdr:to>
      <xdr:col>17</xdr:col>
      <xdr:colOff>381000</xdr:colOff>
      <xdr:row>120</xdr:row>
      <xdr:rowOff>180975</xdr:rowOff>
    </xdr:to>
    <xdr:pic>
      <xdr:nvPicPr>
        <xdr:cNvPr id="3849" name="Picture 38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230A598-91B6-47FC-B8F2-D790FAF82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847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120</xdr:row>
      <xdr:rowOff>0</xdr:rowOff>
    </xdr:from>
    <xdr:to>
      <xdr:col>17</xdr:col>
      <xdr:colOff>381000</xdr:colOff>
      <xdr:row>121</xdr:row>
      <xdr:rowOff>180975</xdr:rowOff>
    </xdr:to>
    <xdr:pic>
      <xdr:nvPicPr>
        <xdr:cNvPr id="3850" name="Picture 38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0BA362F-3285-488E-94A0-47CE88776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867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121</xdr:row>
      <xdr:rowOff>0</xdr:rowOff>
    </xdr:from>
    <xdr:to>
      <xdr:col>17</xdr:col>
      <xdr:colOff>381000</xdr:colOff>
      <xdr:row>122</xdr:row>
      <xdr:rowOff>180975</xdr:rowOff>
    </xdr:to>
    <xdr:pic>
      <xdr:nvPicPr>
        <xdr:cNvPr id="3851" name="Picture 3850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32A86EC8-3343-4E1C-9C9C-FABD2AD6B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887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122</xdr:row>
      <xdr:rowOff>0</xdr:rowOff>
    </xdr:from>
    <xdr:to>
      <xdr:col>17</xdr:col>
      <xdr:colOff>381000</xdr:colOff>
      <xdr:row>123</xdr:row>
      <xdr:rowOff>180975</xdr:rowOff>
    </xdr:to>
    <xdr:pic>
      <xdr:nvPicPr>
        <xdr:cNvPr id="3852" name="Picture 38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B932366-14D1-4CE0-8939-AF0EC3533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907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123</xdr:row>
      <xdr:rowOff>0</xdr:rowOff>
    </xdr:from>
    <xdr:to>
      <xdr:col>17</xdr:col>
      <xdr:colOff>381000</xdr:colOff>
      <xdr:row>124</xdr:row>
      <xdr:rowOff>180975</xdr:rowOff>
    </xdr:to>
    <xdr:pic>
      <xdr:nvPicPr>
        <xdr:cNvPr id="3853" name="Picture 38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7A03897-C61A-4BC6-9A29-F89D4161A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927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124</xdr:row>
      <xdr:rowOff>0</xdr:rowOff>
    </xdr:from>
    <xdr:to>
      <xdr:col>17</xdr:col>
      <xdr:colOff>381000</xdr:colOff>
      <xdr:row>125</xdr:row>
      <xdr:rowOff>180975</xdr:rowOff>
    </xdr:to>
    <xdr:pic>
      <xdr:nvPicPr>
        <xdr:cNvPr id="3854" name="Picture 3853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0129DBFD-0C9D-409B-9E57-8A8D907AD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947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125</xdr:row>
      <xdr:rowOff>0</xdr:rowOff>
    </xdr:from>
    <xdr:to>
      <xdr:col>17</xdr:col>
      <xdr:colOff>381000</xdr:colOff>
      <xdr:row>126</xdr:row>
      <xdr:rowOff>180975</xdr:rowOff>
    </xdr:to>
    <xdr:pic>
      <xdr:nvPicPr>
        <xdr:cNvPr id="3855" name="Picture 38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576C1A0-3331-4F3B-BC28-C9588F50C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967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856" name="Picture 3855" descr="https://a.espncdn.com/combiner/i?img=/i/headshots/golf/players/full/8906.png&amp;h=96&amp;w=96&amp;scale=crop">
          <a:extLst>
            <a:ext uri="{FF2B5EF4-FFF2-40B4-BE49-F238E27FC236}">
              <a16:creationId xmlns:a16="http://schemas.microsoft.com/office/drawing/2014/main" id="{F4975E8B-58C4-4536-A9A6-DFC1B92DC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5619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857" name="Picture 3856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4988CB64-B566-43F6-9858-960E614D9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80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858" name="Picture 3857" descr="https://a.espncdn.com/combiner/i?img=/i/headshots/golf/players/full/769.png&amp;h=96&amp;w=96&amp;scale=crop">
          <a:extLst>
            <a:ext uri="{FF2B5EF4-FFF2-40B4-BE49-F238E27FC236}">
              <a16:creationId xmlns:a16="http://schemas.microsoft.com/office/drawing/2014/main" id="{C99942AA-04B3-4EB0-9447-3CDB4BD3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5431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859" name="Picture 3858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8146D0B4-D3AC-4AEC-BA00-6FBCA88C4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79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860" name="Picture 3859" descr="https://a.espncdn.com/combiner/i?img=/i/headshots/golf/players/full/6196.png&amp;h=96&amp;w=96&amp;scale=crop">
          <a:extLst>
            <a:ext uri="{FF2B5EF4-FFF2-40B4-BE49-F238E27FC236}">
              <a16:creationId xmlns:a16="http://schemas.microsoft.com/office/drawing/2014/main" id="{78D50E9B-2285-4EC8-AD2E-57209F5DB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42576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861" name="Picture 3860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8796F277-BF34-4FC1-AE80-2AB9F63A1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450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3862" name="Picture 3861" descr="https://a.espncdn.com/combiner/i?img=/i/headshots/nophoto.png&amp;w=96&amp;h=96&amp;scale=crop">
          <a:extLst>
            <a:ext uri="{FF2B5EF4-FFF2-40B4-BE49-F238E27FC236}">
              <a16:creationId xmlns:a16="http://schemas.microsoft.com/office/drawing/2014/main" id="{A063705E-7A22-468B-A07E-86F17F700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60864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3863" name="Picture 3862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08307E0F-AEB2-42FC-990B-A8D7B632A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6334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3864" name="Picture 38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4D69D9B-68F3-41FB-B7BB-1F13929E9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780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3865" name="Picture 38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07054F9-6033-454E-B4E7-A6F42D740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800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3866" name="Picture 38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5EFC5CA-368A-4F68-815C-511B64E0C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820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3867" name="Picture 3866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889E7CF0-8DAB-440A-8E68-674D68936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840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3868" name="Picture 38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93AEC5E-47C2-4FF0-82A8-4039C06EE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860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3869" name="Picture 386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F93E455A-47D3-461E-B636-E22177B3A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880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3870" name="Picture 3869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A1A4CFCA-E40D-47A0-84A1-3ACA2CC6A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900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180975</xdr:rowOff>
    </xdr:to>
    <xdr:pic>
      <xdr:nvPicPr>
        <xdr:cNvPr id="3871" name="Picture 387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F2646A2F-162C-49D9-8AFF-C7B468F81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920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3872" name="Picture 38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45E5995-A0BF-44AC-B1CB-ABF1E3DC7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940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3873" name="Picture 38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328000C-97D2-42A4-A174-19519EEA1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960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3874" name="Picture 3873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35DAD635-F9B9-4D4F-845C-6E66DCC79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980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3875" name="Picture 3874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9B934E5C-961F-4353-BBBA-E21466984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000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3876" name="Picture 38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22506D1-F01E-4291-9AC9-6F693C8B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020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3877" name="Picture 3876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16B00EE5-44AA-4612-A9E2-1979673D4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040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3878" name="Picture 3877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D40DBD2B-83DB-4AA5-8750-945B6C642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060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3879" name="Picture 38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FFC5D62-DCED-49F3-8174-02F9840CB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080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3880" name="Picture 3879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69902104-082B-48D2-8751-629BD7940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100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3881" name="Picture 38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BE415B-8726-4E0D-905A-AF808A186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120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3882" name="Picture 38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6B18051-9EC9-473E-B172-A9E09C90D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140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3883" name="Picture 38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E8199F6-BA87-4A13-B982-678AEF2ED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160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3884" name="Picture 38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D71F921-3F45-428E-9F8E-6308EBA0D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180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3885" name="Picture 38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C25341C-9991-4F22-8445-06F70252E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200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3886" name="Picture 38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03D6015-1A0E-45CE-A745-841B1521E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220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3887" name="Picture 38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F28155E-DB8E-4FD0-BD19-08D611894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240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3888" name="Picture 3887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BBBD4143-49FD-4B72-BFDE-268773560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260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3889" name="Picture 388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D16713EB-0345-430F-89D7-DB9AE40D3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280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3890" name="Picture 38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6E247F3-8C52-40E2-8A3E-1CD300A8B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300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3891" name="Picture 38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38419B4-A9D0-4F24-AB29-64EEDBBEF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320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3892" name="Picture 38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2C9EEFA-6ABF-48F5-A110-2D4D07FCC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340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3893" name="Picture 38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4BA7276-B3DA-4231-8D86-C38BC9A53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360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3894" name="Picture 38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9267DB-7A3D-4E0A-A0D3-534036F90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380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3895" name="Picture 38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1732A18-55BE-471D-BB8D-F56A259C6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400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3896" name="Picture 3895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F4C591AC-13CE-4372-AF2A-028E33DF0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420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3897" name="Picture 38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7568757-8A22-4B99-A5E7-5C1B3BBAB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440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3898" name="Picture 38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B14EB32-814F-4F55-9FAE-2693B8E69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460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3899" name="Picture 38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F38CC20-0DEC-4948-81A9-C13DB6141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480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3900" name="Picture 38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B5648E0-7E94-4593-A475-056F97BA1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500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3901" name="Picture 3900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649DD0DC-37DC-45B8-BEFC-133D8BA74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520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3902" name="Picture 39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674F445-37AD-4DDC-A024-0AAC5EB4F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540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3903" name="Picture 39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EA82273-DF35-4A4F-8383-6CA1ECDF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5601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3904" name="Picture 39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9D9538C-44AB-43F5-BD47-909C03308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5801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3905" name="Picture 39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9F74CCE-0BFC-4A6E-9782-CB6DC7F85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600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3906" name="Picture 3905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0A7B6E1B-D6DA-4DCB-85B4-501E3E052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6202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3907" name="Picture 39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AB25D4A-94B6-4638-8F53-4FD5715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640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3908" name="Picture 39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2E15B1-0679-413C-B612-B97C24B56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6602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3909" name="Picture 39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F7CD4E6-C911-44D6-A24B-0769553A0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6802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3910" name="Picture 390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ED078567-66E2-41C8-A1C5-5CDC265C0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7002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3911" name="Picture 3910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3EA481E6-5183-4011-996A-C3958411F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720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3912" name="Picture 39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E8A6EF5-9698-40FB-9EA2-9234BD554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7402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3913" name="Picture 39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EA30F0F-BE2B-4FFA-B3BD-200180296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7602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3914" name="Picture 3913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612D4ABC-2EAF-427C-B889-58925A630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7802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3915" name="Picture 391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9C71443-0858-4690-B21F-29516E379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8002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3916" name="Picture 39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5F4A936-A7F6-43B6-89D6-B3A361E71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8202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3917" name="Picture 39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A0AF154-B65D-4354-B48C-B4C58B5FA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840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3918" name="Picture 3917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8634DD27-50DA-4FC1-8CC8-DBB72F204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8602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3919" name="Picture 3918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3F9BB115-053D-437C-B454-F24BD49B2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880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3920" name="Picture 39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B78FDC2-44BD-4536-868D-ED46E640B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9002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3921" name="Picture 39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1BF0DAF-27F0-4B21-8BEA-804BE5531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920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3922" name="Picture 39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344BBFA-55F6-45D1-8DAF-574E39248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9402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3923" name="Picture 39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6F897F5-E054-4A4A-AD88-EDF37F565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9602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3924" name="Picture 3923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7A1F21B3-E639-4898-9EF9-CF0F6A350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9802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3925" name="Picture 39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F6627C2-28C3-44AD-B4D5-FE7E43E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000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3926" name="Picture 39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017A74B-B645-45C1-98B9-0A371FDD9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0202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3927" name="Picture 39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42247A5-48D4-4755-A08B-8067222AE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040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3928" name="Picture 39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9F54579-41CC-4722-9EFF-B273B2E0D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0602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3929" name="Picture 3928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61B2EBBC-F813-4334-BDE5-AE4347169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0802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3930" name="Picture 39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B5F5080-D434-4645-B09C-C05FA8CEF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1002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3931" name="Picture 39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E4C529B-991D-48C0-BE08-5B59F1A6A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120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3932" name="Picture 39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785A967-B146-465C-AE78-3C9550E6A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1402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3933" name="Picture 39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57D2A36-689A-46DF-8ADB-1D5D8134F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1602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17</xdr:col>
      <xdr:colOff>381000</xdr:colOff>
      <xdr:row>72</xdr:row>
      <xdr:rowOff>180975</xdr:rowOff>
    </xdr:to>
    <xdr:pic>
      <xdr:nvPicPr>
        <xdr:cNvPr id="3934" name="Picture 3933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84D72F74-1A18-474F-B3F4-D2F64693D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1802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17</xdr:col>
      <xdr:colOff>381000</xdr:colOff>
      <xdr:row>73</xdr:row>
      <xdr:rowOff>180975</xdr:rowOff>
    </xdr:to>
    <xdr:pic>
      <xdr:nvPicPr>
        <xdr:cNvPr id="3935" name="Picture 39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43AD46A-276C-4C59-82F2-3E079A0B1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2002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17</xdr:col>
      <xdr:colOff>381000</xdr:colOff>
      <xdr:row>74</xdr:row>
      <xdr:rowOff>180975</xdr:rowOff>
    </xdr:to>
    <xdr:pic>
      <xdr:nvPicPr>
        <xdr:cNvPr id="3936" name="Picture 39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33E63B0-110B-4266-8FCD-4FF4FBB17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2202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74</xdr:row>
      <xdr:rowOff>0</xdr:rowOff>
    </xdr:from>
    <xdr:to>
      <xdr:col>17</xdr:col>
      <xdr:colOff>381000</xdr:colOff>
      <xdr:row>75</xdr:row>
      <xdr:rowOff>180975</xdr:rowOff>
    </xdr:to>
    <xdr:pic>
      <xdr:nvPicPr>
        <xdr:cNvPr id="3937" name="Picture 3936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49331E94-860C-4875-805B-A9005AC5D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240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75</xdr:row>
      <xdr:rowOff>0</xdr:rowOff>
    </xdr:from>
    <xdr:to>
      <xdr:col>17</xdr:col>
      <xdr:colOff>381000</xdr:colOff>
      <xdr:row>76</xdr:row>
      <xdr:rowOff>180975</xdr:rowOff>
    </xdr:to>
    <xdr:pic>
      <xdr:nvPicPr>
        <xdr:cNvPr id="3938" name="Picture 39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6D99D82-BB48-4402-BA18-6C1AB3EFA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2602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3939" name="Picture 39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917540F-F2B5-4AD8-8D5A-5122CA060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447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3940" name="Picture 39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D21C676-A607-41AF-89DC-410DC6FB7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647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3941" name="Picture 39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22DD3E4-4976-405A-8157-EA77C2646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847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3942" name="Picture 3941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18896007-16AD-4198-A5FB-E98803ADE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047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3943" name="Picture 39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B0AAD95-E44F-4D45-8F7D-AC0142EEE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247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3944" name="Picture 3943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CAAA8FC9-7C0A-451F-8730-DCF675C3F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447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180975</xdr:rowOff>
    </xdr:to>
    <xdr:pic>
      <xdr:nvPicPr>
        <xdr:cNvPr id="3945" name="Picture 3944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B854F0F2-14C7-4843-86E4-58877424D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647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3946" name="Picture 3945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0DACB19E-0893-4AA2-BE11-0E19969BD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847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3947" name="Picture 39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B99584D-0998-4E6F-A92B-3FA657330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047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3948" name="Picture 39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8BCEA72-DAC0-4134-A764-1F45CB80D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24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3949" name="Picture 3948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7EDC59E8-D954-46B0-A535-8E139EE18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447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3950" name="Picture 3949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7C36F2C9-9CB1-478F-85FC-4FBD8AA63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647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3951" name="Picture 39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1E1EB6B-E91E-4482-8392-7E783E6BC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847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3952" name="Picture 395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4100F154-3830-4F4F-A08C-E70B863C9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304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3953" name="Picture 3952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0A5ED911-7643-40EE-B365-464D37B3F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3248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3954" name="Picture 39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EB88841-7FE8-4D8A-8464-79B050AA2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344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3955" name="Picture 3954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951C9A68-B231-47E3-9A1D-4F50DB3E9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3648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3956" name="Picture 39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9B5060E-26E0-454F-A9BB-E28B20E7D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3848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3957" name="Picture 39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40A3318-5685-4D18-BB99-CED4CAAC8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4048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3958" name="Picture 39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AD26E55-F8D4-4AB0-990B-28FBDDEBC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4248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3959" name="Picture 39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9D11712-D490-493D-A191-57323A155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4448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3960" name="Picture 39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C3FB78E-0E7E-4C55-98EF-CC4348F84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4648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3961" name="Picture 39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091B28-BDC0-4148-B939-C5DA28A45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4848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3962" name="Picture 39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E5C91DC-299A-4CBC-9761-6BF5E4C8B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5048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3963" name="Picture 3962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7F30AA5E-7078-49C9-9A82-DE501B8C6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5248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3964" name="Picture 396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D6F0AECC-3284-483A-9033-86B6ECD43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5448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3965" name="Picture 39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C57BA7C-46E4-4617-8E31-9F189269F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5648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3966" name="Picture 39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2EE40FE-96D1-431A-BB7B-59C4A9148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5848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3967" name="Picture 39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E1D3471-3121-4AC0-8874-7C9921CA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6048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3968" name="Picture 39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D2D9C6D-2CA8-42CB-A34F-32BBC20C8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624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3969" name="Picture 39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D24AE1E-4A58-48C7-A5B6-B95A50F30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6448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3970" name="Picture 39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0CDDF21-B4E0-4BA3-AE69-655694CC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6648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3971" name="Picture 3970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4977F8E5-943C-4981-9894-508E3A749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6848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3972" name="Picture 39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D01AFE4-83D8-4260-85DB-C35C696CB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704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3973" name="Picture 39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5E0EB34-A150-4ACE-A2F1-085D691B8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7248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3974" name="Picture 39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DA9535F-75D9-482C-AAB5-D337F6375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744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3975" name="Picture 39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526B50D-A924-4E50-B1DE-FB995F73D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7648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3976" name="Picture 3975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B45A637E-058E-4D7B-9D3E-4FD745283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7848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3977" name="Picture 39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E72D198-D92A-48E8-9E44-F545325A4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8048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3978" name="Picture 39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3732943-AC65-41ED-A829-F7B486A4B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8248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3979" name="Picture 39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214D7E-C309-47A5-A22A-7B0362D26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8448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3980" name="Picture 39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52ADFA4-A22F-487B-9B27-DFF1E7613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8648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3981" name="Picture 398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5FEB0E26-5218-478E-AC8F-B2BAC347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8848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3982" name="Picture 39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1229D9-46EA-474E-BA84-4AC5B8ECB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9048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3983" name="Picture 39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D5DBE00-538E-4203-A3F5-AE9F6365F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9248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3984" name="Picture 39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CA29BD9-C94F-4D3A-A0B1-320D82852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9448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3985" name="Picture 398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4275F7BA-4704-4A53-BE90-39A741AF8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9648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3986" name="Picture 3985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811A49AB-15E7-436C-95A1-2DEDB76A2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9848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3987" name="Picture 39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55F0FA5-AAC0-4695-83BC-C8F2231EA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0048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3988" name="Picture 39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02C467A-5967-4E68-956E-6B9C2E98A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024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3989" name="Picture 3988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274DC1A5-6684-45F2-ABB8-FFCB8D339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0448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3990" name="Picture 3989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D7E15081-4570-4334-8FB2-55C8B348D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0648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3991" name="Picture 39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D48EDB0-4147-4B0B-AAE8-06725C7BD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0848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3992" name="Picture 39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CCBD9C7-E8B8-4601-8722-8FD71F656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104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3993" name="Picture 3992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3746BC0F-294D-4CA6-89AB-0BE4424E1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1249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3994" name="Picture 3993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C478FB2E-D4B9-49D6-B330-5C06C6FDE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1449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3995" name="Picture 39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9363308-0A48-47C5-877A-616BC9D92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1649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3996" name="Picture 39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6E1A248-6A0C-4278-BCFD-CA4B91A95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1849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3997" name="Picture 39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AACA191-0D60-47F3-BC0F-102463D5C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2049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3998" name="Picture 39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559DF6B-8887-4E82-94A1-A6F8BB9E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2249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3999" name="Picture 399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BA70A1C2-1653-4EB8-B537-5813D34E4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2449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4000" name="Picture 39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F2EB815-3827-43BB-9DD5-C92333431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2649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4001" name="Picture 40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81B201C-8C2D-44CD-A220-EDF4C8C57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2849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4002" name="Picture 40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4B97D00-8BE7-48F9-B866-52CA7DD1A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3049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4003" name="Picture 40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A27D539-9468-495A-9172-B9F23B4CD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3249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4004" name="Picture 4003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7BE7E9F8-A75F-4D15-B673-F87C8AF21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3449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4005" name="Picture 40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4189922-D5FF-46A0-886A-280EBC9A3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3649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4006" name="Picture 40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2AD5E88-5545-43E7-A19C-E1F7B15ED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3849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4007" name="Picture 40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FB15A90-B6C6-416C-A830-667F30EC3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4049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17</xdr:col>
      <xdr:colOff>381000</xdr:colOff>
      <xdr:row>72</xdr:row>
      <xdr:rowOff>180975</xdr:rowOff>
    </xdr:to>
    <xdr:pic>
      <xdr:nvPicPr>
        <xdr:cNvPr id="4008" name="Picture 40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C8857A3-3047-49C1-8391-3BC1B5987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424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17</xdr:col>
      <xdr:colOff>381000</xdr:colOff>
      <xdr:row>73</xdr:row>
      <xdr:rowOff>180975</xdr:rowOff>
    </xdr:to>
    <xdr:pic>
      <xdr:nvPicPr>
        <xdr:cNvPr id="4009" name="Picture 4008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35C039E4-0FC8-4AAA-8B76-3A5CB0F43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4449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17</xdr:col>
      <xdr:colOff>381000</xdr:colOff>
      <xdr:row>74</xdr:row>
      <xdr:rowOff>180975</xdr:rowOff>
    </xdr:to>
    <xdr:pic>
      <xdr:nvPicPr>
        <xdr:cNvPr id="4010" name="Picture 40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D3CF5E4-7E3D-4ABC-BF62-5D8F3AA69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4649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74</xdr:row>
      <xdr:rowOff>0</xdr:rowOff>
    </xdr:from>
    <xdr:to>
      <xdr:col>17</xdr:col>
      <xdr:colOff>381000</xdr:colOff>
      <xdr:row>75</xdr:row>
      <xdr:rowOff>180975</xdr:rowOff>
    </xdr:to>
    <xdr:pic>
      <xdr:nvPicPr>
        <xdr:cNvPr id="4011" name="Picture 40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6A22F22-D6CA-4CC9-BED4-CE2DCFBD1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4849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75</xdr:row>
      <xdr:rowOff>0</xdr:rowOff>
    </xdr:from>
    <xdr:to>
      <xdr:col>17</xdr:col>
      <xdr:colOff>381000</xdr:colOff>
      <xdr:row>76</xdr:row>
      <xdr:rowOff>180975</xdr:rowOff>
    </xdr:to>
    <xdr:pic>
      <xdr:nvPicPr>
        <xdr:cNvPr id="4012" name="Picture 4011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EC5B865E-EB59-4126-8312-EDC74BCD2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504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76</xdr:row>
      <xdr:rowOff>0</xdr:rowOff>
    </xdr:from>
    <xdr:to>
      <xdr:col>17</xdr:col>
      <xdr:colOff>381000</xdr:colOff>
      <xdr:row>77</xdr:row>
      <xdr:rowOff>180975</xdr:rowOff>
    </xdr:to>
    <xdr:pic>
      <xdr:nvPicPr>
        <xdr:cNvPr id="4013" name="Picture 40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B3ACC39-6EB0-4F89-AA2C-AFF885854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5249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77</xdr:row>
      <xdr:rowOff>0</xdr:rowOff>
    </xdr:from>
    <xdr:to>
      <xdr:col>17</xdr:col>
      <xdr:colOff>381000</xdr:colOff>
      <xdr:row>78</xdr:row>
      <xdr:rowOff>180975</xdr:rowOff>
    </xdr:to>
    <xdr:pic>
      <xdr:nvPicPr>
        <xdr:cNvPr id="4014" name="Picture 40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A64F84A-33A5-4447-85BE-FEA8E3FA3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544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78</xdr:row>
      <xdr:rowOff>0</xdr:rowOff>
    </xdr:from>
    <xdr:to>
      <xdr:col>17</xdr:col>
      <xdr:colOff>381000</xdr:colOff>
      <xdr:row>79</xdr:row>
      <xdr:rowOff>180975</xdr:rowOff>
    </xdr:to>
    <xdr:pic>
      <xdr:nvPicPr>
        <xdr:cNvPr id="4015" name="Picture 40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73E03A9-16BA-4E0F-B1B3-5A8A4C125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5649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79</xdr:row>
      <xdr:rowOff>0</xdr:rowOff>
    </xdr:from>
    <xdr:to>
      <xdr:col>17</xdr:col>
      <xdr:colOff>381000</xdr:colOff>
      <xdr:row>80</xdr:row>
      <xdr:rowOff>180975</xdr:rowOff>
    </xdr:to>
    <xdr:pic>
      <xdr:nvPicPr>
        <xdr:cNvPr id="4016" name="Picture 401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39D0C8D0-F83E-4D08-A91D-55531B024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5849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80</xdr:row>
      <xdr:rowOff>0</xdr:rowOff>
    </xdr:from>
    <xdr:to>
      <xdr:col>17</xdr:col>
      <xdr:colOff>381000</xdr:colOff>
      <xdr:row>81</xdr:row>
      <xdr:rowOff>180975</xdr:rowOff>
    </xdr:to>
    <xdr:pic>
      <xdr:nvPicPr>
        <xdr:cNvPr id="4017" name="Picture 40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D28FE28-FC7A-4C25-926E-FCAABC117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6049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81</xdr:row>
      <xdr:rowOff>0</xdr:rowOff>
    </xdr:from>
    <xdr:to>
      <xdr:col>17</xdr:col>
      <xdr:colOff>381000</xdr:colOff>
      <xdr:row>82</xdr:row>
      <xdr:rowOff>180975</xdr:rowOff>
    </xdr:to>
    <xdr:pic>
      <xdr:nvPicPr>
        <xdr:cNvPr id="4018" name="Picture 40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908426C-933B-40B4-8FC1-79A35BD82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6249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82</xdr:row>
      <xdr:rowOff>0</xdr:rowOff>
    </xdr:from>
    <xdr:to>
      <xdr:col>17</xdr:col>
      <xdr:colOff>381000</xdr:colOff>
      <xdr:row>83</xdr:row>
      <xdr:rowOff>180975</xdr:rowOff>
    </xdr:to>
    <xdr:pic>
      <xdr:nvPicPr>
        <xdr:cNvPr id="4019" name="Picture 40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1785688-A6A5-42BB-B5F3-47D66D145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6449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83</xdr:row>
      <xdr:rowOff>0</xdr:rowOff>
    </xdr:from>
    <xdr:to>
      <xdr:col>17</xdr:col>
      <xdr:colOff>381000</xdr:colOff>
      <xdr:row>84</xdr:row>
      <xdr:rowOff>180975</xdr:rowOff>
    </xdr:to>
    <xdr:pic>
      <xdr:nvPicPr>
        <xdr:cNvPr id="4020" name="Picture 401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39830C10-9B90-4BED-B0E4-5300233E5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6649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84</xdr:row>
      <xdr:rowOff>0</xdr:rowOff>
    </xdr:from>
    <xdr:to>
      <xdr:col>17</xdr:col>
      <xdr:colOff>381000</xdr:colOff>
      <xdr:row>85</xdr:row>
      <xdr:rowOff>180975</xdr:rowOff>
    </xdr:to>
    <xdr:pic>
      <xdr:nvPicPr>
        <xdr:cNvPr id="4021" name="Picture 40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37F6D48-950A-42FD-BC6A-737593F30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6849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85</xdr:row>
      <xdr:rowOff>0</xdr:rowOff>
    </xdr:from>
    <xdr:to>
      <xdr:col>17</xdr:col>
      <xdr:colOff>381000</xdr:colOff>
      <xdr:row>86</xdr:row>
      <xdr:rowOff>180975</xdr:rowOff>
    </xdr:to>
    <xdr:pic>
      <xdr:nvPicPr>
        <xdr:cNvPr id="4022" name="Picture 40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629CA98-DE9C-4209-9280-51A2F1646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7049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86</xdr:row>
      <xdr:rowOff>0</xdr:rowOff>
    </xdr:from>
    <xdr:to>
      <xdr:col>17</xdr:col>
      <xdr:colOff>381000</xdr:colOff>
      <xdr:row>87</xdr:row>
      <xdr:rowOff>180975</xdr:rowOff>
    </xdr:to>
    <xdr:pic>
      <xdr:nvPicPr>
        <xdr:cNvPr id="4023" name="Picture 40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6C4BF15-69CF-4149-8358-DDF149AA9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7249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87</xdr:row>
      <xdr:rowOff>0</xdr:rowOff>
    </xdr:from>
    <xdr:to>
      <xdr:col>17</xdr:col>
      <xdr:colOff>381000</xdr:colOff>
      <xdr:row>88</xdr:row>
      <xdr:rowOff>180975</xdr:rowOff>
    </xdr:to>
    <xdr:pic>
      <xdr:nvPicPr>
        <xdr:cNvPr id="4024" name="Picture 40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31B1DB9-8DE3-41F0-B0A2-A98E1AD98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744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88</xdr:row>
      <xdr:rowOff>0</xdr:rowOff>
    </xdr:from>
    <xdr:to>
      <xdr:col>17</xdr:col>
      <xdr:colOff>381000</xdr:colOff>
      <xdr:row>89</xdr:row>
      <xdr:rowOff>180975</xdr:rowOff>
    </xdr:to>
    <xdr:pic>
      <xdr:nvPicPr>
        <xdr:cNvPr id="4025" name="Picture 40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E42C4CB-0D3E-4866-AF78-E1C87EBF3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7649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89</xdr:row>
      <xdr:rowOff>0</xdr:rowOff>
    </xdr:from>
    <xdr:to>
      <xdr:col>17</xdr:col>
      <xdr:colOff>381000</xdr:colOff>
      <xdr:row>90</xdr:row>
      <xdr:rowOff>180975</xdr:rowOff>
    </xdr:to>
    <xdr:pic>
      <xdr:nvPicPr>
        <xdr:cNvPr id="4026" name="Picture 40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65E91A7-C162-41BB-B4A3-A5B7B74B6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784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90</xdr:row>
      <xdr:rowOff>0</xdr:rowOff>
    </xdr:from>
    <xdr:to>
      <xdr:col>17</xdr:col>
      <xdr:colOff>381000</xdr:colOff>
      <xdr:row>91</xdr:row>
      <xdr:rowOff>180975</xdr:rowOff>
    </xdr:to>
    <xdr:pic>
      <xdr:nvPicPr>
        <xdr:cNvPr id="4027" name="Picture 4026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E698D3B0-9064-4D8A-AC38-F5CBFDB64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8049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91</xdr:row>
      <xdr:rowOff>0</xdr:rowOff>
    </xdr:from>
    <xdr:to>
      <xdr:col>17</xdr:col>
      <xdr:colOff>381000</xdr:colOff>
      <xdr:row>92</xdr:row>
      <xdr:rowOff>180975</xdr:rowOff>
    </xdr:to>
    <xdr:pic>
      <xdr:nvPicPr>
        <xdr:cNvPr id="4028" name="Picture 40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1731625-C913-4F90-B07B-5ECD2B13C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824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92</xdr:row>
      <xdr:rowOff>0</xdr:rowOff>
    </xdr:from>
    <xdr:to>
      <xdr:col>17</xdr:col>
      <xdr:colOff>381000</xdr:colOff>
      <xdr:row>93</xdr:row>
      <xdr:rowOff>180975</xdr:rowOff>
    </xdr:to>
    <xdr:pic>
      <xdr:nvPicPr>
        <xdr:cNvPr id="4029" name="Picture 402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3AD04086-9B55-4ACB-8D80-1B96EF3FC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8449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93</xdr:row>
      <xdr:rowOff>0</xdr:rowOff>
    </xdr:from>
    <xdr:to>
      <xdr:col>17</xdr:col>
      <xdr:colOff>381000</xdr:colOff>
      <xdr:row>94</xdr:row>
      <xdr:rowOff>180975</xdr:rowOff>
    </xdr:to>
    <xdr:pic>
      <xdr:nvPicPr>
        <xdr:cNvPr id="4030" name="Picture 40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EFF7B7C-9C19-43F3-A581-CC9781D68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8649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94</xdr:row>
      <xdr:rowOff>0</xdr:rowOff>
    </xdr:from>
    <xdr:to>
      <xdr:col>17</xdr:col>
      <xdr:colOff>381000</xdr:colOff>
      <xdr:row>95</xdr:row>
      <xdr:rowOff>180975</xdr:rowOff>
    </xdr:to>
    <xdr:pic>
      <xdr:nvPicPr>
        <xdr:cNvPr id="4031" name="Picture 4030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22D795BF-C0C0-490B-AC40-11CACD4E8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8849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95</xdr:row>
      <xdr:rowOff>0</xdr:rowOff>
    </xdr:from>
    <xdr:to>
      <xdr:col>17</xdr:col>
      <xdr:colOff>381000</xdr:colOff>
      <xdr:row>96</xdr:row>
      <xdr:rowOff>180975</xdr:rowOff>
    </xdr:to>
    <xdr:pic>
      <xdr:nvPicPr>
        <xdr:cNvPr id="4032" name="Picture 40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B1FB300-ACB5-4D62-9770-DF748AF37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905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96</xdr:row>
      <xdr:rowOff>0</xdr:rowOff>
    </xdr:from>
    <xdr:to>
      <xdr:col>17</xdr:col>
      <xdr:colOff>381000</xdr:colOff>
      <xdr:row>97</xdr:row>
      <xdr:rowOff>180975</xdr:rowOff>
    </xdr:to>
    <xdr:pic>
      <xdr:nvPicPr>
        <xdr:cNvPr id="4033" name="Picture 40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185DA35-A21E-47F0-A4CF-41E11A7E0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9250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97</xdr:row>
      <xdr:rowOff>0</xdr:rowOff>
    </xdr:from>
    <xdr:to>
      <xdr:col>17</xdr:col>
      <xdr:colOff>381000</xdr:colOff>
      <xdr:row>98</xdr:row>
      <xdr:rowOff>180975</xdr:rowOff>
    </xdr:to>
    <xdr:pic>
      <xdr:nvPicPr>
        <xdr:cNvPr id="4034" name="Picture 40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3A74CB9-6D24-4620-9F1F-DBBD31226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945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98</xdr:row>
      <xdr:rowOff>0</xdr:rowOff>
    </xdr:from>
    <xdr:to>
      <xdr:col>17</xdr:col>
      <xdr:colOff>381000</xdr:colOff>
      <xdr:row>99</xdr:row>
      <xdr:rowOff>180975</xdr:rowOff>
    </xdr:to>
    <xdr:pic>
      <xdr:nvPicPr>
        <xdr:cNvPr id="4035" name="Picture 4034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F54D6ECF-9078-4D07-8595-140B3F178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9650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99</xdr:row>
      <xdr:rowOff>0</xdr:rowOff>
    </xdr:from>
    <xdr:to>
      <xdr:col>17</xdr:col>
      <xdr:colOff>381000</xdr:colOff>
      <xdr:row>100</xdr:row>
      <xdr:rowOff>180975</xdr:rowOff>
    </xdr:to>
    <xdr:pic>
      <xdr:nvPicPr>
        <xdr:cNvPr id="4036" name="Picture 4035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42B9023B-1103-43C2-8183-C790E85DF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19850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100</xdr:row>
      <xdr:rowOff>0</xdr:rowOff>
    </xdr:from>
    <xdr:to>
      <xdr:col>17</xdr:col>
      <xdr:colOff>381000</xdr:colOff>
      <xdr:row>101</xdr:row>
      <xdr:rowOff>180975</xdr:rowOff>
    </xdr:to>
    <xdr:pic>
      <xdr:nvPicPr>
        <xdr:cNvPr id="4037" name="Picture 40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469254C-97BB-43AE-BB6A-6B60ED3CD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0050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101</xdr:row>
      <xdr:rowOff>0</xdr:rowOff>
    </xdr:from>
    <xdr:to>
      <xdr:col>17</xdr:col>
      <xdr:colOff>381000</xdr:colOff>
      <xdr:row>102</xdr:row>
      <xdr:rowOff>180975</xdr:rowOff>
    </xdr:to>
    <xdr:pic>
      <xdr:nvPicPr>
        <xdr:cNvPr id="4038" name="Picture 4037" descr="https://a.espncdn.com/combiner/i?img=/i/teamlogos/countries/500/aut.png&amp;w=40&amp;h=40&amp;scale=crop">
          <a:extLst>
            <a:ext uri="{FF2B5EF4-FFF2-40B4-BE49-F238E27FC236}">
              <a16:creationId xmlns:a16="http://schemas.microsoft.com/office/drawing/2014/main" id="{DD5F411D-776B-4FB4-ABDC-B9B39229C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025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102</xdr:row>
      <xdr:rowOff>0</xdr:rowOff>
    </xdr:from>
    <xdr:to>
      <xdr:col>17</xdr:col>
      <xdr:colOff>381000</xdr:colOff>
      <xdr:row>103</xdr:row>
      <xdr:rowOff>180975</xdr:rowOff>
    </xdr:to>
    <xdr:pic>
      <xdr:nvPicPr>
        <xdr:cNvPr id="4039" name="Picture 403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C8531A14-FA99-489B-8542-B04A6F2DC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0450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103</xdr:row>
      <xdr:rowOff>0</xdr:rowOff>
    </xdr:from>
    <xdr:to>
      <xdr:col>17</xdr:col>
      <xdr:colOff>381000</xdr:colOff>
      <xdr:row>104</xdr:row>
      <xdr:rowOff>180975</xdr:rowOff>
    </xdr:to>
    <xdr:pic>
      <xdr:nvPicPr>
        <xdr:cNvPr id="4040" name="Picture 40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11520FD-E92F-4F76-8E56-EC2F3C489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065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104</xdr:row>
      <xdr:rowOff>0</xdr:rowOff>
    </xdr:from>
    <xdr:to>
      <xdr:col>17</xdr:col>
      <xdr:colOff>381000</xdr:colOff>
      <xdr:row>105</xdr:row>
      <xdr:rowOff>180975</xdr:rowOff>
    </xdr:to>
    <xdr:pic>
      <xdr:nvPicPr>
        <xdr:cNvPr id="4041" name="Picture 40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D84260F-C771-4D3C-9F51-892EFF960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085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105</xdr:row>
      <xdr:rowOff>0</xdr:rowOff>
    </xdr:from>
    <xdr:to>
      <xdr:col>17</xdr:col>
      <xdr:colOff>381000</xdr:colOff>
      <xdr:row>106</xdr:row>
      <xdr:rowOff>180975</xdr:rowOff>
    </xdr:to>
    <xdr:pic>
      <xdr:nvPicPr>
        <xdr:cNvPr id="4042" name="Picture 404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9BB905C1-17EF-4087-9C3C-BEF21DED7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105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106</xdr:row>
      <xdr:rowOff>0</xdr:rowOff>
    </xdr:from>
    <xdr:to>
      <xdr:col>17</xdr:col>
      <xdr:colOff>381000</xdr:colOff>
      <xdr:row>107</xdr:row>
      <xdr:rowOff>180975</xdr:rowOff>
    </xdr:to>
    <xdr:pic>
      <xdr:nvPicPr>
        <xdr:cNvPr id="4043" name="Picture 40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CE2F07C-E486-4E1C-B6BF-DC5DA8ABF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125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107</xdr:row>
      <xdr:rowOff>0</xdr:rowOff>
    </xdr:from>
    <xdr:to>
      <xdr:col>17</xdr:col>
      <xdr:colOff>381000</xdr:colOff>
      <xdr:row>108</xdr:row>
      <xdr:rowOff>180975</xdr:rowOff>
    </xdr:to>
    <xdr:pic>
      <xdr:nvPicPr>
        <xdr:cNvPr id="4044" name="Picture 40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972B1D8-32D3-4F30-8D60-29C4F8A8F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145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108</xdr:row>
      <xdr:rowOff>0</xdr:rowOff>
    </xdr:from>
    <xdr:to>
      <xdr:col>17</xdr:col>
      <xdr:colOff>381000</xdr:colOff>
      <xdr:row>109</xdr:row>
      <xdr:rowOff>180975</xdr:rowOff>
    </xdr:to>
    <xdr:pic>
      <xdr:nvPicPr>
        <xdr:cNvPr id="4045" name="Picture 40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8E0A91E-3351-49AD-80EF-79A4368DC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165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109</xdr:row>
      <xdr:rowOff>0</xdr:rowOff>
    </xdr:from>
    <xdr:to>
      <xdr:col>17</xdr:col>
      <xdr:colOff>381000</xdr:colOff>
      <xdr:row>110</xdr:row>
      <xdr:rowOff>180975</xdr:rowOff>
    </xdr:to>
    <xdr:pic>
      <xdr:nvPicPr>
        <xdr:cNvPr id="4046" name="Picture 40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317B81D-0767-4EDC-BFE2-DF08C791F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185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110</xdr:row>
      <xdr:rowOff>0</xdr:rowOff>
    </xdr:from>
    <xdr:to>
      <xdr:col>17</xdr:col>
      <xdr:colOff>381000</xdr:colOff>
      <xdr:row>111</xdr:row>
      <xdr:rowOff>180975</xdr:rowOff>
    </xdr:to>
    <xdr:pic>
      <xdr:nvPicPr>
        <xdr:cNvPr id="4047" name="Picture 40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78705E0-E115-475F-96FC-D285A7AC5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205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111</xdr:row>
      <xdr:rowOff>0</xdr:rowOff>
    </xdr:from>
    <xdr:to>
      <xdr:col>17</xdr:col>
      <xdr:colOff>381000</xdr:colOff>
      <xdr:row>112</xdr:row>
      <xdr:rowOff>180975</xdr:rowOff>
    </xdr:to>
    <xdr:pic>
      <xdr:nvPicPr>
        <xdr:cNvPr id="4048" name="Picture 40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ED8CDA9-F24C-4B55-A931-0CEF8ABF9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225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112</xdr:row>
      <xdr:rowOff>0</xdr:rowOff>
    </xdr:from>
    <xdr:to>
      <xdr:col>17</xdr:col>
      <xdr:colOff>381000</xdr:colOff>
      <xdr:row>113</xdr:row>
      <xdr:rowOff>180975</xdr:rowOff>
    </xdr:to>
    <xdr:pic>
      <xdr:nvPicPr>
        <xdr:cNvPr id="4049" name="Picture 40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9146C54-3332-4B00-9AA2-7A6D30247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245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113</xdr:row>
      <xdr:rowOff>0</xdr:rowOff>
    </xdr:from>
    <xdr:to>
      <xdr:col>17</xdr:col>
      <xdr:colOff>381000</xdr:colOff>
      <xdr:row>114</xdr:row>
      <xdr:rowOff>180975</xdr:rowOff>
    </xdr:to>
    <xdr:pic>
      <xdr:nvPicPr>
        <xdr:cNvPr id="4050" name="Picture 40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969D7D6-BDD9-4810-BE7D-1606D697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265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114</xdr:row>
      <xdr:rowOff>0</xdr:rowOff>
    </xdr:from>
    <xdr:to>
      <xdr:col>17</xdr:col>
      <xdr:colOff>381000</xdr:colOff>
      <xdr:row>115</xdr:row>
      <xdr:rowOff>180975</xdr:rowOff>
    </xdr:to>
    <xdr:pic>
      <xdr:nvPicPr>
        <xdr:cNvPr id="4051" name="Picture 40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DDC26BB-80F1-4B94-AA37-EE9204A24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285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115</xdr:row>
      <xdr:rowOff>0</xdr:rowOff>
    </xdr:from>
    <xdr:to>
      <xdr:col>17</xdr:col>
      <xdr:colOff>381000</xdr:colOff>
      <xdr:row>116</xdr:row>
      <xdr:rowOff>180975</xdr:rowOff>
    </xdr:to>
    <xdr:pic>
      <xdr:nvPicPr>
        <xdr:cNvPr id="4052" name="Picture 40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C1C50ED-0A01-4298-A541-79F6DB3D7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305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116</xdr:row>
      <xdr:rowOff>0</xdr:rowOff>
    </xdr:from>
    <xdr:to>
      <xdr:col>17</xdr:col>
      <xdr:colOff>381000</xdr:colOff>
      <xdr:row>117</xdr:row>
      <xdr:rowOff>180975</xdr:rowOff>
    </xdr:to>
    <xdr:pic>
      <xdr:nvPicPr>
        <xdr:cNvPr id="4053" name="Picture 40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6B665C3-938D-4DD3-AC29-8B6F65871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325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117</xdr:row>
      <xdr:rowOff>0</xdr:rowOff>
    </xdr:from>
    <xdr:to>
      <xdr:col>17</xdr:col>
      <xdr:colOff>381000</xdr:colOff>
      <xdr:row>118</xdr:row>
      <xdr:rowOff>180975</xdr:rowOff>
    </xdr:to>
    <xdr:pic>
      <xdr:nvPicPr>
        <xdr:cNvPr id="4054" name="Picture 40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891BDBF-5F2F-45AC-9DE0-BC3B6EECC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345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118</xdr:row>
      <xdr:rowOff>0</xdr:rowOff>
    </xdr:from>
    <xdr:to>
      <xdr:col>17</xdr:col>
      <xdr:colOff>381000</xdr:colOff>
      <xdr:row>119</xdr:row>
      <xdr:rowOff>180975</xdr:rowOff>
    </xdr:to>
    <xdr:pic>
      <xdr:nvPicPr>
        <xdr:cNvPr id="4055" name="Picture 4054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7624E896-CD2E-4F6C-978A-EDD56A07F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365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119</xdr:row>
      <xdr:rowOff>0</xdr:rowOff>
    </xdr:from>
    <xdr:to>
      <xdr:col>17</xdr:col>
      <xdr:colOff>381000</xdr:colOff>
      <xdr:row>120</xdr:row>
      <xdr:rowOff>180975</xdr:rowOff>
    </xdr:to>
    <xdr:pic>
      <xdr:nvPicPr>
        <xdr:cNvPr id="4056" name="Picture 40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48B16EA-1573-4E19-BDA1-0105399A6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385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120</xdr:row>
      <xdr:rowOff>0</xdr:rowOff>
    </xdr:from>
    <xdr:to>
      <xdr:col>17</xdr:col>
      <xdr:colOff>381000</xdr:colOff>
      <xdr:row>121</xdr:row>
      <xdr:rowOff>180975</xdr:rowOff>
    </xdr:to>
    <xdr:pic>
      <xdr:nvPicPr>
        <xdr:cNvPr id="4057" name="Picture 40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6646C07-BD5D-4E10-B194-E094B830E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405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121</xdr:row>
      <xdr:rowOff>0</xdr:rowOff>
    </xdr:from>
    <xdr:to>
      <xdr:col>17</xdr:col>
      <xdr:colOff>381000</xdr:colOff>
      <xdr:row>122</xdr:row>
      <xdr:rowOff>180975</xdr:rowOff>
    </xdr:to>
    <xdr:pic>
      <xdr:nvPicPr>
        <xdr:cNvPr id="4058" name="Picture 40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2920F4D-BE3A-45E3-9713-8D2FC2DCD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425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122</xdr:row>
      <xdr:rowOff>0</xdr:rowOff>
    </xdr:from>
    <xdr:to>
      <xdr:col>17</xdr:col>
      <xdr:colOff>381000</xdr:colOff>
      <xdr:row>123</xdr:row>
      <xdr:rowOff>180975</xdr:rowOff>
    </xdr:to>
    <xdr:pic>
      <xdr:nvPicPr>
        <xdr:cNvPr id="4059" name="Picture 405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9876288F-A4C9-4793-A491-A07A4FB69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445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123</xdr:row>
      <xdr:rowOff>0</xdr:rowOff>
    </xdr:from>
    <xdr:to>
      <xdr:col>17</xdr:col>
      <xdr:colOff>381000</xdr:colOff>
      <xdr:row>124</xdr:row>
      <xdr:rowOff>180975</xdr:rowOff>
    </xdr:to>
    <xdr:pic>
      <xdr:nvPicPr>
        <xdr:cNvPr id="4060" name="Picture 40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37B1F87-D788-408F-8891-38DD8A0E5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465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124</xdr:row>
      <xdr:rowOff>0</xdr:rowOff>
    </xdr:from>
    <xdr:to>
      <xdr:col>17</xdr:col>
      <xdr:colOff>381000</xdr:colOff>
      <xdr:row>125</xdr:row>
      <xdr:rowOff>180975</xdr:rowOff>
    </xdr:to>
    <xdr:pic>
      <xdr:nvPicPr>
        <xdr:cNvPr id="4061" name="Picture 4060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27993D64-2B25-49EB-81D8-B483D1D79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485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125</xdr:row>
      <xdr:rowOff>0</xdr:rowOff>
    </xdr:from>
    <xdr:to>
      <xdr:col>17</xdr:col>
      <xdr:colOff>381000</xdr:colOff>
      <xdr:row>126</xdr:row>
      <xdr:rowOff>180975</xdr:rowOff>
    </xdr:to>
    <xdr:pic>
      <xdr:nvPicPr>
        <xdr:cNvPr id="4062" name="Picture 40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2C47CB4-D5B6-4D28-B61B-C9211D3AC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505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126</xdr:row>
      <xdr:rowOff>0</xdr:rowOff>
    </xdr:from>
    <xdr:to>
      <xdr:col>17</xdr:col>
      <xdr:colOff>381000</xdr:colOff>
      <xdr:row>127</xdr:row>
      <xdr:rowOff>180975</xdr:rowOff>
    </xdr:to>
    <xdr:pic>
      <xdr:nvPicPr>
        <xdr:cNvPr id="4063" name="Picture 406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2A335507-2BAA-40C9-BF4A-00A52C657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525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127</xdr:row>
      <xdr:rowOff>0</xdr:rowOff>
    </xdr:from>
    <xdr:to>
      <xdr:col>17</xdr:col>
      <xdr:colOff>381000</xdr:colOff>
      <xdr:row>128</xdr:row>
      <xdr:rowOff>180975</xdr:rowOff>
    </xdr:to>
    <xdr:pic>
      <xdr:nvPicPr>
        <xdr:cNvPr id="4064" name="Picture 4063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3995C065-DD48-4ED5-AA83-12DEC7EF5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545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128</xdr:row>
      <xdr:rowOff>0</xdr:rowOff>
    </xdr:from>
    <xdr:to>
      <xdr:col>17</xdr:col>
      <xdr:colOff>381000</xdr:colOff>
      <xdr:row>129</xdr:row>
      <xdr:rowOff>180975</xdr:rowOff>
    </xdr:to>
    <xdr:pic>
      <xdr:nvPicPr>
        <xdr:cNvPr id="4065" name="Picture 40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535EF64-C358-4FCD-95B2-7806FF3CB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565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129</xdr:row>
      <xdr:rowOff>0</xdr:rowOff>
    </xdr:from>
    <xdr:to>
      <xdr:col>17</xdr:col>
      <xdr:colOff>381000</xdr:colOff>
      <xdr:row>130</xdr:row>
      <xdr:rowOff>180975</xdr:rowOff>
    </xdr:to>
    <xdr:pic>
      <xdr:nvPicPr>
        <xdr:cNvPr id="4066" name="Picture 40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A76CFDF-1839-4E6B-B45C-34BCF793F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585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130</xdr:row>
      <xdr:rowOff>0</xdr:rowOff>
    </xdr:from>
    <xdr:to>
      <xdr:col>17</xdr:col>
      <xdr:colOff>381000</xdr:colOff>
      <xdr:row>131</xdr:row>
      <xdr:rowOff>180975</xdr:rowOff>
    </xdr:to>
    <xdr:pic>
      <xdr:nvPicPr>
        <xdr:cNvPr id="4067" name="Picture 40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529E838-CF5A-4DCB-8DC8-0C0B0DD5F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605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131</xdr:row>
      <xdr:rowOff>0</xdr:rowOff>
    </xdr:from>
    <xdr:to>
      <xdr:col>17</xdr:col>
      <xdr:colOff>381000</xdr:colOff>
      <xdr:row>132</xdr:row>
      <xdr:rowOff>180975</xdr:rowOff>
    </xdr:to>
    <xdr:pic>
      <xdr:nvPicPr>
        <xdr:cNvPr id="4068" name="Picture 40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CE54FA1-18D0-4404-AF8F-3B9FD2587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625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132</xdr:row>
      <xdr:rowOff>0</xdr:rowOff>
    </xdr:from>
    <xdr:to>
      <xdr:col>17</xdr:col>
      <xdr:colOff>381000</xdr:colOff>
      <xdr:row>133</xdr:row>
      <xdr:rowOff>180975</xdr:rowOff>
    </xdr:to>
    <xdr:pic>
      <xdr:nvPicPr>
        <xdr:cNvPr id="4069" name="Picture 40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0BB6B0D-DC27-453C-BA49-47C5C6ABA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645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133</xdr:row>
      <xdr:rowOff>0</xdr:rowOff>
    </xdr:from>
    <xdr:to>
      <xdr:col>17</xdr:col>
      <xdr:colOff>381000</xdr:colOff>
      <xdr:row>134</xdr:row>
      <xdr:rowOff>180975</xdr:rowOff>
    </xdr:to>
    <xdr:pic>
      <xdr:nvPicPr>
        <xdr:cNvPr id="4070" name="Picture 40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F4FD4A9-E764-4AB9-B727-18559DDC6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665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134</xdr:row>
      <xdr:rowOff>0</xdr:rowOff>
    </xdr:from>
    <xdr:to>
      <xdr:col>17</xdr:col>
      <xdr:colOff>381000</xdr:colOff>
      <xdr:row>135</xdr:row>
      <xdr:rowOff>180975</xdr:rowOff>
    </xdr:to>
    <xdr:pic>
      <xdr:nvPicPr>
        <xdr:cNvPr id="4071" name="Picture 40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0A744DE-4A7E-40DC-A478-CFACF733F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685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135</xdr:row>
      <xdr:rowOff>0</xdr:rowOff>
    </xdr:from>
    <xdr:to>
      <xdr:col>17</xdr:col>
      <xdr:colOff>381000</xdr:colOff>
      <xdr:row>136</xdr:row>
      <xdr:rowOff>180975</xdr:rowOff>
    </xdr:to>
    <xdr:pic>
      <xdr:nvPicPr>
        <xdr:cNvPr id="4072" name="Picture 4071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F7F466D4-250B-491A-A79E-6CB9C9111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705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136</xdr:row>
      <xdr:rowOff>0</xdr:rowOff>
    </xdr:from>
    <xdr:to>
      <xdr:col>17</xdr:col>
      <xdr:colOff>381000</xdr:colOff>
      <xdr:row>137</xdr:row>
      <xdr:rowOff>180975</xdr:rowOff>
    </xdr:to>
    <xdr:pic>
      <xdr:nvPicPr>
        <xdr:cNvPr id="4073" name="Picture 40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AAF6B47-0C59-43B4-AD63-4EFA63747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725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137</xdr:row>
      <xdr:rowOff>0</xdr:rowOff>
    </xdr:from>
    <xdr:to>
      <xdr:col>17</xdr:col>
      <xdr:colOff>381000</xdr:colOff>
      <xdr:row>138</xdr:row>
      <xdr:rowOff>180975</xdr:rowOff>
    </xdr:to>
    <xdr:pic>
      <xdr:nvPicPr>
        <xdr:cNvPr id="4074" name="Picture 40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7EE964C-FFE8-4B38-A06B-EF637698B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745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138</xdr:row>
      <xdr:rowOff>0</xdr:rowOff>
    </xdr:from>
    <xdr:to>
      <xdr:col>17</xdr:col>
      <xdr:colOff>381000</xdr:colOff>
      <xdr:row>139</xdr:row>
      <xdr:rowOff>180975</xdr:rowOff>
    </xdr:to>
    <xdr:pic>
      <xdr:nvPicPr>
        <xdr:cNvPr id="4075" name="Picture 40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A055754-607C-4389-B5EC-9A6619AEA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765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139</xdr:row>
      <xdr:rowOff>0</xdr:rowOff>
    </xdr:from>
    <xdr:to>
      <xdr:col>17</xdr:col>
      <xdr:colOff>381000</xdr:colOff>
      <xdr:row>140</xdr:row>
      <xdr:rowOff>180975</xdr:rowOff>
    </xdr:to>
    <xdr:pic>
      <xdr:nvPicPr>
        <xdr:cNvPr id="4076" name="Picture 407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A5E04CDB-A05D-470C-AD5E-DD534D347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785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140</xdr:row>
      <xdr:rowOff>0</xdr:rowOff>
    </xdr:from>
    <xdr:to>
      <xdr:col>17</xdr:col>
      <xdr:colOff>381000</xdr:colOff>
      <xdr:row>141</xdr:row>
      <xdr:rowOff>180975</xdr:rowOff>
    </xdr:to>
    <xdr:pic>
      <xdr:nvPicPr>
        <xdr:cNvPr id="4077" name="Picture 4076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7616E254-8CA5-4962-B5C4-03D33FB9B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805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141</xdr:row>
      <xdr:rowOff>0</xdr:rowOff>
    </xdr:from>
    <xdr:to>
      <xdr:col>17</xdr:col>
      <xdr:colOff>381000</xdr:colOff>
      <xdr:row>142</xdr:row>
      <xdr:rowOff>180975</xdr:rowOff>
    </xdr:to>
    <xdr:pic>
      <xdr:nvPicPr>
        <xdr:cNvPr id="4078" name="Picture 40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D94380D-C1DB-40F3-84E6-745798B6D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825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142</xdr:row>
      <xdr:rowOff>0</xdr:rowOff>
    </xdr:from>
    <xdr:to>
      <xdr:col>17</xdr:col>
      <xdr:colOff>381000</xdr:colOff>
      <xdr:row>143</xdr:row>
      <xdr:rowOff>180975</xdr:rowOff>
    </xdr:to>
    <xdr:pic>
      <xdr:nvPicPr>
        <xdr:cNvPr id="4079" name="Picture 4078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7C3FCEC5-5A3F-40EE-8E67-613E23481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845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143</xdr:row>
      <xdr:rowOff>0</xdr:rowOff>
    </xdr:from>
    <xdr:to>
      <xdr:col>17</xdr:col>
      <xdr:colOff>381000</xdr:colOff>
      <xdr:row>144</xdr:row>
      <xdr:rowOff>180975</xdr:rowOff>
    </xdr:to>
    <xdr:pic>
      <xdr:nvPicPr>
        <xdr:cNvPr id="4080" name="Picture 40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4F8F328-A617-4220-8207-AA13045A9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865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144</xdr:row>
      <xdr:rowOff>0</xdr:rowOff>
    </xdr:from>
    <xdr:to>
      <xdr:col>17</xdr:col>
      <xdr:colOff>381000</xdr:colOff>
      <xdr:row>145</xdr:row>
      <xdr:rowOff>180975</xdr:rowOff>
    </xdr:to>
    <xdr:pic>
      <xdr:nvPicPr>
        <xdr:cNvPr id="4081" name="Picture 408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52D8559A-8BDE-4E71-A5B1-154735CF3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885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145</xdr:row>
      <xdr:rowOff>0</xdr:rowOff>
    </xdr:from>
    <xdr:to>
      <xdr:col>17</xdr:col>
      <xdr:colOff>381000</xdr:colOff>
      <xdr:row>146</xdr:row>
      <xdr:rowOff>180975</xdr:rowOff>
    </xdr:to>
    <xdr:pic>
      <xdr:nvPicPr>
        <xdr:cNvPr id="4082" name="Picture 40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1722C13-AED9-4626-A4F8-E00432595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905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146</xdr:row>
      <xdr:rowOff>0</xdr:rowOff>
    </xdr:from>
    <xdr:to>
      <xdr:col>17</xdr:col>
      <xdr:colOff>381000</xdr:colOff>
      <xdr:row>147</xdr:row>
      <xdr:rowOff>180975</xdr:rowOff>
    </xdr:to>
    <xdr:pic>
      <xdr:nvPicPr>
        <xdr:cNvPr id="4083" name="Picture 40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8966415-AFDA-4E1B-853C-5A74434FB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925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147</xdr:row>
      <xdr:rowOff>0</xdr:rowOff>
    </xdr:from>
    <xdr:to>
      <xdr:col>17</xdr:col>
      <xdr:colOff>381000</xdr:colOff>
      <xdr:row>148</xdr:row>
      <xdr:rowOff>180975</xdr:rowOff>
    </xdr:to>
    <xdr:pic>
      <xdr:nvPicPr>
        <xdr:cNvPr id="4084" name="Picture 40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14E2638-1355-4605-8507-6A6087AC4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945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148</xdr:row>
      <xdr:rowOff>0</xdr:rowOff>
    </xdr:from>
    <xdr:to>
      <xdr:col>17</xdr:col>
      <xdr:colOff>381000</xdr:colOff>
      <xdr:row>149</xdr:row>
      <xdr:rowOff>180975</xdr:rowOff>
    </xdr:to>
    <xdr:pic>
      <xdr:nvPicPr>
        <xdr:cNvPr id="4085" name="Picture 4084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B3237D2C-0FED-4ABB-A94B-1CE3F3E07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965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149</xdr:row>
      <xdr:rowOff>0</xdr:rowOff>
    </xdr:from>
    <xdr:to>
      <xdr:col>17</xdr:col>
      <xdr:colOff>381000</xdr:colOff>
      <xdr:row>150</xdr:row>
      <xdr:rowOff>180975</xdr:rowOff>
    </xdr:to>
    <xdr:pic>
      <xdr:nvPicPr>
        <xdr:cNvPr id="4086" name="Picture 40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8B9944D-1E47-41B1-B055-D31C1A28A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2985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150</xdr:row>
      <xdr:rowOff>0</xdr:rowOff>
    </xdr:from>
    <xdr:to>
      <xdr:col>17</xdr:col>
      <xdr:colOff>381000</xdr:colOff>
      <xdr:row>151</xdr:row>
      <xdr:rowOff>180975</xdr:rowOff>
    </xdr:to>
    <xdr:pic>
      <xdr:nvPicPr>
        <xdr:cNvPr id="4087" name="Picture 4086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BF6D1435-E8D0-4659-9093-E1F0BAAA7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3005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151</xdr:row>
      <xdr:rowOff>0</xdr:rowOff>
    </xdr:from>
    <xdr:to>
      <xdr:col>17</xdr:col>
      <xdr:colOff>381000</xdr:colOff>
      <xdr:row>152</xdr:row>
      <xdr:rowOff>180975</xdr:rowOff>
    </xdr:to>
    <xdr:pic>
      <xdr:nvPicPr>
        <xdr:cNvPr id="4088" name="Picture 4087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76682104-80BD-4406-97F7-43B9E6CC5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3025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152</xdr:row>
      <xdr:rowOff>0</xdr:rowOff>
    </xdr:from>
    <xdr:to>
      <xdr:col>17</xdr:col>
      <xdr:colOff>381000</xdr:colOff>
      <xdr:row>153</xdr:row>
      <xdr:rowOff>180975</xdr:rowOff>
    </xdr:to>
    <xdr:pic>
      <xdr:nvPicPr>
        <xdr:cNvPr id="4089" name="Picture 4088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FD653E6D-BAD4-4ABA-AD6B-5F3BC63F8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3045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153</xdr:row>
      <xdr:rowOff>0</xdr:rowOff>
    </xdr:from>
    <xdr:to>
      <xdr:col>17</xdr:col>
      <xdr:colOff>381000</xdr:colOff>
      <xdr:row>154</xdr:row>
      <xdr:rowOff>180975</xdr:rowOff>
    </xdr:to>
    <xdr:pic>
      <xdr:nvPicPr>
        <xdr:cNvPr id="4090" name="Picture 40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BE17CAE-3AF2-403A-8A4A-55598E198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3065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154</xdr:row>
      <xdr:rowOff>0</xdr:rowOff>
    </xdr:from>
    <xdr:to>
      <xdr:col>17</xdr:col>
      <xdr:colOff>381000</xdr:colOff>
      <xdr:row>155</xdr:row>
      <xdr:rowOff>180975</xdr:rowOff>
    </xdr:to>
    <xdr:pic>
      <xdr:nvPicPr>
        <xdr:cNvPr id="4091" name="Picture 4090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079F653F-7F9B-46AE-A9A9-1248472C5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3085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155</xdr:row>
      <xdr:rowOff>0</xdr:rowOff>
    </xdr:from>
    <xdr:to>
      <xdr:col>17</xdr:col>
      <xdr:colOff>381000</xdr:colOff>
      <xdr:row>156</xdr:row>
      <xdr:rowOff>180975</xdr:rowOff>
    </xdr:to>
    <xdr:pic>
      <xdr:nvPicPr>
        <xdr:cNvPr id="4092" name="Picture 40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DC7B4A0-619E-4E7D-8F77-AB9FA76F5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3105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156</xdr:row>
      <xdr:rowOff>0</xdr:rowOff>
    </xdr:from>
    <xdr:to>
      <xdr:col>17</xdr:col>
      <xdr:colOff>381000</xdr:colOff>
      <xdr:row>157</xdr:row>
      <xdr:rowOff>180975</xdr:rowOff>
    </xdr:to>
    <xdr:pic>
      <xdr:nvPicPr>
        <xdr:cNvPr id="4093" name="Picture 40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AE81261-33F4-4281-8A99-6BAD3FFA3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3125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157</xdr:row>
      <xdr:rowOff>0</xdr:rowOff>
    </xdr:from>
    <xdr:to>
      <xdr:col>17</xdr:col>
      <xdr:colOff>381000</xdr:colOff>
      <xdr:row>158</xdr:row>
      <xdr:rowOff>180975</xdr:rowOff>
    </xdr:to>
    <xdr:pic>
      <xdr:nvPicPr>
        <xdr:cNvPr id="4094" name="Picture 40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E653279-9316-4F8C-8B63-7DAA7D1DC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4400" y="3145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095" name="Picture 40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28EEEF8-A126-42CA-87C6-EAC33DCA2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447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096" name="Picture 40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59535AA-E4BB-4E1E-AC75-EFDA8A3D1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647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097" name="Picture 40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24E7124-A0BB-4E00-A85B-8148E6561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847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098" name="Picture 40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E827BA5-5550-4A2F-863A-73248E2E9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047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099" name="Picture 4098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B9E3C0CC-A1D3-4A52-9AF4-362FAF9D0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247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00" name="Picture 4099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A8C0A267-4923-436D-9394-5F7C1A2F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447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01" name="Picture 4100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64303D5E-E4F6-44CC-925F-C2AD703A6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647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02" name="Picture 4101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8A1721B5-4ECF-4968-94EB-1965D0904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847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03" name="Picture 4102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CB2326C9-B004-4CCA-B207-0F0570049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047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04" name="Picture 41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F15A96C-625F-4513-BA49-4C7483489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24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05" name="Picture 41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FF9E74-1A7C-4773-A052-958FBCBFF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447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06" name="Picture 41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23CF1E9-E2ED-4140-847A-7A83F2242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647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07" name="Picture 41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427CBFB-4FFD-467F-90FB-FCC306DF2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847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08" name="Picture 41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434B16C-2EFF-483D-AC2A-B1DFF7E09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04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09" name="Picture 41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4C61E0E-3D74-4EA3-8878-6BE04D879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248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10" name="Picture 41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711FE6A-D582-4248-A4E5-6EFAE20A9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44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11" name="Picture 4110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36036C06-0284-4C2C-8C0F-C33DD7BDF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648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12" name="Picture 41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F1EBFDC-5DCF-4CF8-B154-DEC9606F7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848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13" name="Picture 4112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6E8E34DA-3D3A-4B34-8947-B8A8CA9B5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4048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14" name="Picture 41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5F83669-0D0E-4E96-A3FB-111135C9E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4248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15" name="Picture 4114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D98714CD-C856-4531-A363-2F28511C8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4448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16" name="Picture 411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53DB73EF-2314-4FC8-9382-BAF66FFE8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4648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17" name="Picture 41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6789FE6-D37B-43CE-9660-487A5333D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4848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18" name="Picture 4117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F4EDE412-204F-4E5F-9A66-969C8E137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5048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19" name="Picture 41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16C1655-3F41-4769-8022-A8338AC7B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5248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20" name="Picture 41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6EB770-8D96-4D67-B4F4-5476E6D36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5448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21" name="Picture 4120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07C24E34-CA4C-4F9D-9076-89374BD9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5648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122" name="Picture 41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63E7FC8-5123-4AC7-8006-1AACD21B7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5848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4123" name="Picture 41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18AA502-5C3A-4A06-BB3D-F91AC2DA4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6048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4124" name="Picture 41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25E88B1-7CE2-442F-B1B8-2DDFC38F5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624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4125" name="Picture 41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89F746B-B86B-4FA5-A568-62E504F0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6448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4126" name="Picture 41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F1B0420-2719-4098-85B3-234EAF4B8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6648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4127" name="Picture 41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C749130-ED6E-433E-9AD7-DEBE08233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6848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4128" name="Picture 41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9BE8872-131E-453D-B458-05CA3C527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704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4129" name="Picture 4128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0AC8D0FD-6BA9-497E-87E5-818DEE15B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7248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180975</xdr:rowOff>
    </xdr:to>
    <xdr:pic>
      <xdr:nvPicPr>
        <xdr:cNvPr id="4130" name="Picture 4129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FF561A81-4032-466A-96B5-9C8DDA5BB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744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4131" name="Picture 41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833F3D9-9F0F-4883-8C3B-BDEAEEC33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7648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4132" name="Picture 41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D08FF33-8003-4587-B08E-331252E62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7848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4133" name="Picture 4132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6B24652B-5285-4281-A1CD-357729BB8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8048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4134" name="Picture 41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60B56F4-B4A8-4487-9038-AF16E9524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8248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4135" name="Picture 4134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74556F96-BAB4-49D8-BEE7-3A9EE2979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8448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4136" name="Picture 41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FC18ED-43A2-4BDC-9B6E-54B410B5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8648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4137" name="Picture 4136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E1CDD65B-F976-4EF2-A8F8-C91E62CD6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8848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4138" name="Picture 41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6EB8B31-BDE7-4C3C-8448-6B82951B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9048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4139" name="Picture 41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4A0560B-D08F-4117-89CC-7DA044E76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9248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4140" name="Picture 413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C88DFD2D-CB30-4CC8-AD44-1000FB4F2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9448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4141" name="Picture 41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2A30027-F269-40F2-A684-60FCE8C48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9648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4142" name="Picture 41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D26B21F-0189-4DDA-9EE0-03AFA1B98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9848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4143" name="Picture 4142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D4276B95-474C-4BC6-9E0F-EAA4C9B1F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0048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4144" name="Picture 41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66D1871-6BF1-46D4-8353-C17F998A9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024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4145" name="Picture 4144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787FB282-5DD6-4557-8EAF-E2538387C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0448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4146" name="Picture 4145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2FE6231E-37EA-4C63-8921-A61C17DB2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0648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4147" name="Picture 41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7F92429-4603-4DF2-976E-70C5F1E07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0848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4148" name="Picture 4147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C84EFCD2-6DBC-4E7F-A914-C26CDE98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104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4149" name="Picture 414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D6FCB2D4-AAE5-4213-A398-38C1AE089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1249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4150" name="Picture 41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699E3F-1A50-4D80-881B-67482259E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1449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4151" name="Picture 41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F44B42C-76E9-44C3-BD0C-5A94203E7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1649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4152" name="Picture 41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CB634F3-8283-4177-90E8-51D98C814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1849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4153" name="Picture 415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629B469A-E2A8-49A3-964B-3F7DAD503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2049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4154" name="Picture 41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95FE0E6-65B9-4D8D-8189-BC90A0E58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2249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4155" name="Picture 41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BE1542F-74BE-422E-A0CB-0933852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2449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4156" name="Picture 41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37BB086-1B53-4D44-8F61-7597C9415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2649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4157" name="Picture 41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59C2450-6677-43BE-B7C2-974ECE546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2849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4158" name="Picture 41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ADF3F72-B3AE-49CB-BEA0-AFD606503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3049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4159" name="Picture 41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03B888C-948B-418A-84F6-69A121695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3249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4160" name="Picture 41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D446E54-E110-4EE0-93DC-90A93FA0F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3449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4161" name="Picture 41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D77E6E2-E501-4C83-B9FC-260382FBF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3649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4162" name="Picture 41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B8B95A8-D347-4CCE-A0AB-E1899EF69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3849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4163" name="Picture 41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6D58EE8-2DC5-478D-A7E1-7996374FA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4049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4164" name="Picture 41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CFA5260-4991-4EB3-8B53-CD92832CF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424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4165" name="Picture 41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8AAE5E6-1678-4C4F-80B5-89144B6CC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4449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4166" name="Picture 41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1CDCC51-BEC6-4F3E-B822-C760CB83F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4649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4167" name="Picture 41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0DF72A7-A7AD-412F-8D0C-090C961C2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4849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4168" name="Picture 4167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E07FCAC7-2287-4CD1-8FE4-7CE473F79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504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4169" name="Picture 41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F839559-0AF5-4314-B94F-9F9FE99B3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5249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4170" name="Picture 41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C514D98-A54D-41E8-B734-FFE0C805B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544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4171" name="Picture 417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3E0B230E-4EA5-44F8-B859-022CA32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5649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4172" name="Picture 41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CB07DA0-29F0-4765-A137-A6F2AD54C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5849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4173" name="Picture 41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07D4583-B9B6-49B8-89C6-5C5B911CB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6049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4174" name="Picture 41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3134070-DE7A-47AB-8522-15D81E0EE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6249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4175" name="Picture 417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0A9162B5-54CE-4C1A-B446-6DF88CBC7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6449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4176" name="Picture 41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C089E57-D3A5-4D17-952E-611639EFD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6649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4177" name="Picture 41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A8A1E2B-7292-49CB-BA6F-15D39384B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6849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4178" name="Picture 41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5540860-0DE0-49ED-AFE9-AA38D3F8F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7049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4179" name="Picture 41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A6EDEB9-58ED-4D94-93DB-387660276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7249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4180" name="Picture 41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1313040-CBC6-4056-A824-4E3DCB1B8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744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4181" name="Picture 41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CECC0C0-359A-4267-ABFC-374E1236E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7649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4182" name="Picture 418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418AEE44-EA5A-47FD-8C4C-037DF8E8E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784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4183" name="Picture 41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9AD4D41-38C1-435D-BDFD-68192F699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8049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4184" name="Picture 4183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D2A77EF5-79A7-4908-B9A7-EDC56E6AE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824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4185" name="Picture 41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56A5A30-0775-471D-845E-08C15EBF3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8449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4186" name="Picture 4185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2E8FBD3B-329C-4940-A81D-FAE0BC130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8649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4187" name="Picture 41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DE7419D-E246-4FA1-AF74-8C433037B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8849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4188" name="Picture 41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590FE35-734C-4C47-9194-F0FC966B0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905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4189" name="Picture 41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9EB15FB-B4FB-477E-A817-C2F01620F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9250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4190" name="Picture 4189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20F75BA3-E9AB-4B74-97C0-947AE972D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945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4191" name="Picture 419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13AD0503-F763-4EAA-9BC0-C513EA310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9650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4192" name="Picture 41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0DF2B0F-ECA1-46BF-B96B-AAD9CC175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9850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17</xdr:col>
      <xdr:colOff>381000</xdr:colOff>
      <xdr:row>72</xdr:row>
      <xdr:rowOff>180975</xdr:rowOff>
    </xdr:to>
    <xdr:pic>
      <xdr:nvPicPr>
        <xdr:cNvPr id="4193" name="Picture 4192" descr="https://a.espncdn.com/combiner/i?img=/i/teamlogos/countries/500/aut.png&amp;w=40&amp;h=40&amp;scale=crop">
          <a:extLst>
            <a:ext uri="{FF2B5EF4-FFF2-40B4-BE49-F238E27FC236}">
              <a16:creationId xmlns:a16="http://schemas.microsoft.com/office/drawing/2014/main" id="{E2CF4F88-259E-4202-A4A0-D2EE32717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0050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17</xdr:col>
      <xdr:colOff>381000</xdr:colOff>
      <xdr:row>73</xdr:row>
      <xdr:rowOff>180975</xdr:rowOff>
    </xdr:to>
    <xdr:pic>
      <xdr:nvPicPr>
        <xdr:cNvPr id="4194" name="Picture 419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D4B3B39B-D54A-460B-9040-F0B44A66F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025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17</xdr:col>
      <xdr:colOff>381000</xdr:colOff>
      <xdr:row>74</xdr:row>
      <xdr:rowOff>180975</xdr:rowOff>
    </xdr:to>
    <xdr:pic>
      <xdr:nvPicPr>
        <xdr:cNvPr id="4195" name="Picture 41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5A2B273-B83C-4ECD-82D1-B1F604B6B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0450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74</xdr:row>
      <xdr:rowOff>0</xdr:rowOff>
    </xdr:from>
    <xdr:to>
      <xdr:col>17</xdr:col>
      <xdr:colOff>381000</xdr:colOff>
      <xdr:row>75</xdr:row>
      <xdr:rowOff>180975</xdr:rowOff>
    </xdr:to>
    <xdr:pic>
      <xdr:nvPicPr>
        <xdr:cNvPr id="4196" name="Picture 41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D3FDE0F-1AD5-42A7-8DE2-2F0184ECA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065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75</xdr:row>
      <xdr:rowOff>0</xdr:rowOff>
    </xdr:from>
    <xdr:to>
      <xdr:col>17</xdr:col>
      <xdr:colOff>381000</xdr:colOff>
      <xdr:row>76</xdr:row>
      <xdr:rowOff>180975</xdr:rowOff>
    </xdr:to>
    <xdr:pic>
      <xdr:nvPicPr>
        <xdr:cNvPr id="4197" name="Picture 4196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B6D3DBDA-A34C-4BCF-80B4-AECCB77D2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085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76</xdr:row>
      <xdr:rowOff>0</xdr:rowOff>
    </xdr:from>
    <xdr:to>
      <xdr:col>17</xdr:col>
      <xdr:colOff>381000</xdr:colOff>
      <xdr:row>77</xdr:row>
      <xdr:rowOff>180975</xdr:rowOff>
    </xdr:to>
    <xdr:pic>
      <xdr:nvPicPr>
        <xdr:cNvPr id="4198" name="Picture 41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FCF4698-F9DB-45D2-828A-E66BA4056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105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77</xdr:row>
      <xdr:rowOff>0</xdr:rowOff>
    </xdr:from>
    <xdr:to>
      <xdr:col>17</xdr:col>
      <xdr:colOff>381000</xdr:colOff>
      <xdr:row>78</xdr:row>
      <xdr:rowOff>180975</xdr:rowOff>
    </xdr:to>
    <xdr:pic>
      <xdr:nvPicPr>
        <xdr:cNvPr id="4199" name="Picture 41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BF77EB4-752B-4928-882A-04C13EA17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125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78</xdr:row>
      <xdr:rowOff>0</xdr:rowOff>
    </xdr:from>
    <xdr:to>
      <xdr:col>17</xdr:col>
      <xdr:colOff>381000</xdr:colOff>
      <xdr:row>79</xdr:row>
      <xdr:rowOff>180975</xdr:rowOff>
    </xdr:to>
    <xdr:pic>
      <xdr:nvPicPr>
        <xdr:cNvPr id="4200" name="Picture 41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851CFCE-475E-4699-831B-267480E0B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145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79</xdr:row>
      <xdr:rowOff>0</xdr:rowOff>
    </xdr:from>
    <xdr:to>
      <xdr:col>17</xdr:col>
      <xdr:colOff>381000</xdr:colOff>
      <xdr:row>80</xdr:row>
      <xdr:rowOff>180975</xdr:rowOff>
    </xdr:to>
    <xdr:pic>
      <xdr:nvPicPr>
        <xdr:cNvPr id="4201" name="Picture 42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B3B60BF-91B7-45AB-A2E2-086A56D5F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165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80</xdr:row>
      <xdr:rowOff>0</xdr:rowOff>
    </xdr:from>
    <xdr:to>
      <xdr:col>17</xdr:col>
      <xdr:colOff>381000</xdr:colOff>
      <xdr:row>81</xdr:row>
      <xdr:rowOff>180975</xdr:rowOff>
    </xdr:to>
    <xdr:pic>
      <xdr:nvPicPr>
        <xdr:cNvPr id="4202" name="Picture 42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D2327D4-AA89-45A0-8504-1751F060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185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81</xdr:row>
      <xdr:rowOff>0</xdr:rowOff>
    </xdr:from>
    <xdr:to>
      <xdr:col>17</xdr:col>
      <xdr:colOff>381000</xdr:colOff>
      <xdr:row>82</xdr:row>
      <xdr:rowOff>180975</xdr:rowOff>
    </xdr:to>
    <xdr:pic>
      <xdr:nvPicPr>
        <xdr:cNvPr id="4203" name="Picture 42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DF553D8-68E2-41C5-9F09-3B0BA265C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205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82</xdr:row>
      <xdr:rowOff>0</xdr:rowOff>
    </xdr:from>
    <xdr:to>
      <xdr:col>17</xdr:col>
      <xdr:colOff>381000</xdr:colOff>
      <xdr:row>83</xdr:row>
      <xdr:rowOff>180975</xdr:rowOff>
    </xdr:to>
    <xdr:pic>
      <xdr:nvPicPr>
        <xdr:cNvPr id="4204" name="Picture 42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8B86B6A-316D-4262-BB19-D53E85760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225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83</xdr:row>
      <xdr:rowOff>0</xdr:rowOff>
    </xdr:from>
    <xdr:to>
      <xdr:col>17</xdr:col>
      <xdr:colOff>381000</xdr:colOff>
      <xdr:row>84</xdr:row>
      <xdr:rowOff>180975</xdr:rowOff>
    </xdr:to>
    <xdr:pic>
      <xdr:nvPicPr>
        <xdr:cNvPr id="4205" name="Picture 42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A12D55A-2CB1-45AF-9E41-657181693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245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84</xdr:row>
      <xdr:rowOff>0</xdr:rowOff>
    </xdr:from>
    <xdr:to>
      <xdr:col>17</xdr:col>
      <xdr:colOff>381000</xdr:colOff>
      <xdr:row>85</xdr:row>
      <xdr:rowOff>180975</xdr:rowOff>
    </xdr:to>
    <xdr:pic>
      <xdr:nvPicPr>
        <xdr:cNvPr id="4206" name="Picture 42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55A00FF-7841-46F4-AB5C-534DACB7B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265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85</xdr:row>
      <xdr:rowOff>0</xdr:rowOff>
    </xdr:from>
    <xdr:to>
      <xdr:col>17</xdr:col>
      <xdr:colOff>381000</xdr:colOff>
      <xdr:row>86</xdr:row>
      <xdr:rowOff>180975</xdr:rowOff>
    </xdr:to>
    <xdr:pic>
      <xdr:nvPicPr>
        <xdr:cNvPr id="4207" name="Picture 42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0C347D9-4B12-4FF5-A0E9-9FCDABB6F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285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86</xdr:row>
      <xdr:rowOff>0</xdr:rowOff>
    </xdr:from>
    <xdr:to>
      <xdr:col>17</xdr:col>
      <xdr:colOff>381000</xdr:colOff>
      <xdr:row>87</xdr:row>
      <xdr:rowOff>180975</xdr:rowOff>
    </xdr:to>
    <xdr:pic>
      <xdr:nvPicPr>
        <xdr:cNvPr id="4208" name="Picture 42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1E61BC2-7805-4CF3-894B-A62191103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305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87</xdr:row>
      <xdr:rowOff>0</xdr:rowOff>
    </xdr:from>
    <xdr:to>
      <xdr:col>17</xdr:col>
      <xdr:colOff>381000</xdr:colOff>
      <xdr:row>88</xdr:row>
      <xdr:rowOff>180975</xdr:rowOff>
    </xdr:to>
    <xdr:pic>
      <xdr:nvPicPr>
        <xdr:cNvPr id="4209" name="Picture 42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2EC38D9-E430-4844-AEE7-91EB9471A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325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88</xdr:row>
      <xdr:rowOff>0</xdr:rowOff>
    </xdr:from>
    <xdr:to>
      <xdr:col>17</xdr:col>
      <xdr:colOff>381000</xdr:colOff>
      <xdr:row>89</xdr:row>
      <xdr:rowOff>180975</xdr:rowOff>
    </xdr:to>
    <xdr:pic>
      <xdr:nvPicPr>
        <xdr:cNvPr id="4210" name="Picture 4209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CC32AEEB-3390-48E1-8EFD-0F1E01D5F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345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89</xdr:row>
      <xdr:rowOff>0</xdr:rowOff>
    </xdr:from>
    <xdr:to>
      <xdr:col>17</xdr:col>
      <xdr:colOff>381000</xdr:colOff>
      <xdr:row>90</xdr:row>
      <xdr:rowOff>180975</xdr:rowOff>
    </xdr:to>
    <xdr:pic>
      <xdr:nvPicPr>
        <xdr:cNvPr id="4211" name="Picture 42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02E86BE-C01A-4E82-9455-7900681BD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365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90</xdr:row>
      <xdr:rowOff>0</xdr:rowOff>
    </xdr:from>
    <xdr:to>
      <xdr:col>17</xdr:col>
      <xdr:colOff>381000</xdr:colOff>
      <xdr:row>91</xdr:row>
      <xdr:rowOff>180975</xdr:rowOff>
    </xdr:to>
    <xdr:pic>
      <xdr:nvPicPr>
        <xdr:cNvPr id="4212" name="Picture 42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40E72FD-1353-43D1-864D-C7E4C2C3A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385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91</xdr:row>
      <xdr:rowOff>0</xdr:rowOff>
    </xdr:from>
    <xdr:to>
      <xdr:col>17</xdr:col>
      <xdr:colOff>381000</xdr:colOff>
      <xdr:row>92</xdr:row>
      <xdr:rowOff>180975</xdr:rowOff>
    </xdr:to>
    <xdr:pic>
      <xdr:nvPicPr>
        <xdr:cNvPr id="4213" name="Picture 42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8806743-0B51-4C70-8ACD-FCA371DAB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405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92</xdr:row>
      <xdr:rowOff>0</xdr:rowOff>
    </xdr:from>
    <xdr:to>
      <xdr:col>17</xdr:col>
      <xdr:colOff>381000</xdr:colOff>
      <xdr:row>93</xdr:row>
      <xdr:rowOff>180975</xdr:rowOff>
    </xdr:to>
    <xdr:pic>
      <xdr:nvPicPr>
        <xdr:cNvPr id="4214" name="Picture 4213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9FA5B098-709B-4A1E-BAA0-165F33191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425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93</xdr:row>
      <xdr:rowOff>0</xdr:rowOff>
    </xdr:from>
    <xdr:to>
      <xdr:col>17</xdr:col>
      <xdr:colOff>381000</xdr:colOff>
      <xdr:row>94</xdr:row>
      <xdr:rowOff>180975</xdr:rowOff>
    </xdr:to>
    <xdr:pic>
      <xdr:nvPicPr>
        <xdr:cNvPr id="4215" name="Picture 42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64C06F3-28D6-4C7C-B958-C627CAC64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445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94</xdr:row>
      <xdr:rowOff>0</xdr:rowOff>
    </xdr:from>
    <xdr:to>
      <xdr:col>17</xdr:col>
      <xdr:colOff>381000</xdr:colOff>
      <xdr:row>95</xdr:row>
      <xdr:rowOff>180975</xdr:rowOff>
    </xdr:to>
    <xdr:pic>
      <xdr:nvPicPr>
        <xdr:cNvPr id="4216" name="Picture 4215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16AB79A4-1D60-4768-BB60-E12FABB9D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465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95</xdr:row>
      <xdr:rowOff>0</xdr:rowOff>
    </xdr:from>
    <xdr:to>
      <xdr:col>17</xdr:col>
      <xdr:colOff>381000</xdr:colOff>
      <xdr:row>96</xdr:row>
      <xdr:rowOff>180975</xdr:rowOff>
    </xdr:to>
    <xdr:pic>
      <xdr:nvPicPr>
        <xdr:cNvPr id="4217" name="Picture 42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FAA0124-FFDC-4B47-8228-BA271CE24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485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96</xdr:row>
      <xdr:rowOff>0</xdr:rowOff>
    </xdr:from>
    <xdr:to>
      <xdr:col>17</xdr:col>
      <xdr:colOff>381000</xdr:colOff>
      <xdr:row>97</xdr:row>
      <xdr:rowOff>180975</xdr:rowOff>
    </xdr:to>
    <xdr:pic>
      <xdr:nvPicPr>
        <xdr:cNvPr id="4218" name="Picture 4217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201E3064-5067-4F6B-8224-9CF212225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505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97</xdr:row>
      <xdr:rowOff>0</xdr:rowOff>
    </xdr:from>
    <xdr:to>
      <xdr:col>17</xdr:col>
      <xdr:colOff>381000</xdr:colOff>
      <xdr:row>98</xdr:row>
      <xdr:rowOff>180975</xdr:rowOff>
    </xdr:to>
    <xdr:pic>
      <xdr:nvPicPr>
        <xdr:cNvPr id="4219" name="Picture 421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2B4D0E1A-B87E-4E56-816D-BF8D43953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525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98</xdr:row>
      <xdr:rowOff>0</xdr:rowOff>
    </xdr:from>
    <xdr:to>
      <xdr:col>17</xdr:col>
      <xdr:colOff>381000</xdr:colOff>
      <xdr:row>99</xdr:row>
      <xdr:rowOff>180975</xdr:rowOff>
    </xdr:to>
    <xdr:pic>
      <xdr:nvPicPr>
        <xdr:cNvPr id="4220" name="Picture 42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72B0678-4CEB-4635-BFE9-2647E54D6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545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99</xdr:row>
      <xdr:rowOff>0</xdr:rowOff>
    </xdr:from>
    <xdr:to>
      <xdr:col>17</xdr:col>
      <xdr:colOff>381000</xdr:colOff>
      <xdr:row>100</xdr:row>
      <xdr:rowOff>180975</xdr:rowOff>
    </xdr:to>
    <xdr:pic>
      <xdr:nvPicPr>
        <xdr:cNvPr id="4221" name="Picture 42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156C759-6DAE-4E10-862B-5002BFFF6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565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100</xdr:row>
      <xdr:rowOff>0</xdr:rowOff>
    </xdr:from>
    <xdr:to>
      <xdr:col>17</xdr:col>
      <xdr:colOff>381000</xdr:colOff>
      <xdr:row>101</xdr:row>
      <xdr:rowOff>180975</xdr:rowOff>
    </xdr:to>
    <xdr:pic>
      <xdr:nvPicPr>
        <xdr:cNvPr id="4222" name="Picture 42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EC27F39-201E-4EC3-983C-7A4A46D05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585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101</xdr:row>
      <xdr:rowOff>0</xdr:rowOff>
    </xdr:from>
    <xdr:to>
      <xdr:col>17</xdr:col>
      <xdr:colOff>381000</xdr:colOff>
      <xdr:row>102</xdr:row>
      <xdr:rowOff>180975</xdr:rowOff>
    </xdr:to>
    <xdr:pic>
      <xdr:nvPicPr>
        <xdr:cNvPr id="4223" name="Picture 42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48A3A9D-2DB0-4536-8E19-40C507A57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605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102</xdr:row>
      <xdr:rowOff>0</xdr:rowOff>
    </xdr:from>
    <xdr:to>
      <xdr:col>17</xdr:col>
      <xdr:colOff>381000</xdr:colOff>
      <xdr:row>103</xdr:row>
      <xdr:rowOff>180975</xdr:rowOff>
    </xdr:to>
    <xdr:pic>
      <xdr:nvPicPr>
        <xdr:cNvPr id="4224" name="Picture 42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8C6D468-5C8A-4A81-82F9-290789ACB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625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103</xdr:row>
      <xdr:rowOff>0</xdr:rowOff>
    </xdr:from>
    <xdr:to>
      <xdr:col>17</xdr:col>
      <xdr:colOff>381000</xdr:colOff>
      <xdr:row>104</xdr:row>
      <xdr:rowOff>180975</xdr:rowOff>
    </xdr:to>
    <xdr:pic>
      <xdr:nvPicPr>
        <xdr:cNvPr id="4225" name="Picture 42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620E9E3-40BA-4ABC-AFCC-6671DAF4F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645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104</xdr:row>
      <xdr:rowOff>0</xdr:rowOff>
    </xdr:from>
    <xdr:to>
      <xdr:col>17</xdr:col>
      <xdr:colOff>381000</xdr:colOff>
      <xdr:row>105</xdr:row>
      <xdr:rowOff>180975</xdr:rowOff>
    </xdr:to>
    <xdr:pic>
      <xdr:nvPicPr>
        <xdr:cNvPr id="4226" name="Picture 42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039F8D-EDDC-44E1-87E2-B2CB26136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665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105</xdr:row>
      <xdr:rowOff>0</xdr:rowOff>
    </xdr:from>
    <xdr:to>
      <xdr:col>17</xdr:col>
      <xdr:colOff>381000</xdr:colOff>
      <xdr:row>106</xdr:row>
      <xdr:rowOff>180975</xdr:rowOff>
    </xdr:to>
    <xdr:pic>
      <xdr:nvPicPr>
        <xdr:cNvPr id="4227" name="Picture 4226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23126550-C378-4CAA-9F63-7BEC5AB0B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685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106</xdr:row>
      <xdr:rowOff>0</xdr:rowOff>
    </xdr:from>
    <xdr:to>
      <xdr:col>17</xdr:col>
      <xdr:colOff>381000</xdr:colOff>
      <xdr:row>107</xdr:row>
      <xdr:rowOff>180975</xdr:rowOff>
    </xdr:to>
    <xdr:pic>
      <xdr:nvPicPr>
        <xdr:cNvPr id="4228" name="Picture 42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9102FC7-2C7F-4AB0-A6CA-BF58DF7BD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705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107</xdr:row>
      <xdr:rowOff>0</xdr:rowOff>
    </xdr:from>
    <xdr:to>
      <xdr:col>17</xdr:col>
      <xdr:colOff>381000</xdr:colOff>
      <xdr:row>108</xdr:row>
      <xdr:rowOff>180975</xdr:rowOff>
    </xdr:to>
    <xdr:pic>
      <xdr:nvPicPr>
        <xdr:cNvPr id="4229" name="Picture 42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4D9883A-4681-4F88-A2B7-43284CC10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725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108</xdr:row>
      <xdr:rowOff>0</xdr:rowOff>
    </xdr:from>
    <xdr:to>
      <xdr:col>17</xdr:col>
      <xdr:colOff>381000</xdr:colOff>
      <xdr:row>109</xdr:row>
      <xdr:rowOff>180975</xdr:rowOff>
    </xdr:to>
    <xdr:pic>
      <xdr:nvPicPr>
        <xdr:cNvPr id="4230" name="Picture 42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E0B1DB4-1284-4E6D-8690-60ABE78A9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745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109</xdr:row>
      <xdr:rowOff>0</xdr:rowOff>
    </xdr:from>
    <xdr:to>
      <xdr:col>17</xdr:col>
      <xdr:colOff>381000</xdr:colOff>
      <xdr:row>110</xdr:row>
      <xdr:rowOff>180975</xdr:rowOff>
    </xdr:to>
    <xdr:pic>
      <xdr:nvPicPr>
        <xdr:cNvPr id="4231" name="Picture 423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61BEA3F4-3E96-4A20-A446-BFD9A8A08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765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110</xdr:row>
      <xdr:rowOff>0</xdr:rowOff>
    </xdr:from>
    <xdr:to>
      <xdr:col>17</xdr:col>
      <xdr:colOff>381000</xdr:colOff>
      <xdr:row>111</xdr:row>
      <xdr:rowOff>180975</xdr:rowOff>
    </xdr:to>
    <xdr:pic>
      <xdr:nvPicPr>
        <xdr:cNvPr id="4232" name="Picture 4231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8FEFE498-3EE6-4622-B022-C0DEAE3C2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785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111</xdr:row>
      <xdr:rowOff>0</xdr:rowOff>
    </xdr:from>
    <xdr:to>
      <xdr:col>17</xdr:col>
      <xdr:colOff>381000</xdr:colOff>
      <xdr:row>112</xdr:row>
      <xdr:rowOff>180975</xdr:rowOff>
    </xdr:to>
    <xdr:pic>
      <xdr:nvPicPr>
        <xdr:cNvPr id="4233" name="Picture 42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A55F103-6387-49AC-8895-5909C533C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805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112</xdr:row>
      <xdr:rowOff>0</xdr:rowOff>
    </xdr:from>
    <xdr:to>
      <xdr:col>17</xdr:col>
      <xdr:colOff>381000</xdr:colOff>
      <xdr:row>113</xdr:row>
      <xdr:rowOff>180975</xdr:rowOff>
    </xdr:to>
    <xdr:pic>
      <xdr:nvPicPr>
        <xdr:cNvPr id="4234" name="Picture 4233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E97795D8-633F-467E-A874-A76335A1B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825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113</xdr:row>
      <xdr:rowOff>0</xdr:rowOff>
    </xdr:from>
    <xdr:to>
      <xdr:col>17</xdr:col>
      <xdr:colOff>381000</xdr:colOff>
      <xdr:row>114</xdr:row>
      <xdr:rowOff>180975</xdr:rowOff>
    </xdr:to>
    <xdr:pic>
      <xdr:nvPicPr>
        <xdr:cNvPr id="4235" name="Picture 42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C44C04A-15B2-4F24-9624-9CD1E03EA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845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114</xdr:row>
      <xdr:rowOff>0</xdr:rowOff>
    </xdr:from>
    <xdr:to>
      <xdr:col>17</xdr:col>
      <xdr:colOff>381000</xdr:colOff>
      <xdr:row>115</xdr:row>
      <xdr:rowOff>180975</xdr:rowOff>
    </xdr:to>
    <xdr:pic>
      <xdr:nvPicPr>
        <xdr:cNvPr id="4236" name="Picture 4235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B5225130-2CC4-4735-A2B6-91EE57F8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865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115</xdr:row>
      <xdr:rowOff>0</xdr:rowOff>
    </xdr:from>
    <xdr:to>
      <xdr:col>17</xdr:col>
      <xdr:colOff>381000</xdr:colOff>
      <xdr:row>116</xdr:row>
      <xdr:rowOff>180975</xdr:rowOff>
    </xdr:to>
    <xdr:pic>
      <xdr:nvPicPr>
        <xdr:cNvPr id="4237" name="Picture 42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45F38D2-4807-49E2-876F-8DDCAD647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885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116</xdr:row>
      <xdr:rowOff>0</xdr:rowOff>
    </xdr:from>
    <xdr:to>
      <xdr:col>17</xdr:col>
      <xdr:colOff>381000</xdr:colOff>
      <xdr:row>117</xdr:row>
      <xdr:rowOff>180975</xdr:rowOff>
    </xdr:to>
    <xdr:pic>
      <xdr:nvPicPr>
        <xdr:cNvPr id="4238" name="Picture 42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825A17-622C-4E73-A949-8D375BAF2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905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117</xdr:row>
      <xdr:rowOff>0</xdr:rowOff>
    </xdr:from>
    <xdr:to>
      <xdr:col>17</xdr:col>
      <xdr:colOff>381000</xdr:colOff>
      <xdr:row>118</xdr:row>
      <xdr:rowOff>180975</xdr:rowOff>
    </xdr:to>
    <xdr:pic>
      <xdr:nvPicPr>
        <xdr:cNvPr id="4239" name="Picture 42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BCFE445-AF7E-47BE-9FE5-2D8C7B892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925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118</xdr:row>
      <xdr:rowOff>0</xdr:rowOff>
    </xdr:from>
    <xdr:to>
      <xdr:col>17</xdr:col>
      <xdr:colOff>381000</xdr:colOff>
      <xdr:row>119</xdr:row>
      <xdr:rowOff>180975</xdr:rowOff>
    </xdr:to>
    <xdr:pic>
      <xdr:nvPicPr>
        <xdr:cNvPr id="4240" name="Picture 4239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A803C08C-86FC-4DDC-BB8A-83131C4E7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945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119</xdr:row>
      <xdr:rowOff>0</xdr:rowOff>
    </xdr:from>
    <xdr:to>
      <xdr:col>17</xdr:col>
      <xdr:colOff>381000</xdr:colOff>
      <xdr:row>120</xdr:row>
      <xdr:rowOff>180975</xdr:rowOff>
    </xdr:to>
    <xdr:pic>
      <xdr:nvPicPr>
        <xdr:cNvPr id="4241" name="Picture 42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0B8FDB6-2668-42E7-82F6-02A1568FA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965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120</xdr:row>
      <xdr:rowOff>0</xdr:rowOff>
    </xdr:from>
    <xdr:to>
      <xdr:col>17</xdr:col>
      <xdr:colOff>381000</xdr:colOff>
      <xdr:row>121</xdr:row>
      <xdr:rowOff>180975</xdr:rowOff>
    </xdr:to>
    <xdr:pic>
      <xdr:nvPicPr>
        <xdr:cNvPr id="4242" name="Picture 4241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B8AE1525-EDBA-4824-B96A-BAC606550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985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121</xdr:row>
      <xdr:rowOff>0</xdr:rowOff>
    </xdr:from>
    <xdr:to>
      <xdr:col>17</xdr:col>
      <xdr:colOff>381000</xdr:colOff>
      <xdr:row>122</xdr:row>
      <xdr:rowOff>180975</xdr:rowOff>
    </xdr:to>
    <xdr:pic>
      <xdr:nvPicPr>
        <xdr:cNvPr id="4243" name="Picture 4242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2473E5D4-1391-420C-8DA8-CFC2DB3BE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005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122</xdr:row>
      <xdr:rowOff>0</xdr:rowOff>
    </xdr:from>
    <xdr:to>
      <xdr:col>17</xdr:col>
      <xdr:colOff>381000</xdr:colOff>
      <xdr:row>123</xdr:row>
      <xdr:rowOff>180975</xdr:rowOff>
    </xdr:to>
    <xdr:pic>
      <xdr:nvPicPr>
        <xdr:cNvPr id="4244" name="Picture 4243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7A1B4130-A855-4EAA-AF07-213F2ED48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025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123</xdr:row>
      <xdr:rowOff>0</xdr:rowOff>
    </xdr:from>
    <xdr:to>
      <xdr:col>17</xdr:col>
      <xdr:colOff>381000</xdr:colOff>
      <xdr:row>124</xdr:row>
      <xdr:rowOff>180975</xdr:rowOff>
    </xdr:to>
    <xdr:pic>
      <xdr:nvPicPr>
        <xdr:cNvPr id="4245" name="Picture 42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56ED284-1DB1-48E7-A189-8B365CCC1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045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124</xdr:row>
      <xdr:rowOff>0</xdr:rowOff>
    </xdr:from>
    <xdr:to>
      <xdr:col>17</xdr:col>
      <xdr:colOff>381000</xdr:colOff>
      <xdr:row>125</xdr:row>
      <xdr:rowOff>180975</xdr:rowOff>
    </xdr:to>
    <xdr:pic>
      <xdr:nvPicPr>
        <xdr:cNvPr id="4246" name="Picture 4245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6717FDFB-48EA-4C70-A25D-6138E0E50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065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125</xdr:row>
      <xdr:rowOff>0</xdr:rowOff>
    </xdr:from>
    <xdr:to>
      <xdr:col>17</xdr:col>
      <xdr:colOff>381000</xdr:colOff>
      <xdr:row>126</xdr:row>
      <xdr:rowOff>180975</xdr:rowOff>
    </xdr:to>
    <xdr:pic>
      <xdr:nvPicPr>
        <xdr:cNvPr id="4247" name="Picture 42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B1395B7-CE9D-4126-B4C6-10B031FE6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085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126</xdr:row>
      <xdr:rowOff>0</xdr:rowOff>
    </xdr:from>
    <xdr:to>
      <xdr:col>17</xdr:col>
      <xdr:colOff>381000</xdr:colOff>
      <xdr:row>127</xdr:row>
      <xdr:rowOff>180975</xdr:rowOff>
    </xdr:to>
    <xdr:pic>
      <xdr:nvPicPr>
        <xdr:cNvPr id="4248" name="Picture 42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9B09AA4-2671-4294-BEFA-5798CB870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105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127</xdr:row>
      <xdr:rowOff>0</xdr:rowOff>
    </xdr:from>
    <xdr:to>
      <xdr:col>17</xdr:col>
      <xdr:colOff>381000</xdr:colOff>
      <xdr:row>128</xdr:row>
      <xdr:rowOff>180975</xdr:rowOff>
    </xdr:to>
    <xdr:pic>
      <xdr:nvPicPr>
        <xdr:cNvPr id="4249" name="Picture 42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DE21C92-B9D8-450B-9F1D-4ACA2E4A0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125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128</xdr:row>
      <xdr:rowOff>0</xdr:rowOff>
    </xdr:from>
    <xdr:to>
      <xdr:col>17</xdr:col>
      <xdr:colOff>381000</xdr:colOff>
      <xdr:row>129</xdr:row>
      <xdr:rowOff>180975</xdr:rowOff>
    </xdr:to>
    <xdr:pic>
      <xdr:nvPicPr>
        <xdr:cNvPr id="4250" name="Picture 42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3F81A73-313E-490B-904F-B91B5D588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145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51" name="Picture 42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EF568FD-8A8B-4CDF-A2D7-D5ABA7029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447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52" name="Picture 42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1A9BD25-CDCF-4B53-9010-82AD5B2C0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647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53" name="Picture 42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22A0486-7D98-477D-B159-5B634F54B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847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54" name="Picture 42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CDD2B4-1FFD-4C05-BCA7-05534A97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047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55" name="Picture 4254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5CB6F905-09FB-4C63-B207-56F4D35C7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247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56" name="Picture 4255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89E26669-6576-4993-96BE-B82D4C890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447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57" name="Picture 4256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80E61069-EBF8-434D-8611-EFA8965EE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647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58" name="Picture 4257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14558105-5933-46C5-BF86-252FFE4BE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847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59" name="Picture 4258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2369467B-8D23-46A7-9A3C-1E47A3471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047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60" name="Picture 42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11723A9-6CC2-4C41-8D29-D32E54983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24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61" name="Picture 42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DE45B4E-513D-4742-887A-04B63DA18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447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62" name="Picture 42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4A7FBC4-CABF-4146-9B24-BF01DE0C7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647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63" name="Picture 42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7399130-C8AB-4582-B760-0083A54E3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847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64" name="Picture 42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275952E-C054-4884-B65A-24245DEDD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304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65" name="Picture 42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071AB6E-6DB4-4377-9485-D5999606A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3248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66" name="Picture 42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F6311DA-09E1-477B-8D22-658B350F5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344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67" name="Picture 4266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8BA80EF6-EFF9-4770-BFE9-C919C4561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3648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68" name="Picture 42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CB9010C-DAB1-4056-9911-089487ECC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3848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69" name="Picture 4268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B71D7EFF-1050-40C5-8D25-2CE6A777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4048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70" name="Picture 42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BD1F4DE-F5D8-44C6-89FC-BAD10C9EC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4248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71" name="Picture 4270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113ADBAC-932F-4D22-827E-AFA3A72B3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4448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72" name="Picture 427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ABA9097D-1003-4C04-83AD-1504AE322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4648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73" name="Picture 42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D5942A8-BCBF-48C4-A6C9-F224D8BF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4848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74" name="Picture 427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E8DA4730-3315-4140-8BDA-CD7154242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5048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75" name="Picture 42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B04E0CB-7EFE-4DEC-AE28-20BDFA658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5248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76" name="Picture 42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36006E3-8996-4C25-A4C7-E76106432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5448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77" name="Picture 4276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59730A48-BDEE-4D3F-AD7A-F740DC1A2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5648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4278" name="Picture 42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95B0FCE-C540-45C4-B494-D3DA4256C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5848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4279" name="Picture 42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08191AE-F6DD-4857-9EE5-449CDAC97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6048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4280" name="Picture 42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E778828-CE26-4C92-934F-DF3F655FF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624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4281" name="Picture 42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4DBD027-FE94-4D74-A78C-275FD794A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6448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4282" name="Picture 42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9ADDB98-4535-4094-90DB-089A3CCDD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6648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4283" name="Picture 42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213B33A-9396-4E3F-94E3-F9D2BB94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6848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4284" name="Picture 42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4D3B1D9-7C1B-4E48-9995-07397D9E6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704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4285" name="Picture 4284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8A3511CE-3B3D-4274-B92D-6F8D1D02F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7248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180975</xdr:rowOff>
    </xdr:to>
    <xdr:pic>
      <xdr:nvPicPr>
        <xdr:cNvPr id="4286" name="Picture 4285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FF4C8212-AFA4-44BF-BA5B-64B42EDE8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744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4287" name="Picture 42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70B9D76-D82C-466C-80CD-30FAC82C3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7648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4288" name="Picture 42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2967F86-F9DB-4636-A1F4-746016E12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7848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4289" name="Picture 4288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A68D8131-2B7C-4A0E-8193-9318A7ED9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8048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4290" name="Picture 42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1A2920B-3D68-4DB3-B05E-3DCBE9F4F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8248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4291" name="Picture 429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0FA61099-098F-4495-94E5-ED133857F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8448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4292" name="Picture 42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FD02556-A723-42BF-94E0-8B1192616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8648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4293" name="Picture 4292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0EF98F15-E65B-4545-855B-586D0F6CA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8848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4294" name="Picture 42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83A8595-910D-4A4C-A726-E90DECFC7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9048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4295" name="Picture 42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B1A8D1B-A9AB-425C-B20E-205905999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9248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4296" name="Picture 4295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7635524E-9EBD-4A9C-970A-9FC5688FB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9448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4297" name="Picture 42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4FF9DF6-A27C-4D13-AEB4-B2C56C1B1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9648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4298" name="Picture 42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2BD6846-12F8-4FD9-985D-E18BE8A67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9848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4299" name="Picture 429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D8C8AC80-5834-4255-B32A-5D50487F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0048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4300" name="Picture 42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322AC60-171B-4F9F-A7ED-3D174F1D2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024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4301" name="Picture 4300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69CE95B0-26B7-48D8-A1C4-F6C46BD9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0448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4302" name="Picture 4301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D1C535D0-5AEC-407E-9C17-090EA75BF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0648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4303" name="Picture 43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D5ECAA5-E537-4A0C-ABF9-0C4E92DF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0848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4304" name="Picture 4303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3EAEE0C4-6E63-4567-BC79-1015DF99A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104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4305" name="Picture 430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628ED67B-E666-47D8-A415-80B1F717E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1249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4306" name="Picture 43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10EC7B4-0082-45D7-8547-25D7430E8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1449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4307" name="Picture 43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7FC6C54-F4D5-4475-A731-2F945FCFD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1649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4308" name="Picture 43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3790EF2-2DBA-4ABE-91AE-245727CD2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1849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4309" name="Picture 430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B93C3CC1-9311-4F06-86F5-31FA7C74A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2049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4310" name="Picture 43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ED2A0F9-4941-48D2-9076-5BDAB65CD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2249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4311" name="Picture 43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EC15B91-B833-43CE-900E-D24C694BC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2449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4312" name="Picture 43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358E86E-9842-4BBA-A026-DA413422A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2649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4313" name="Picture 43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21593F8-C0A1-43DE-92B2-374BAF79E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2849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4314" name="Picture 43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BAEBBFA-9599-43C6-8098-53503276C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3049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4315" name="Picture 43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B67F066-8EA1-4F42-B834-80ABE580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3249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4316" name="Picture 43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3DEB496-9457-4F42-9C0F-E1DADE145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3449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4317" name="Picture 43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F1AF210-935C-47A4-B31E-2D8C1F88C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3649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4318" name="Picture 43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7F47EF2-090B-4EF7-8F4B-A3FB12EE1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3849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4319" name="Picture 43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1989DC5-9234-46C0-9498-BAB342CE3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4049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4320" name="Picture 43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2EE2665-B490-4070-8513-F9DFC0BA8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424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4321" name="Picture 43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2D5880E-845B-4697-9391-D1F00D3A8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4449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4322" name="Picture 43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A59E049-7F2C-4BF8-8D14-81632134A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4649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4323" name="Picture 43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D9E736C-7CB1-4D07-BEA9-BDA24A866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4849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4324" name="Picture 4323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88DD1223-266C-47B8-8F7B-2DAF71CFD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504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4325" name="Picture 43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9CE0334-4216-43F5-8877-A9CAC67BF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5249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4326" name="Picture 43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16D213F-3FC3-4FA7-9441-01B24FB69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544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4327" name="Picture 4326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E35C9EF3-8CC8-4A36-BF5B-B4F3BD714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5649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4328" name="Picture 43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549743F-C1A2-4DB1-BBFC-57CA19FA5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5849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4329" name="Picture 43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F440DC8-B7FD-4B89-B30B-2738AA1BC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6049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4330" name="Picture 43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7E70A8F-BC0B-4016-8903-D0EB288F7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6249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4331" name="Picture 4330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16926B0B-5A45-41BA-A982-D8D97EA3B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6449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4332" name="Picture 43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686E514-A651-41CA-8F9D-FBC97ECD0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6649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4333" name="Picture 43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41F7345-B86C-43CE-8721-E6A05213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6849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4334" name="Picture 43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196FBB7-3289-42E4-B249-8730AA5DC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7049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4335" name="Picture 43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0B81DF3-9524-4AA0-A638-AF16CAC8C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7249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4336" name="Picture 43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A276DAC-A30A-4FC5-A7D5-5213EE2AE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744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4337" name="Picture 43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F2205C-86CD-4B9E-A63B-DACC25650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7649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4338" name="Picture 433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1DA3388-4C1D-468B-840B-A1822B63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784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4339" name="Picture 43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2FCCB0F-CDA7-4D8B-97A5-15A3DACD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8049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4340" name="Picture 4339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6CABAC66-E5F4-4422-8312-FAD822A09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824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4341" name="Picture 43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98BB18E-87F6-4C9F-8FBE-8AEDC5CD8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8449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4342" name="Picture 4341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921C5584-38A4-44D2-8FAC-FD3E13230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8649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4343" name="Picture 43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8018C51-B77D-4399-8715-B6625728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8849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4344" name="Picture 43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BEF5AFA-829A-4439-8DFA-2A06EB6C2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905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4345" name="Picture 43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9BF0DE9-D43F-401D-BC47-777FFC1A8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9250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4346" name="Picture 4345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2F2551EE-502C-495E-AE1F-8E2688013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945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4347" name="Picture 4346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FF032C0B-5130-478E-A699-37B7ED8CD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9650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4348" name="Picture 43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4F88D41-AA3B-45E6-AD0B-408E0F648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9850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17</xdr:col>
      <xdr:colOff>381000</xdr:colOff>
      <xdr:row>72</xdr:row>
      <xdr:rowOff>180975</xdr:rowOff>
    </xdr:to>
    <xdr:pic>
      <xdr:nvPicPr>
        <xdr:cNvPr id="4349" name="Picture 4348" descr="https://a.espncdn.com/combiner/i?img=/i/teamlogos/countries/500/aut.png&amp;w=40&amp;h=40&amp;scale=crop">
          <a:extLst>
            <a:ext uri="{FF2B5EF4-FFF2-40B4-BE49-F238E27FC236}">
              <a16:creationId xmlns:a16="http://schemas.microsoft.com/office/drawing/2014/main" id="{2F2A6B5F-7CBA-4EF4-90F9-7CAEA8CA5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0050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17</xdr:col>
      <xdr:colOff>381000</xdr:colOff>
      <xdr:row>73</xdr:row>
      <xdr:rowOff>180975</xdr:rowOff>
    </xdr:to>
    <xdr:pic>
      <xdr:nvPicPr>
        <xdr:cNvPr id="4350" name="Picture 434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74B0248E-9600-4018-894B-E8E571F1B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025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17</xdr:col>
      <xdr:colOff>381000</xdr:colOff>
      <xdr:row>74</xdr:row>
      <xdr:rowOff>180975</xdr:rowOff>
    </xdr:to>
    <xdr:pic>
      <xdr:nvPicPr>
        <xdr:cNvPr id="4351" name="Picture 43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931A3D1-9666-4B56-803D-9542B83D6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0450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74</xdr:row>
      <xdr:rowOff>0</xdr:rowOff>
    </xdr:from>
    <xdr:to>
      <xdr:col>17</xdr:col>
      <xdr:colOff>381000</xdr:colOff>
      <xdr:row>75</xdr:row>
      <xdr:rowOff>180975</xdr:rowOff>
    </xdr:to>
    <xdr:pic>
      <xdr:nvPicPr>
        <xdr:cNvPr id="4352" name="Picture 43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7BF80D8-449B-4957-95B8-EF1B122D7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065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75</xdr:row>
      <xdr:rowOff>0</xdr:rowOff>
    </xdr:from>
    <xdr:to>
      <xdr:col>17</xdr:col>
      <xdr:colOff>381000</xdr:colOff>
      <xdr:row>76</xdr:row>
      <xdr:rowOff>180975</xdr:rowOff>
    </xdr:to>
    <xdr:pic>
      <xdr:nvPicPr>
        <xdr:cNvPr id="4353" name="Picture 435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58C5D779-BB96-42FD-9C54-0E18F7CBE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085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76</xdr:row>
      <xdr:rowOff>0</xdr:rowOff>
    </xdr:from>
    <xdr:to>
      <xdr:col>17</xdr:col>
      <xdr:colOff>381000</xdr:colOff>
      <xdr:row>77</xdr:row>
      <xdr:rowOff>180975</xdr:rowOff>
    </xdr:to>
    <xdr:pic>
      <xdr:nvPicPr>
        <xdr:cNvPr id="4354" name="Picture 43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BC91E69-915F-4B86-939F-EDF53A417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105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77</xdr:row>
      <xdr:rowOff>0</xdr:rowOff>
    </xdr:from>
    <xdr:to>
      <xdr:col>17</xdr:col>
      <xdr:colOff>381000</xdr:colOff>
      <xdr:row>78</xdr:row>
      <xdr:rowOff>180975</xdr:rowOff>
    </xdr:to>
    <xdr:pic>
      <xdr:nvPicPr>
        <xdr:cNvPr id="4355" name="Picture 43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90C470A-940A-42FF-AE03-862B2FA3D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125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78</xdr:row>
      <xdr:rowOff>0</xdr:rowOff>
    </xdr:from>
    <xdr:to>
      <xdr:col>17</xdr:col>
      <xdr:colOff>381000</xdr:colOff>
      <xdr:row>79</xdr:row>
      <xdr:rowOff>180975</xdr:rowOff>
    </xdr:to>
    <xdr:pic>
      <xdr:nvPicPr>
        <xdr:cNvPr id="4356" name="Picture 43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182BBB7-C268-410C-9346-8B31568BA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145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79</xdr:row>
      <xdr:rowOff>0</xdr:rowOff>
    </xdr:from>
    <xdr:to>
      <xdr:col>17</xdr:col>
      <xdr:colOff>381000</xdr:colOff>
      <xdr:row>80</xdr:row>
      <xdr:rowOff>180975</xdr:rowOff>
    </xdr:to>
    <xdr:pic>
      <xdr:nvPicPr>
        <xdr:cNvPr id="4357" name="Picture 43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22F1515-B89F-4ADE-A7F5-DBE258003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165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80</xdr:row>
      <xdr:rowOff>0</xdr:rowOff>
    </xdr:from>
    <xdr:to>
      <xdr:col>17</xdr:col>
      <xdr:colOff>381000</xdr:colOff>
      <xdr:row>81</xdr:row>
      <xdr:rowOff>180975</xdr:rowOff>
    </xdr:to>
    <xdr:pic>
      <xdr:nvPicPr>
        <xdr:cNvPr id="4358" name="Picture 43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7366009-B77F-4A75-9EEC-A8F8B5593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185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81</xdr:row>
      <xdr:rowOff>0</xdr:rowOff>
    </xdr:from>
    <xdr:to>
      <xdr:col>17</xdr:col>
      <xdr:colOff>381000</xdr:colOff>
      <xdr:row>82</xdr:row>
      <xdr:rowOff>180975</xdr:rowOff>
    </xdr:to>
    <xdr:pic>
      <xdr:nvPicPr>
        <xdr:cNvPr id="4359" name="Picture 43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3A75393-6E97-4B85-AD89-12EC80B19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205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82</xdr:row>
      <xdr:rowOff>0</xdr:rowOff>
    </xdr:from>
    <xdr:to>
      <xdr:col>17</xdr:col>
      <xdr:colOff>381000</xdr:colOff>
      <xdr:row>83</xdr:row>
      <xdr:rowOff>180975</xdr:rowOff>
    </xdr:to>
    <xdr:pic>
      <xdr:nvPicPr>
        <xdr:cNvPr id="4360" name="Picture 43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6F835D5-1BE7-42D6-8974-64B2BD223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225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83</xdr:row>
      <xdr:rowOff>0</xdr:rowOff>
    </xdr:from>
    <xdr:to>
      <xdr:col>17</xdr:col>
      <xdr:colOff>381000</xdr:colOff>
      <xdr:row>84</xdr:row>
      <xdr:rowOff>180975</xdr:rowOff>
    </xdr:to>
    <xdr:pic>
      <xdr:nvPicPr>
        <xdr:cNvPr id="4361" name="Picture 43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EFC0628-83C7-4D11-87CF-6F11499D4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245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84</xdr:row>
      <xdr:rowOff>0</xdr:rowOff>
    </xdr:from>
    <xdr:to>
      <xdr:col>17</xdr:col>
      <xdr:colOff>381000</xdr:colOff>
      <xdr:row>85</xdr:row>
      <xdr:rowOff>180975</xdr:rowOff>
    </xdr:to>
    <xdr:pic>
      <xdr:nvPicPr>
        <xdr:cNvPr id="4362" name="Picture 43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BCF72F9-2556-4FDE-A9D5-A85C51229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265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85</xdr:row>
      <xdr:rowOff>0</xdr:rowOff>
    </xdr:from>
    <xdr:to>
      <xdr:col>17</xdr:col>
      <xdr:colOff>381000</xdr:colOff>
      <xdr:row>86</xdr:row>
      <xdr:rowOff>180975</xdr:rowOff>
    </xdr:to>
    <xdr:pic>
      <xdr:nvPicPr>
        <xdr:cNvPr id="4363" name="Picture 43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4C214E9-CE2F-49FB-861E-705A3137E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285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86</xdr:row>
      <xdr:rowOff>0</xdr:rowOff>
    </xdr:from>
    <xdr:to>
      <xdr:col>17</xdr:col>
      <xdr:colOff>381000</xdr:colOff>
      <xdr:row>87</xdr:row>
      <xdr:rowOff>180975</xdr:rowOff>
    </xdr:to>
    <xdr:pic>
      <xdr:nvPicPr>
        <xdr:cNvPr id="4364" name="Picture 43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87DC694-66E1-4EB1-915C-A9347D2CA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305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87</xdr:row>
      <xdr:rowOff>0</xdr:rowOff>
    </xdr:from>
    <xdr:to>
      <xdr:col>17</xdr:col>
      <xdr:colOff>381000</xdr:colOff>
      <xdr:row>88</xdr:row>
      <xdr:rowOff>180975</xdr:rowOff>
    </xdr:to>
    <xdr:pic>
      <xdr:nvPicPr>
        <xdr:cNvPr id="4365" name="Picture 43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8CE404F-D041-4CD0-A423-37B5F90DA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325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88</xdr:row>
      <xdr:rowOff>0</xdr:rowOff>
    </xdr:from>
    <xdr:to>
      <xdr:col>17</xdr:col>
      <xdr:colOff>381000</xdr:colOff>
      <xdr:row>89</xdr:row>
      <xdr:rowOff>180975</xdr:rowOff>
    </xdr:to>
    <xdr:pic>
      <xdr:nvPicPr>
        <xdr:cNvPr id="4366" name="Picture 4365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87386C49-58C4-4E89-84F9-B4AD3CFB6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345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89</xdr:row>
      <xdr:rowOff>0</xdr:rowOff>
    </xdr:from>
    <xdr:to>
      <xdr:col>17</xdr:col>
      <xdr:colOff>381000</xdr:colOff>
      <xdr:row>90</xdr:row>
      <xdr:rowOff>180975</xdr:rowOff>
    </xdr:to>
    <xdr:pic>
      <xdr:nvPicPr>
        <xdr:cNvPr id="4367" name="Picture 43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D6DAD26-A5F9-4C2B-8F45-3DD8C9A41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365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90</xdr:row>
      <xdr:rowOff>0</xdr:rowOff>
    </xdr:from>
    <xdr:to>
      <xdr:col>17</xdr:col>
      <xdr:colOff>381000</xdr:colOff>
      <xdr:row>91</xdr:row>
      <xdr:rowOff>180975</xdr:rowOff>
    </xdr:to>
    <xdr:pic>
      <xdr:nvPicPr>
        <xdr:cNvPr id="4368" name="Picture 43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C76B699-9203-49C0-82D9-5EFCA7992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385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91</xdr:row>
      <xdr:rowOff>0</xdr:rowOff>
    </xdr:from>
    <xdr:to>
      <xdr:col>17</xdr:col>
      <xdr:colOff>381000</xdr:colOff>
      <xdr:row>92</xdr:row>
      <xdr:rowOff>180975</xdr:rowOff>
    </xdr:to>
    <xdr:pic>
      <xdr:nvPicPr>
        <xdr:cNvPr id="4369" name="Picture 43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879DB9F-9C78-4D42-AC3B-8A56AF29F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405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92</xdr:row>
      <xdr:rowOff>0</xdr:rowOff>
    </xdr:from>
    <xdr:to>
      <xdr:col>17</xdr:col>
      <xdr:colOff>381000</xdr:colOff>
      <xdr:row>93</xdr:row>
      <xdr:rowOff>180975</xdr:rowOff>
    </xdr:to>
    <xdr:pic>
      <xdr:nvPicPr>
        <xdr:cNvPr id="4370" name="Picture 4369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433FC6FF-101B-4DFB-BE80-705EA3DE0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425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93</xdr:row>
      <xdr:rowOff>0</xdr:rowOff>
    </xdr:from>
    <xdr:to>
      <xdr:col>17</xdr:col>
      <xdr:colOff>381000</xdr:colOff>
      <xdr:row>94</xdr:row>
      <xdr:rowOff>180975</xdr:rowOff>
    </xdr:to>
    <xdr:pic>
      <xdr:nvPicPr>
        <xdr:cNvPr id="4371" name="Picture 43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48BCA53-77EE-4DC7-93A3-79C36E0C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445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94</xdr:row>
      <xdr:rowOff>0</xdr:rowOff>
    </xdr:from>
    <xdr:to>
      <xdr:col>17</xdr:col>
      <xdr:colOff>381000</xdr:colOff>
      <xdr:row>95</xdr:row>
      <xdr:rowOff>180975</xdr:rowOff>
    </xdr:to>
    <xdr:pic>
      <xdr:nvPicPr>
        <xdr:cNvPr id="4372" name="Picture 4371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08C6FE9C-54D1-4889-8430-963DE9E22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465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95</xdr:row>
      <xdr:rowOff>0</xdr:rowOff>
    </xdr:from>
    <xdr:to>
      <xdr:col>17</xdr:col>
      <xdr:colOff>381000</xdr:colOff>
      <xdr:row>96</xdr:row>
      <xdr:rowOff>180975</xdr:rowOff>
    </xdr:to>
    <xdr:pic>
      <xdr:nvPicPr>
        <xdr:cNvPr id="4373" name="Picture 43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F289BE7-5322-4C77-89B2-E67E9A4D3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485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96</xdr:row>
      <xdr:rowOff>0</xdr:rowOff>
    </xdr:from>
    <xdr:to>
      <xdr:col>17</xdr:col>
      <xdr:colOff>381000</xdr:colOff>
      <xdr:row>97</xdr:row>
      <xdr:rowOff>180975</xdr:rowOff>
    </xdr:to>
    <xdr:pic>
      <xdr:nvPicPr>
        <xdr:cNvPr id="4374" name="Picture 4373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940D29D9-2841-4074-93ED-C251E77D1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505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97</xdr:row>
      <xdr:rowOff>0</xdr:rowOff>
    </xdr:from>
    <xdr:to>
      <xdr:col>17</xdr:col>
      <xdr:colOff>381000</xdr:colOff>
      <xdr:row>98</xdr:row>
      <xdr:rowOff>180975</xdr:rowOff>
    </xdr:to>
    <xdr:pic>
      <xdr:nvPicPr>
        <xdr:cNvPr id="4375" name="Picture 4374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A5C8B8BF-9481-44E6-9AD5-86B22F37C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525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98</xdr:row>
      <xdr:rowOff>0</xdr:rowOff>
    </xdr:from>
    <xdr:to>
      <xdr:col>17</xdr:col>
      <xdr:colOff>381000</xdr:colOff>
      <xdr:row>99</xdr:row>
      <xdr:rowOff>180975</xdr:rowOff>
    </xdr:to>
    <xdr:pic>
      <xdr:nvPicPr>
        <xdr:cNvPr id="4376" name="Picture 43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5CFBE8B-C7E5-4E17-8609-3749D50FE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545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99</xdr:row>
      <xdr:rowOff>0</xdr:rowOff>
    </xdr:from>
    <xdr:to>
      <xdr:col>17</xdr:col>
      <xdr:colOff>381000</xdr:colOff>
      <xdr:row>100</xdr:row>
      <xdr:rowOff>180975</xdr:rowOff>
    </xdr:to>
    <xdr:pic>
      <xdr:nvPicPr>
        <xdr:cNvPr id="4377" name="Picture 43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629F0AD-2E59-4A98-B4EA-0E420E3E4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565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100</xdr:row>
      <xdr:rowOff>0</xdr:rowOff>
    </xdr:from>
    <xdr:to>
      <xdr:col>17</xdr:col>
      <xdr:colOff>381000</xdr:colOff>
      <xdr:row>101</xdr:row>
      <xdr:rowOff>180975</xdr:rowOff>
    </xdr:to>
    <xdr:pic>
      <xdr:nvPicPr>
        <xdr:cNvPr id="4378" name="Picture 43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3ACF8BA-DA43-48A5-857C-29ABB9ECB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585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101</xdr:row>
      <xdr:rowOff>0</xdr:rowOff>
    </xdr:from>
    <xdr:to>
      <xdr:col>17</xdr:col>
      <xdr:colOff>381000</xdr:colOff>
      <xdr:row>102</xdr:row>
      <xdr:rowOff>180975</xdr:rowOff>
    </xdr:to>
    <xdr:pic>
      <xdr:nvPicPr>
        <xdr:cNvPr id="4379" name="Picture 43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AC2438B-C3F7-46C5-BEA8-DCF77A3F0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605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102</xdr:row>
      <xdr:rowOff>0</xdr:rowOff>
    </xdr:from>
    <xdr:to>
      <xdr:col>17</xdr:col>
      <xdr:colOff>381000</xdr:colOff>
      <xdr:row>103</xdr:row>
      <xdr:rowOff>180975</xdr:rowOff>
    </xdr:to>
    <xdr:pic>
      <xdr:nvPicPr>
        <xdr:cNvPr id="4380" name="Picture 43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EECD511-2D13-4BB9-A72E-2CCD39786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625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103</xdr:row>
      <xdr:rowOff>0</xdr:rowOff>
    </xdr:from>
    <xdr:to>
      <xdr:col>17</xdr:col>
      <xdr:colOff>381000</xdr:colOff>
      <xdr:row>104</xdr:row>
      <xdr:rowOff>180975</xdr:rowOff>
    </xdr:to>
    <xdr:pic>
      <xdr:nvPicPr>
        <xdr:cNvPr id="4381" name="Picture 43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B568EC9-6673-402F-8965-42C94F3F0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645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104</xdr:row>
      <xdr:rowOff>0</xdr:rowOff>
    </xdr:from>
    <xdr:to>
      <xdr:col>17</xdr:col>
      <xdr:colOff>381000</xdr:colOff>
      <xdr:row>105</xdr:row>
      <xdr:rowOff>180975</xdr:rowOff>
    </xdr:to>
    <xdr:pic>
      <xdr:nvPicPr>
        <xdr:cNvPr id="4382" name="Picture 43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8EF341E-BB94-4726-A76F-916A4600A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665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105</xdr:row>
      <xdr:rowOff>0</xdr:rowOff>
    </xdr:from>
    <xdr:to>
      <xdr:col>17</xdr:col>
      <xdr:colOff>381000</xdr:colOff>
      <xdr:row>106</xdr:row>
      <xdr:rowOff>180975</xdr:rowOff>
    </xdr:to>
    <xdr:pic>
      <xdr:nvPicPr>
        <xdr:cNvPr id="4383" name="Picture 4382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5E228C0C-3214-461C-ACD1-924756356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685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106</xdr:row>
      <xdr:rowOff>0</xdr:rowOff>
    </xdr:from>
    <xdr:to>
      <xdr:col>17</xdr:col>
      <xdr:colOff>381000</xdr:colOff>
      <xdr:row>107</xdr:row>
      <xdr:rowOff>180975</xdr:rowOff>
    </xdr:to>
    <xdr:pic>
      <xdr:nvPicPr>
        <xdr:cNvPr id="4384" name="Picture 43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69B49A5-E70D-4EE0-9A99-A89C0D6C4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705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107</xdr:row>
      <xdr:rowOff>0</xdr:rowOff>
    </xdr:from>
    <xdr:to>
      <xdr:col>17</xdr:col>
      <xdr:colOff>381000</xdr:colOff>
      <xdr:row>108</xdr:row>
      <xdr:rowOff>180975</xdr:rowOff>
    </xdr:to>
    <xdr:pic>
      <xdr:nvPicPr>
        <xdr:cNvPr id="4385" name="Picture 43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7ADA797-7B60-41F3-A1CC-E90C726A6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725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108</xdr:row>
      <xdr:rowOff>0</xdr:rowOff>
    </xdr:from>
    <xdr:to>
      <xdr:col>17</xdr:col>
      <xdr:colOff>381000</xdr:colOff>
      <xdr:row>109</xdr:row>
      <xdr:rowOff>180975</xdr:rowOff>
    </xdr:to>
    <xdr:pic>
      <xdr:nvPicPr>
        <xdr:cNvPr id="4386" name="Picture 43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05BDC85-33CE-4EC9-9C9F-AB2E71C71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745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109</xdr:row>
      <xdr:rowOff>0</xdr:rowOff>
    </xdr:from>
    <xdr:to>
      <xdr:col>17</xdr:col>
      <xdr:colOff>381000</xdr:colOff>
      <xdr:row>110</xdr:row>
      <xdr:rowOff>180975</xdr:rowOff>
    </xdr:to>
    <xdr:pic>
      <xdr:nvPicPr>
        <xdr:cNvPr id="4387" name="Picture 4386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3F5CB48E-EE27-47E0-92C7-D75FBCA74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765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110</xdr:row>
      <xdr:rowOff>0</xdr:rowOff>
    </xdr:from>
    <xdr:to>
      <xdr:col>17</xdr:col>
      <xdr:colOff>381000</xdr:colOff>
      <xdr:row>111</xdr:row>
      <xdr:rowOff>180975</xdr:rowOff>
    </xdr:to>
    <xdr:pic>
      <xdr:nvPicPr>
        <xdr:cNvPr id="4388" name="Picture 4387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8BADC614-803F-46F8-A51D-7AA8D2297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785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111</xdr:row>
      <xdr:rowOff>0</xdr:rowOff>
    </xdr:from>
    <xdr:to>
      <xdr:col>17</xdr:col>
      <xdr:colOff>381000</xdr:colOff>
      <xdr:row>112</xdr:row>
      <xdr:rowOff>180975</xdr:rowOff>
    </xdr:to>
    <xdr:pic>
      <xdr:nvPicPr>
        <xdr:cNvPr id="4389" name="Picture 43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9C0B7A3-3277-4EFD-9A1A-C491AF1D6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805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112</xdr:row>
      <xdr:rowOff>0</xdr:rowOff>
    </xdr:from>
    <xdr:to>
      <xdr:col>17</xdr:col>
      <xdr:colOff>381000</xdr:colOff>
      <xdr:row>113</xdr:row>
      <xdr:rowOff>180975</xdr:rowOff>
    </xdr:to>
    <xdr:pic>
      <xdr:nvPicPr>
        <xdr:cNvPr id="4390" name="Picture 4389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97E429FD-E2EC-4389-AFC3-0D2BEFC92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825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113</xdr:row>
      <xdr:rowOff>0</xdr:rowOff>
    </xdr:from>
    <xdr:to>
      <xdr:col>17</xdr:col>
      <xdr:colOff>381000</xdr:colOff>
      <xdr:row>114</xdr:row>
      <xdr:rowOff>180975</xdr:rowOff>
    </xdr:to>
    <xdr:pic>
      <xdr:nvPicPr>
        <xdr:cNvPr id="4391" name="Picture 43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E016AB3-FB68-45AA-BF37-D313E3E3D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845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114</xdr:row>
      <xdr:rowOff>0</xdr:rowOff>
    </xdr:from>
    <xdr:to>
      <xdr:col>17</xdr:col>
      <xdr:colOff>381000</xdr:colOff>
      <xdr:row>115</xdr:row>
      <xdr:rowOff>180975</xdr:rowOff>
    </xdr:to>
    <xdr:pic>
      <xdr:nvPicPr>
        <xdr:cNvPr id="4392" name="Picture 4391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57B722F9-E65B-471D-816C-1DEB15CCA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865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115</xdr:row>
      <xdr:rowOff>0</xdr:rowOff>
    </xdr:from>
    <xdr:to>
      <xdr:col>17</xdr:col>
      <xdr:colOff>381000</xdr:colOff>
      <xdr:row>116</xdr:row>
      <xdr:rowOff>180975</xdr:rowOff>
    </xdr:to>
    <xdr:pic>
      <xdr:nvPicPr>
        <xdr:cNvPr id="4393" name="Picture 43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DAEB317-6C76-4920-A778-F4483D792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885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116</xdr:row>
      <xdr:rowOff>0</xdr:rowOff>
    </xdr:from>
    <xdr:to>
      <xdr:col>17</xdr:col>
      <xdr:colOff>381000</xdr:colOff>
      <xdr:row>117</xdr:row>
      <xdr:rowOff>180975</xdr:rowOff>
    </xdr:to>
    <xdr:pic>
      <xdr:nvPicPr>
        <xdr:cNvPr id="4394" name="Picture 43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45B3D78-BB3A-4C72-AAE1-293FDB5B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905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117</xdr:row>
      <xdr:rowOff>0</xdr:rowOff>
    </xdr:from>
    <xdr:to>
      <xdr:col>17</xdr:col>
      <xdr:colOff>381000</xdr:colOff>
      <xdr:row>118</xdr:row>
      <xdr:rowOff>180975</xdr:rowOff>
    </xdr:to>
    <xdr:pic>
      <xdr:nvPicPr>
        <xdr:cNvPr id="4395" name="Picture 43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BE82A0F-8EDD-427B-BB1C-0CC60E364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925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118</xdr:row>
      <xdr:rowOff>0</xdr:rowOff>
    </xdr:from>
    <xdr:to>
      <xdr:col>17</xdr:col>
      <xdr:colOff>381000</xdr:colOff>
      <xdr:row>119</xdr:row>
      <xdr:rowOff>180975</xdr:rowOff>
    </xdr:to>
    <xdr:pic>
      <xdr:nvPicPr>
        <xdr:cNvPr id="4396" name="Picture 4395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F8A43448-F417-4AA7-A442-3A123D3D6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945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119</xdr:row>
      <xdr:rowOff>0</xdr:rowOff>
    </xdr:from>
    <xdr:to>
      <xdr:col>17</xdr:col>
      <xdr:colOff>381000</xdr:colOff>
      <xdr:row>120</xdr:row>
      <xdr:rowOff>180975</xdr:rowOff>
    </xdr:to>
    <xdr:pic>
      <xdr:nvPicPr>
        <xdr:cNvPr id="4397" name="Picture 43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B64781E-0375-49E7-82F1-8AD4B9636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965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120</xdr:row>
      <xdr:rowOff>0</xdr:rowOff>
    </xdr:from>
    <xdr:to>
      <xdr:col>17</xdr:col>
      <xdr:colOff>381000</xdr:colOff>
      <xdr:row>121</xdr:row>
      <xdr:rowOff>180975</xdr:rowOff>
    </xdr:to>
    <xdr:pic>
      <xdr:nvPicPr>
        <xdr:cNvPr id="4398" name="Picture 4397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2A612E23-890A-4C8F-8EC8-407474E47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985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121</xdr:row>
      <xdr:rowOff>0</xdr:rowOff>
    </xdr:from>
    <xdr:to>
      <xdr:col>17</xdr:col>
      <xdr:colOff>381000</xdr:colOff>
      <xdr:row>122</xdr:row>
      <xdr:rowOff>180975</xdr:rowOff>
    </xdr:to>
    <xdr:pic>
      <xdr:nvPicPr>
        <xdr:cNvPr id="4399" name="Picture 4398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8C2981F9-A757-4031-A349-E5D84886A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3005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122</xdr:row>
      <xdr:rowOff>0</xdr:rowOff>
    </xdr:from>
    <xdr:to>
      <xdr:col>17</xdr:col>
      <xdr:colOff>381000</xdr:colOff>
      <xdr:row>123</xdr:row>
      <xdr:rowOff>180975</xdr:rowOff>
    </xdr:to>
    <xdr:pic>
      <xdr:nvPicPr>
        <xdr:cNvPr id="4400" name="Picture 4399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338E481F-75B0-42AA-9A9A-C3A657901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3025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123</xdr:row>
      <xdr:rowOff>0</xdr:rowOff>
    </xdr:from>
    <xdr:to>
      <xdr:col>17</xdr:col>
      <xdr:colOff>381000</xdr:colOff>
      <xdr:row>124</xdr:row>
      <xdr:rowOff>180975</xdr:rowOff>
    </xdr:to>
    <xdr:pic>
      <xdr:nvPicPr>
        <xdr:cNvPr id="4401" name="Picture 44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4DE6848-9F11-4A95-8D2A-8E395C072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3045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124</xdr:row>
      <xdr:rowOff>0</xdr:rowOff>
    </xdr:from>
    <xdr:to>
      <xdr:col>17</xdr:col>
      <xdr:colOff>381000</xdr:colOff>
      <xdr:row>125</xdr:row>
      <xdr:rowOff>180975</xdr:rowOff>
    </xdr:to>
    <xdr:pic>
      <xdr:nvPicPr>
        <xdr:cNvPr id="4402" name="Picture 4401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A8D319DB-FB93-4B9D-94F8-D62A2F08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3065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125</xdr:row>
      <xdr:rowOff>0</xdr:rowOff>
    </xdr:from>
    <xdr:to>
      <xdr:col>17</xdr:col>
      <xdr:colOff>381000</xdr:colOff>
      <xdr:row>126</xdr:row>
      <xdr:rowOff>180975</xdr:rowOff>
    </xdr:to>
    <xdr:pic>
      <xdr:nvPicPr>
        <xdr:cNvPr id="4403" name="Picture 44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4FF0C18-5994-47D6-91D9-977F98C45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3085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126</xdr:row>
      <xdr:rowOff>0</xdr:rowOff>
    </xdr:from>
    <xdr:to>
      <xdr:col>17</xdr:col>
      <xdr:colOff>381000</xdr:colOff>
      <xdr:row>127</xdr:row>
      <xdr:rowOff>180975</xdr:rowOff>
    </xdr:to>
    <xdr:pic>
      <xdr:nvPicPr>
        <xdr:cNvPr id="4404" name="Picture 44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947B43D-89A6-4776-B6B0-09039272F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3105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127</xdr:row>
      <xdr:rowOff>0</xdr:rowOff>
    </xdr:from>
    <xdr:to>
      <xdr:col>17</xdr:col>
      <xdr:colOff>381000</xdr:colOff>
      <xdr:row>128</xdr:row>
      <xdr:rowOff>180975</xdr:rowOff>
    </xdr:to>
    <xdr:pic>
      <xdr:nvPicPr>
        <xdr:cNvPr id="4405" name="Picture 44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681D645-7610-49B2-99CD-8D75B6829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3125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128</xdr:row>
      <xdr:rowOff>0</xdr:rowOff>
    </xdr:from>
    <xdr:to>
      <xdr:col>17</xdr:col>
      <xdr:colOff>381000</xdr:colOff>
      <xdr:row>129</xdr:row>
      <xdr:rowOff>180975</xdr:rowOff>
    </xdr:to>
    <xdr:pic>
      <xdr:nvPicPr>
        <xdr:cNvPr id="4406" name="Picture 44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259A0D0-FEE9-4A8A-B356-63D6FF264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3145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4407" name="Picture 4406" descr="https://a.espncdn.com/combiner/i?img=/i/headshots/golf/players/full/8906.png&amp;h=96&amp;w=96&amp;scale=crop">
          <a:extLst>
            <a:ext uri="{FF2B5EF4-FFF2-40B4-BE49-F238E27FC236}">
              <a16:creationId xmlns:a16="http://schemas.microsoft.com/office/drawing/2014/main" id="{C70FB6CF-A2EC-4221-AA35-AEF241CED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5619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4408" name="Picture 4407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60B9EA87-04D2-4EF4-B54A-78D7480A1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80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4409" name="Picture 4408" descr="https://a.espncdn.com/combiner/i?img=/i/headshots/golf/players/full/769.png&amp;h=96&amp;w=96&amp;scale=crop">
          <a:extLst>
            <a:ext uri="{FF2B5EF4-FFF2-40B4-BE49-F238E27FC236}">
              <a16:creationId xmlns:a16="http://schemas.microsoft.com/office/drawing/2014/main" id="{8CF8E909-DBEF-4E00-ACE9-3C4B423E4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5431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4410" name="Picture 4409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9D8CD3F9-2711-414C-8E77-517F72EFD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79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4411" name="Picture 4410" descr="https://a.espncdn.com/combiner/i?img=/i/headshots/nophoto.png&amp;w=96&amp;h=96&amp;scale=crop">
          <a:extLst>
            <a:ext uri="{FF2B5EF4-FFF2-40B4-BE49-F238E27FC236}">
              <a16:creationId xmlns:a16="http://schemas.microsoft.com/office/drawing/2014/main" id="{37A3FEC7-8DA2-446D-A3CF-A7A72DC89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42576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4412" name="Picture 4411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64687866-46ED-4CC0-9995-ED6CA1B85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450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4413" name="Picture 4412" descr="https://a.espncdn.com/combiner/i?img=/i/headshots/nophoto.png&amp;w=96&amp;h=96&amp;scale=crop">
          <a:extLst>
            <a:ext uri="{FF2B5EF4-FFF2-40B4-BE49-F238E27FC236}">
              <a16:creationId xmlns:a16="http://schemas.microsoft.com/office/drawing/2014/main" id="{E14AE4B6-A75D-457B-98F2-BBB33C7EB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60864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4414" name="Picture 4413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FFED9488-DAFB-464C-B518-7C728595B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6334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4415" name="Picture 44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1DB106D-139E-4238-BC1E-DBB78A2E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780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4416" name="Picture 44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9F893D6-ADF7-4DF2-84CF-2CD92D63E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800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4417" name="Picture 44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676D9FD-4C91-4721-B4B3-3AE7019CC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820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4418" name="Picture 44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978CC6-BAD3-45D0-8A85-407B42608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840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4419" name="Picture 4418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2F05E19F-19D7-41D3-8A63-68FE55B26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860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4420" name="Picture 4419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DFE89B92-28D9-4E08-A40E-3F25DD059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880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4421" name="Picture 4420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3C4D5D09-FD9A-44D3-8E8C-A5EAA50C5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900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180975</xdr:rowOff>
    </xdr:to>
    <xdr:pic>
      <xdr:nvPicPr>
        <xdr:cNvPr id="4422" name="Picture 4421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A3F6DD25-36DC-49D4-AFAD-DA49A4674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920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4423" name="Picture 4422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5C838170-DFC7-4727-993D-295110E6C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940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4424" name="Picture 44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DDAF787-E2A6-4F35-9900-FFEE5996A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960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4425" name="Picture 44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A663DE1-F636-4056-9529-502A91A7A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980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4426" name="Picture 44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C1E4B0C-5608-4823-92B0-8B8356DFA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000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4427" name="Picture 44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64E35C5-4826-4F7E-BD11-9EC862518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020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4428" name="Picture 44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25BB24D-15DC-42DA-BA88-609B6DE4D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040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4429" name="Picture 44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36D7DFD-2ED1-42D7-8D9F-116278DB4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060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4430" name="Picture 44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2AE620-F0E6-4CC0-BBD5-65AD08414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080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4431" name="Picture 4430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C8BB78FB-5216-4A05-B3AD-A810F60CE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100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4432" name="Picture 44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2D005DA-34D0-476E-A110-4C316B41E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120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4433" name="Picture 4432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62DF9B17-6FBF-4EC7-A470-34E545FAA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140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4434" name="Picture 44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474ABC5-EE8A-4994-9B88-BB05D07BE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160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4435" name="Picture 4434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9EC0FCF9-16E9-423E-8A59-22B98164E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180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4436" name="Picture 443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D9EEBBF6-1139-4E75-B105-E7DF3146F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200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4437" name="Picture 44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185BE1D-199F-48AE-B689-24E348E53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220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4438" name="Picture 4437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9C0ED4CD-6AF8-448A-8ADC-7E7BCEF93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240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4439" name="Picture 44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0CAA005-0216-4FAD-8BA2-895E2E4C5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260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4440" name="Picture 44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78CAEEF-9075-4B8F-8E94-1115702CD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280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4441" name="Picture 4440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143CAB86-2D3C-4982-B7D3-1468D4568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300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4442" name="Picture 44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63BFE68-011F-405D-B244-F44D30275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320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4443" name="Picture 44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B096101-6AB7-4DF8-90F2-400018AB2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340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4444" name="Picture 44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FC0BD29-CB99-49E6-9178-58FED7F4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360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4445" name="Picture 44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4267901-6929-4B00-AEEE-530B3BF77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380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4446" name="Picture 44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F629F92-5D31-4BD1-B083-9AB4E2D86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400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4447" name="Picture 44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87A48B6-65D0-41AD-B6CF-534A9B196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420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4448" name="Picture 44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B6FE437-4C95-4E00-B9D0-AF6409135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440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4449" name="Picture 4448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1A63C61A-3F2A-4517-816C-2A84CC73D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460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4450" name="Picture 4449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9822BA92-732D-44F9-AD61-63A49ADDC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480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4451" name="Picture 44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7B3A960-4CA7-4FDF-8F27-111DD6E24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500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4452" name="Picture 44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4F1F416-FFED-448E-B4A7-7AEBF86E0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520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4453" name="Picture 4452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F770144D-1873-4376-81C4-734BFBB63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540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4454" name="Picture 44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5713F56-AE15-4185-ADDF-C13013D9C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5601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4455" name="Picture 4454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126BA37B-E41A-4B3B-8344-0BD815F17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5801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4456" name="Picture 44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E200BE7-7614-455F-B7CA-70265C803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600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4457" name="Picture 4456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14C39540-A2AC-4365-8664-691FD9380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6202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4458" name="Picture 44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CC83C68-39E6-4D17-AF44-435836C25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640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4459" name="Picture 44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1A73B63-2418-4225-9311-55E9A735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6602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4460" name="Picture 445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C4127FEE-90CA-4CF7-AC0B-A2E9F620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6802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4461" name="Picture 44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2664326-F4EC-44FC-9AA3-53D843375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7002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4462" name="Picture 44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DF8A2FB-4818-439B-A7C7-1153F7A5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720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4463" name="Picture 4462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D5F856F1-D187-4493-BBCF-B862A69AC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7402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4464" name="Picture 44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9AA762D-BA6D-4B86-A084-AB7340D95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7602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4465" name="Picture 4464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E93C7777-39A9-46A8-83E7-6961C081A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7802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4466" name="Picture 4465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2EB5DAEE-3F27-4406-8C63-6C5EEE728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8002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4467" name="Picture 44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ABB458C-7315-46CB-A3A6-179C00E5D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8202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4468" name="Picture 4467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922BBEA9-8748-4734-9966-C436430B7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840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4469" name="Picture 446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639607A7-C873-4DCE-AC97-E61632364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8602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4470" name="Picture 44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F2EE03C-CACD-4F5C-9EEB-C13E9CBC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880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4471" name="Picture 44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754A2ED-41C2-42F2-908A-9B8F270C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9002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4472" name="Picture 44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180B502-6025-4978-A2D1-B82873B2F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920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4473" name="Picture 447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A2025F29-E671-407C-83B3-3613675FF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9402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4474" name="Picture 44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58CF525-C832-4C07-82E0-C197E539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9602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4475" name="Picture 44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B3076B8-0202-48EF-AE0F-0C641234E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9802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4476" name="Picture 44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D2C996-6207-4B76-8DEA-81CA81CE4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000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4477" name="Picture 44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C34A3B8-AB36-4EF5-ABE8-D1CF8FAC2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0202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4478" name="Picture 44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F5DAE03-474C-4F73-B949-02F95BCFE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040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4479" name="Picture 44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AEF33BF-9D53-4420-9C33-0F292E98B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0602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4480" name="Picture 44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19110EC-577A-415D-A8CB-08E678094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0802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4481" name="Picture 44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7DBDB83-35F8-400A-9D3B-53FC5D1B4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1002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4482" name="Picture 44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E90EFA-DBA1-4179-91D5-82B3EDC07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120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4483" name="Picture 44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40C449C-DF01-4795-8813-DE40FA5FD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1402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4484" name="Picture 44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260E1ED-7A89-4305-BCAE-BAE778C24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1602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17</xdr:col>
      <xdr:colOff>381000</xdr:colOff>
      <xdr:row>72</xdr:row>
      <xdr:rowOff>180975</xdr:rowOff>
    </xdr:to>
    <xdr:pic>
      <xdr:nvPicPr>
        <xdr:cNvPr id="4485" name="Picture 44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666474D-A5CD-46CC-A708-19D9D64AC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1802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17</xdr:col>
      <xdr:colOff>381000</xdr:colOff>
      <xdr:row>73</xdr:row>
      <xdr:rowOff>180975</xdr:rowOff>
    </xdr:to>
    <xdr:pic>
      <xdr:nvPicPr>
        <xdr:cNvPr id="4486" name="Picture 44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2C9FC47-922B-4984-A566-33E7EA877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2002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17</xdr:col>
      <xdr:colOff>381000</xdr:colOff>
      <xdr:row>74</xdr:row>
      <xdr:rowOff>180975</xdr:rowOff>
    </xdr:to>
    <xdr:pic>
      <xdr:nvPicPr>
        <xdr:cNvPr id="4487" name="Picture 44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1DD7B97-975C-4079-8103-2226AA1F2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2202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74</xdr:row>
      <xdr:rowOff>0</xdr:rowOff>
    </xdr:from>
    <xdr:to>
      <xdr:col>17</xdr:col>
      <xdr:colOff>381000</xdr:colOff>
      <xdr:row>75</xdr:row>
      <xdr:rowOff>180975</xdr:rowOff>
    </xdr:to>
    <xdr:pic>
      <xdr:nvPicPr>
        <xdr:cNvPr id="4488" name="Picture 4487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E0D22119-D696-487C-92C3-FE0F45AF7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240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76</xdr:row>
      <xdr:rowOff>0</xdr:rowOff>
    </xdr:from>
    <xdr:to>
      <xdr:col>26</xdr:col>
      <xdr:colOff>0</xdr:colOff>
      <xdr:row>90</xdr:row>
      <xdr:rowOff>133350</xdr:rowOff>
    </xdr:to>
    <xdr:pic>
      <xdr:nvPicPr>
        <xdr:cNvPr id="4489" name="Picture 4488" descr="http://media.video-cdn.espn.com/motion/2019/0415/dm_190415_daily_wager_tiger_woods_bet/dm_190415_daily_wager_tiger_woods_bet_default.jpg">
          <a:extLst>
            <a:ext uri="{FF2B5EF4-FFF2-40B4-BE49-F238E27FC236}">
              <a16:creationId xmlns:a16="http://schemas.microsoft.com/office/drawing/2014/main" id="{6FE7369C-0053-4DBB-BAAC-0809C670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2917150"/>
          <a:ext cx="5486400" cy="308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78</xdr:row>
      <xdr:rowOff>0</xdr:rowOff>
    </xdr:from>
    <xdr:to>
      <xdr:col>18</xdr:col>
      <xdr:colOff>381000</xdr:colOff>
      <xdr:row>80</xdr:row>
      <xdr:rowOff>171450</xdr:rowOff>
    </xdr:to>
    <xdr:pic>
      <xdr:nvPicPr>
        <xdr:cNvPr id="4490" name="Picture 4489" descr="http://media.video-cdn.espn.com/motion/2019/0415/dm_190415_daily_wager_tiger_woods_bet/chaptertn/dm_190415_daily_wager_tiger_woods_bet_1.jpg">
          <a:extLst>
            <a:ext uri="{FF2B5EF4-FFF2-40B4-BE49-F238E27FC236}">
              <a16:creationId xmlns:a16="http://schemas.microsoft.com/office/drawing/2014/main" id="{53C2AC09-8F80-42D6-BE41-DADEC6367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3364825"/>
          <a:ext cx="9906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86</xdr:row>
      <xdr:rowOff>0</xdr:rowOff>
    </xdr:from>
    <xdr:to>
      <xdr:col>18</xdr:col>
      <xdr:colOff>152400</xdr:colOff>
      <xdr:row>89</xdr:row>
      <xdr:rowOff>161925</xdr:rowOff>
    </xdr:to>
    <xdr:pic>
      <xdr:nvPicPr>
        <xdr:cNvPr id="4491" name="Picture 4490" descr="Nick Pietruszkiewicz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23DA5D81-1819-4CAF-AA6C-8AE48DB23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86988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89</xdr:row>
      <xdr:rowOff>0</xdr:rowOff>
    </xdr:from>
    <xdr:to>
      <xdr:col>18</xdr:col>
      <xdr:colOff>152400</xdr:colOff>
      <xdr:row>92</xdr:row>
      <xdr:rowOff>161925</xdr:rowOff>
    </xdr:to>
    <xdr:pic>
      <xdr:nvPicPr>
        <xdr:cNvPr id="4492" name="Picture 4491" descr="Ben Fawkes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id="{07BBC4A4-DACA-48D2-A01E-E14A294D1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4632900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92</xdr:row>
      <xdr:rowOff>0</xdr:rowOff>
    </xdr:from>
    <xdr:to>
      <xdr:col>18</xdr:col>
      <xdr:colOff>152400</xdr:colOff>
      <xdr:row>95</xdr:row>
      <xdr:rowOff>161925</xdr:rowOff>
    </xdr:to>
    <xdr:pic>
      <xdr:nvPicPr>
        <xdr:cNvPr id="4493" name="Picture 4492" descr="Michael Collins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id="{0DA4B46A-6627-4065-8DAC-791D48DE8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675697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95</xdr:row>
      <xdr:rowOff>0</xdr:rowOff>
    </xdr:from>
    <xdr:to>
      <xdr:col>21</xdr:col>
      <xdr:colOff>419100</xdr:colOff>
      <xdr:row>100</xdr:row>
      <xdr:rowOff>142875</xdr:rowOff>
    </xdr:to>
    <xdr:pic>
      <xdr:nvPicPr>
        <xdr:cNvPr id="4494" name="Picture 4493" descr="Benjamin Hebert surges into China Open lead ahead of final round">
          <a:hlinkClick xmlns:r="http://schemas.openxmlformats.org/officeDocument/2006/relationships" r:id="rId126"/>
          <a:extLst>
            <a:ext uri="{FF2B5EF4-FFF2-40B4-BE49-F238E27FC236}">
              <a16:creationId xmlns:a16="http://schemas.microsoft.com/office/drawing/2014/main" id="{F6FB0039-9E40-401E-A255-D5B4E3EA7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7738050"/>
          <a:ext cx="28575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98</xdr:row>
      <xdr:rowOff>0</xdr:rowOff>
    </xdr:from>
    <xdr:to>
      <xdr:col>20</xdr:col>
      <xdr:colOff>200025</xdr:colOff>
      <xdr:row>103</xdr:row>
      <xdr:rowOff>142875</xdr:rowOff>
    </xdr:to>
    <xdr:pic>
      <xdr:nvPicPr>
        <xdr:cNvPr id="4495" name="Picture 4494" descr="Campillo wins in Morocco to end long wait for European Tour triumph">
          <a:hlinkClick xmlns:r="http://schemas.openxmlformats.org/officeDocument/2006/relationships" r:id="rId128"/>
          <a:extLst>
            <a:ext uri="{FF2B5EF4-FFF2-40B4-BE49-F238E27FC236}">
              <a16:creationId xmlns:a16="http://schemas.microsoft.com/office/drawing/2014/main" id="{F8DF9FDD-9B69-4068-BFAC-88A34DD03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44100750"/>
          <a:ext cx="2028825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101</xdr:row>
      <xdr:rowOff>0</xdr:rowOff>
    </xdr:from>
    <xdr:to>
      <xdr:col>19</xdr:col>
      <xdr:colOff>495300</xdr:colOff>
      <xdr:row>106</xdr:row>
      <xdr:rowOff>142875</xdr:rowOff>
    </xdr:to>
    <xdr:pic>
      <xdr:nvPicPr>
        <xdr:cNvPr id="4496" name="Picture 4495" descr="So Yeon Ryu takes 1-stroke lead at Lake Merced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6DAA7DA9-4002-4901-9430-49DF6351C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51225450"/>
          <a:ext cx="17145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18</xdr:col>
      <xdr:colOff>304800</xdr:colOff>
      <xdr:row>6</xdr:row>
      <xdr:rowOff>142875</xdr:rowOff>
    </xdr:to>
    <xdr:pic>
      <xdr:nvPicPr>
        <xdr:cNvPr id="4497" name="Picture 4496" descr="Cameron Champ">
          <a:extLst>
            <a:ext uri="{FF2B5EF4-FFF2-40B4-BE49-F238E27FC236}">
              <a16:creationId xmlns:a16="http://schemas.microsoft.com/office/drawing/2014/main" id="{B71470E1-78C9-4514-925F-D9909AD17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828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304800</xdr:colOff>
      <xdr:row>5</xdr:row>
      <xdr:rowOff>104775</xdr:rowOff>
    </xdr:to>
    <xdr:pic>
      <xdr:nvPicPr>
        <xdr:cNvPr id="4498" name="Picture 4497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BF4BAC9A-C9AA-474A-B07F-BE4A14F39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07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18</xdr:col>
      <xdr:colOff>304800</xdr:colOff>
      <xdr:row>13</xdr:row>
      <xdr:rowOff>152400</xdr:rowOff>
    </xdr:to>
    <xdr:pic>
      <xdr:nvPicPr>
        <xdr:cNvPr id="4499" name="Picture 4498" descr="Matthew Fitzpatrick">
          <a:extLst>
            <a:ext uri="{FF2B5EF4-FFF2-40B4-BE49-F238E27FC236}">
              <a16:creationId xmlns:a16="http://schemas.microsoft.com/office/drawing/2014/main" id="{BAB5B840-4A22-44EA-B503-464E6E4D3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3810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304800</xdr:colOff>
      <xdr:row>12</xdr:row>
      <xdr:rowOff>104775</xdr:rowOff>
    </xdr:to>
    <xdr:pic>
      <xdr:nvPicPr>
        <xdr:cNvPr id="4500" name="Picture 4499" descr="https://a.espncdn.com/combiner/i?img=/i/teamlogos/countries/500/eng.png&amp;w=32&amp;h=32&amp;scale=crop&amp;cquality=40&amp;location=origin">
          <a:extLst>
            <a:ext uri="{FF2B5EF4-FFF2-40B4-BE49-F238E27FC236}">
              <a16:creationId xmlns:a16="http://schemas.microsoft.com/office/drawing/2014/main" id="{C52C01A4-D92E-4C5D-A959-5CB54EFD0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405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18</xdr:col>
      <xdr:colOff>304800</xdr:colOff>
      <xdr:row>20</xdr:row>
      <xdr:rowOff>152400</xdr:rowOff>
    </xdr:to>
    <xdr:pic>
      <xdr:nvPicPr>
        <xdr:cNvPr id="4501" name="Picture 4500" descr="Tyrrell Hatton">
          <a:extLst>
            <a:ext uri="{FF2B5EF4-FFF2-40B4-BE49-F238E27FC236}">
              <a16:creationId xmlns:a16="http://schemas.microsoft.com/office/drawing/2014/main" id="{449DBB99-D3CE-4AB9-8D1A-5ADFA73D2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5524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304800</xdr:colOff>
      <xdr:row>19</xdr:row>
      <xdr:rowOff>104775</xdr:rowOff>
    </xdr:to>
    <xdr:pic>
      <xdr:nvPicPr>
        <xdr:cNvPr id="4502" name="Picture 4501" descr="https://a.espncdn.com/combiner/i?img=/i/teamlogos/countries/500/eng.png&amp;w=32&amp;h=32&amp;scale=crop&amp;cquality=40&amp;location=origin">
          <a:extLst>
            <a:ext uri="{FF2B5EF4-FFF2-40B4-BE49-F238E27FC236}">
              <a16:creationId xmlns:a16="http://schemas.microsoft.com/office/drawing/2014/main" id="{DEA4D418-BAA5-45B5-BFC2-897D217C6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577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18</xdr:col>
      <xdr:colOff>304800</xdr:colOff>
      <xdr:row>27</xdr:row>
      <xdr:rowOff>0</xdr:rowOff>
    </xdr:to>
    <xdr:pic>
      <xdr:nvPicPr>
        <xdr:cNvPr id="4503" name="Picture 4502" descr="Martin Trainer">
          <a:extLst>
            <a:ext uri="{FF2B5EF4-FFF2-40B4-BE49-F238E27FC236}">
              <a16:creationId xmlns:a16="http://schemas.microsoft.com/office/drawing/2014/main" id="{69F40F51-3A48-42F9-8F50-E9891C776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7353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304800</xdr:colOff>
      <xdr:row>26</xdr:row>
      <xdr:rowOff>104775</xdr:rowOff>
    </xdr:to>
    <xdr:pic>
      <xdr:nvPicPr>
        <xdr:cNvPr id="4504" name="Picture 4503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0BE24FAF-DD62-4443-8DF2-4B5F424D5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7600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4505" name="Picture 45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BCB0243-4F97-4C31-970B-9751B8217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9067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4506" name="Picture 45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FB7934F-7864-4019-B8E4-51508201D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9267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4507" name="Picture 4506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9F54CCA3-55D1-44A0-916B-7A9D85EAA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9467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4508" name="Picture 4507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C1E58C98-E357-40A6-9CFC-C913A7B21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9667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4509" name="Picture 4508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8453826A-AC05-44A8-A7EB-0CD771C03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986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4510" name="Picture 45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91FAB30-B567-46BC-8002-B77871345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0067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4511" name="Picture 45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D31622B-EA3B-4A5D-95AA-C6E3D9BB5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0267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180975</xdr:rowOff>
    </xdr:to>
    <xdr:pic>
      <xdr:nvPicPr>
        <xdr:cNvPr id="4512" name="Picture 451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2F57AFD1-8814-4195-9033-B2D2E779D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0467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4513" name="Picture 4512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B953F2F1-92BB-4521-8C97-DED17C5E7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066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4514" name="Picture 45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21B9D89-26CE-42E0-B4F2-2E247997C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0868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4515" name="Picture 45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C8C45D9-02A7-4910-A178-22AAAD42B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106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4516" name="Picture 45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B2361E1-D59C-4CE3-BC46-3C55DFCAF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1268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4517" name="Picture 45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1AF9D7C-0696-463C-B679-B5A45EF3B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1468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4518" name="Picture 45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BAA6635-809C-4394-93EF-A5034BFC8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1668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4519" name="Picture 45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6376798-AE32-4217-A778-57848CD26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1868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4520" name="Picture 4519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06FB9976-B06F-4089-98EA-C6396ECF4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2068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4521" name="Picture 45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AA90939-B951-4DB3-9EA5-85A17817D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2268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4522" name="Picture 452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C9D116F4-E727-4ABB-A7F6-4585E125F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2468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4523" name="Picture 45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422ADB2-EC92-4FE1-8283-AF01F7E98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2668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4524" name="Picture 4523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EF0FBCD8-9170-4DC0-BA46-7DCDE538E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2868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4525" name="Picture 45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9F8930E-1DB5-4B76-88D4-5F8CBE37C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3068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4526" name="Picture 4525" descr="https://a.espncdn.com/combiner/i?img=/i/teamlogos/countries/500/chn.png&amp;w=40&amp;h=40&amp;scale=crop">
          <a:extLst>
            <a:ext uri="{FF2B5EF4-FFF2-40B4-BE49-F238E27FC236}">
              <a16:creationId xmlns:a16="http://schemas.microsoft.com/office/drawing/2014/main" id="{F55FF221-5C27-44FF-9FBD-F1CE05566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3268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4527" name="Picture 4526" descr="https://a.espncdn.com/combiner/i?img=/i/teamlogos/countries/500/tha.png&amp;w=40&amp;h=40&amp;scale=crop">
          <a:extLst>
            <a:ext uri="{FF2B5EF4-FFF2-40B4-BE49-F238E27FC236}">
              <a16:creationId xmlns:a16="http://schemas.microsoft.com/office/drawing/2014/main" id="{AD641116-C226-4381-9100-158E61EFF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3468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4528" name="Picture 45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F94118B-CE21-4B18-8319-7175371D5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3668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4529" name="Picture 4528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B298E1A8-D1F3-426C-88D5-0008D0FE3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386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4530" name="Picture 45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BADFFAC-7F93-4ECD-B9A7-9614BCE02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4068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4531" name="Picture 45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E44EAC3-8492-4042-A252-72EAB5222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4268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4532" name="Picture 45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FCD325F-9273-42F1-9791-5981D657A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4468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4533" name="Picture 45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5F3ADCE-1013-479C-B44C-693823452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466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4534" name="Picture 45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2899E6D-4EEA-49B3-8C91-BC74FD8F3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4868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4535" name="Picture 45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79A3E64-1DF0-40ED-8A78-4C7B3E9E3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506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4536" name="Picture 45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DA13E1F-7231-4C1D-B086-A0ED26FCA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5268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4537" name="Picture 45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39B3559-A51B-4ECA-B4EE-D3E1A3550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5468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4538" name="Picture 45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697D416-87A1-4B43-B160-A858E9418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5668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4539" name="Picture 45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F27EAED-F1F8-4F9B-B3F5-C7B30A11C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5868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4540" name="Picture 4539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8553AD1C-B212-4A0D-9768-9B9F70406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6068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4541" name="Picture 45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B982EBB-D6CA-4479-9328-2C74EC1BD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6268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4542" name="Picture 4541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FF509382-C8B2-4F9C-97A4-5625C27F2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6468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4543" name="Picture 45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DE0FBF7-6D49-4D55-96C1-0A476FC07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6668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4544" name="Picture 45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F956709-628E-4DD2-9C94-F07D82335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6868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4545" name="Picture 45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75D2C40-E9F9-42DE-BAB7-BBB44943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7068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4546" name="Picture 45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FDE14E8-419B-4EA4-99B2-74843CC7D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7268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4547" name="Picture 4546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EFAC5276-BD4C-452B-BC5A-0E90BF173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7468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4548" name="Picture 4547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5A2A5446-E7B2-442F-B7C4-B3911B72C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7668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4549" name="Picture 4548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5E8B2A34-DA60-4C22-9268-A239344B9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786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4550" name="Picture 45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D5ECC1A-CAF3-472E-A33E-75FCF4AA9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8183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4551" name="Picture 45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463EF3F-A93D-4282-9B43-B9819E4E5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843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4552" name="Picture 45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114B7AB-3218-4342-AC40-F71E06EC1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863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4553" name="Picture 45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DC55617-A7EF-4A23-9940-5CA6D314F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883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4554" name="Picture 45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1163BE8-4712-4A83-B8F0-92B3CD110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903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4555" name="Picture 4554" descr="https://a.espncdn.com/combiner/i?img=/i/teamlogos/countries/500/ven.png&amp;w=40&amp;h=40&amp;scale=crop">
          <a:extLst>
            <a:ext uri="{FF2B5EF4-FFF2-40B4-BE49-F238E27FC236}">
              <a16:creationId xmlns:a16="http://schemas.microsoft.com/office/drawing/2014/main" id="{20DB0D16-56BD-4461-A7BE-76F18EE8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9954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4556" name="Picture 455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586C3786-F6FD-4546-ACCE-B8D82A1DE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015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4557" name="Picture 4556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C33F753D-3E46-43DD-B4B6-56DB7027E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123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4558" name="Picture 4557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CD761130-B22D-4014-87D6-9337CA9EA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143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4559" name="Picture 45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4555EDF-81A3-4490-BC29-2C1EF07E4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1745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4560" name="Picture 45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5601756-6A6B-4C88-BD3D-FF4F18CB1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3660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4561" name="Picture 4560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ABB4C2A6-17A9-4F18-A9D5-32570121E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3860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4562" name="Picture 456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16279FE7-6B81-4130-9F8E-BE9335102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463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4563" name="Picture 45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8FA7BD2-C676-4863-BA5E-BADC0859A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9594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4564" name="Picture 45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A695FE8-47FC-406D-8CB4-C23D924B3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9794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4565" name="Picture 4564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C1319EFD-DB85-4CEB-9B86-F1A6B2A1A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30184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4566" name="Picture 45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F28C1BA-F6A8-471B-9646-497B35ED2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31718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4567" name="Picture 45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778231F-11D0-4E5E-A88C-C397C89E7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31918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4568" name="Picture 456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790AD2FD-0CBD-45C6-A64E-1F9670EBC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32499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4569" name="Picture 456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5F1D3B97-A089-46F0-B675-622F993B2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32699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4570" name="Picture 45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A68E4A2-A7EE-4F98-AE7A-381B2F5D7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32946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4571" name="Picture 45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31C397B-D31F-439B-879A-5FC763347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3505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4572" name="Picture 45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2AB26BE-D7C0-4BD3-92C1-91CF2A59F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39062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4573" name="Picture 45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E55AC67-5EF7-4D2F-B5C0-A68531EEC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39309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4574" name="Picture 4573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6659E88A-6895-4AF4-9041-1CE7C09F5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41605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17</xdr:col>
      <xdr:colOff>381000</xdr:colOff>
      <xdr:row>72</xdr:row>
      <xdr:rowOff>180975</xdr:rowOff>
    </xdr:to>
    <xdr:pic>
      <xdr:nvPicPr>
        <xdr:cNvPr id="4575" name="Picture 4574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5662C7FF-2F98-4398-A8AF-BB408C0F9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46186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17</xdr:col>
      <xdr:colOff>381000</xdr:colOff>
      <xdr:row>73</xdr:row>
      <xdr:rowOff>180975</xdr:rowOff>
    </xdr:to>
    <xdr:pic>
      <xdr:nvPicPr>
        <xdr:cNvPr id="4576" name="Picture 45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F432F89-1D18-4373-BB6C-473332EF2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46434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17</xdr:col>
      <xdr:colOff>381000</xdr:colOff>
      <xdr:row>74</xdr:row>
      <xdr:rowOff>180975</xdr:rowOff>
    </xdr:to>
    <xdr:pic>
      <xdr:nvPicPr>
        <xdr:cNvPr id="4577" name="Picture 45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8411854-EE49-46B2-98AD-88FD7907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4796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74</xdr:row>
      <xdr:rowOff>0</xdr:rowOff>
    </xdr:from>
    <xdr:to>
      <xdr:col>17</xdr:col>
      <xdr:colOff>381000</xdr:colOff>
      <xdr:row>75</xdr:row>
      <xdr:rowOff>180975</xdr:rowOff>
    </xdr:to>
    <xdr:pic>
      <xdr:nvPicPr>
        <xdr:cNvPr id="4578" name="Picture 4577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3E94CA5D-0AA0-4AF6-90CE-30EDEA90D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2168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75</xdr:row>
      <xdr:rowOff>0</xdr:rowOff>
    </xdr:from>
    <xdr:to>
      <xdr:col>17</xdr:col>
      <xdr:colOff>381000</xdr:colOff>
      <xdr:row>76</xdr:row>
      <xdr:rowOff>180975</xdr:rowOff>
    </xdr:to>
    <xdr:pic>
      <xdr:nvPicPr>
        <xdr:cNvPr id="4579" name="Picture 4578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2A211C61-BFCB-4766-8FA7-196392536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2558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76</xdr:row>
      <xdr:rowOff>0</xdr:rowOff>
    </xdr:from>
    <xdr:to>
      <xdr:col>17</xdr:col>
      <xdr:colOff>381000</xdr:colOff>
      <xdr:row>77</xdr:row>
      <xdr:rowOff>180975</xdr:rowOff>
    </xdr:to>
    <xdr:pic>
      <xdr:nvPicPr>
        <xdr:cNvPr id="4580" name="Picture 4579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8C8A0C5C-A5DB-4272-AAAA-4B2B368BB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2758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77</xdr:row>
      <xdr:rowOff>0</xdr:rowOff>
    </xdr:from>
    <xdr:to>
      <xdr:col>17</xdr:col>
      <xdr:colOff>381000</xdr:colOff>
      <xdr:row>78</xdr:row>
      <xdr:rowOff>180975</xdr:rowOff>
    </xdr:to>
    <xdr:pic>
      <xdr:nvPicPr>
        <xdr:cNvPr id="4581" name="Picture 4580" descr="https://a.espncdn.com/combiner/i?img=/i/teamlogos/countries/500/ned.png&amp;w=40&amp;h=40&amp;scale=crop">
          <a:extLst>
            <a:ext uri="{FF2B5EF4-FFF2-40B4-BE49-F238E27FC236}">
              <a16:creationId xmlns:a16="http://schemas.microsoft.com/office/drawing/2014/main" id="{22752C6D-C7F8-4FC3-858B-56AAB88CA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295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78</xdr:row>
      <xdr:rowOff>0</xdr:rowOff>
    </xdr:from>
    <xdr:to>
      <xdr:col>17</xdr:col>
      <xdr:colOff>381000</xdr:colOff>
      <xdr:row>79</xdr:row>
      <xdr:rowOff>180975</xdr:rowOff>
    </xdr:to>
    <xdr:pic>
      <xdr:nvPicPr>
        <xdr:cNvPr id="4582" name="Picture 45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883470A-EC84-469F-A797-AE342371E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3159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79</xdr:row>
      <xdr:rowOff>0</xdr:rowOff>
    </xdr:from>
    <xdr:to>
      <xdr:col>17</xdr:col>
      <xdr:colOff>381000</xdr:colOff>
      <xdr:row>80</xdr:row>
      <xdr:rowOff>180975</xdr:rowOff>
    </xdr:to>
    <xdr:pic>
      <xdr:nvPicPr>
        <xdr:cNvPr id="4583" name="Picture 45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6D9C1C2-9993-4282-B96B-46A118B7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3359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80</xdr:row>
      <xdr:rowOff>0</xdr:rowOff>
    </xdr:from>
    <xdr:to>
      <xdr:col>17</xdr:col>
      <xdr:colOff>381000</xdr:colOff>
      <xdr:row>81</xdr:row>
      <xdr:rowOff>180975</xdr:rowOff>
    </xdr:to>
    <xdr:pic>
      <xdr:nvPicPr>
        <xdr:cNvPr id="4584" name="Picture 45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3B4283E-1949-409E-88CE-6D439529F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3559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81</xdr:row>
      <xdr:rowOff>0</xdr:rowOff>
    </xdr:from>
    <xdr:to>
      <xdr:col>17</xdr:col>
      <xdr:colOff>381000</xdr:colOff>
      <xdr:row>82</xdr:row>
      <xdr:rowOff>180975</xdr:rowOff>
    </xdr:to>
    <xdr:pic>
      <xdr:nvPicPr>
        <xdr:cNvPr id="4585" name="Picture 4584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5A1F37D8-6D7B-4FEF-853B-D85565288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3759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82</xdr:row>
      <xdr:rowOff>0</xdr:rowOff>
    </xdr:from>
    <xdr:to>
      <xdr:col>17</xdr:col>
      <xdr:colOff>381000</xdr:colOff>
      <xdr:row>83</xdr:row>
      <xdr:rowOff>180975</xdr:rowOff>
    </xdr:to>
    <xdr:pic>
      <xdr:nvPicPr>
        <xdr:cNvPr id="4586" name="Picture 45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A11FD31-DF4D-4CD9-9780-87CE56E13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3959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83</xdr:row>
      <xdr:rowOff>0</xdr:rowOff>
    </xdr:from>
    <xdr:to>
      <xdr:col>17</xdr:col>
      <xdr:colOff>381000</xdr:colOff>
      <xdr:row>84</xdr:row>
      <xdr:rowOff>180975</xdr:rowOff>
    </xdr:to>
    <xdr:pic>
      <xdr:nvPicPr>
        <xdr:cNvPr id="4587" name="Picture 45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93D7B2B-DB22-4549-8AD0-262CA2476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4159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84</xdr:row>
      <xdr:rowOff>0</xdr:rowOff>
    </xdr:from>
    <xdr:to>
      <xdr:col>17</xdr:col>
      <xdr:colOff>381000</xdr:colOff>
      <xdr:row>85</xdr:row>
      <xdr:rowOff>180975</xdr:rowOff>
    </xdr:to>
    <xdr:pic>
      <xdr:nvPicPr>
        <xdr:cNvPr id="4588" name="Picture 45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ABE597D-0595-4EFC-9885-D4421A90A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4359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85</xdr:row>
      <xdr:rowOff>0</xdr:rowOff>
    </xdr:from>
    <xdr:to>
      <xdr:col>17</xdr:col>
      <xdr:colOff>381000</xdr:colOff>
      <xdr:row>86</xdr:row>
      <xdr:rowOff>180975</xdr:rowOff>
    </xdr:to>
    <xdr:pic>
      <xdr:nvPicPr>
        <xdr:cNvPr id="4589" name="Picture 45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6EC0CE8-0B42-4348-A851-E5AC01477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4559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86</xdr:row>
      <xdr:rowOff>0</xdr:rowOff>
    </xdr:from>
    <xdr:to>
      <xdr:col>17</xdr:col>
      <xdr:colOff>381000</xdr:colOff>
      <xdr:row>87</xdr:row>
      <xdr:rowOff>180975</xdr:rowOff>
    </xdr:to>
    <xdr:pic>
      <xdr:nvPicPr>
        <xdr:cNvPr id="4590" name="Picture 45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65F65C7-FFE8-4C13-BEE3-AD37CFEBD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4759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87</xdr:row>
      <xdr:rowOff>0</xdr:rowOff>
    </xdr:from>
    <xdr:to>
      <xdr:col>17</xdr:col>
      <xdr:colOff>381000</xdr:colOff>
      <xdr:row>88</xdr:row>
      <xdr:rowOff>180975</xdr:rowOff>
    </xdr:to>
    <xdr:pic>
      <xdr:nvPicPr>
        <xdr:cNvPr id="4591" name="Picture 45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7693A87-8702-4FBB-8D66-9DBB419B1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4959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88</xdr:row>
      <xdr:rowOff>0</xdr:rowOff>
    </xdr:from>
    <xdr:to>
      <xdr:col>17</xdr:col>
      <xdr:colOff>381000</xdr:colOff>
      <xdr:row>89</xdr:row>
      <xdr:rowOff>180975</xdr:rowOff>
    </xdr:to>
    <xdr:pic>
      <xdr:nvPicPr>
        <xdr:cNvPr id="4592" name="Picture 4591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0E591C35-EF10-4DB9-8E2B-346C2F786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5159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89</xdr:row>
      <xdr:rowOff>0</xdr:rowOff>
    </xdr:from>
    <xdr:to>
      <xdr:col>17</xdr:col>
      <xdr:colOff>381000</xdr:colOff>
      <xdr:row>90</xdr:row>
      <xdr:rowOff>180975</xdr:rowOff>
    </xdr:to>
    <xdr:pic>
      <xdr:nvPicPr>
        <xdr:cNvPr id="4593" name="Picture 45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5742045-94AC-41A1-A4AF-A7039EEC1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5359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90</xdr:row>
      <xdr:rowOff>0</xdr:rowOff>
    </xdr:from>
    <xdr:to>
      <xdr:col>17</xdr:col>
      <xdr:colOff>381000</xdr:colOff>
      <xdr:row>91</xdr:row>
      <xdr:rowOff>180975</xdr:rowOff>
    </xdr:to>
    <xdr:pic>
      <xdr:nvPicPr>
        <xdr:cNvPr id="4594" name="Picture 45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28928F6-5256-469E-9E6B-84E1CADCE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5559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91</xdr:row>
      <xdr:rowOff>0</xdr:rowOff>
    </xdr:from>
    <xdr:to>
      <xdr:col>17</xdr:col>
      <xdr:colOff>381000</xdr:colOff>
      <xdr:row>92</xdr:row>
      <xdr:rowOff>180975</xdr:rowOff>
    </xdr:to>
    <xdr:pic>
      <xdr:nvPicPr>
        <xdr:cNvPr id="4595" name="Picture 4594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DDEDCF2F-96E7-4D73-87F2-92654E5B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5759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92</xdr:row>
      <xdr:rowOff>0</xdr:rowOff>
    </xdr:from>
    <xdr:to>
      <xdr:col>17</xdr:col>
      <xdr:colOff>381000</xdr:colOff>
      <xdr:row>93</xdr:row>
      <xdr:rowOff>180975</xdr:rowOff>
    </xdr:to>
    <xdr:pic>
      <xdr:nvPicPr>
        <xdr:cNvPr id="4596" name="Picture 4595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BF1089BE-A3FB-4D71-A6F7-88E430A70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5959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93</xdr:row>
      <xdr:rowOff>0</xdr:rowOff>
    </xdr:from>
    <xdr:to>
      <xdr:col>17</xdr:col>
      <xdr:colOff>381000</xdr:colOff>
      <xdr:row>94</xdr:row>
      <xdr:rowOff>180975</xdr:rowOff>
    </xdr:to>
    <xdr:pic>
      <xdr:nvPicPr>
        <xdr:cNvPr id="4597" name="Picture 4596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35CB50F0-412A-4C32-8821-1793841EC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615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94</xdr:row>
      <xdr:rowOff>0</xdr:rowOff>
    </xdr:from>
    <xdr:to>
      <xdr:col>17</xdr:col>
      <xdr:colOff>381000</xdr:colOff>
      <xdr:row>95</xdr:row>
      <xdr:rowOff>180975</xdr:rowOff>
    </xdr:to>
    <xdr:pic>
      <xdr:nvPicPr>
        <xdr:cNvPr id="4598" name="Picture 45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8CD169A-1DFE-489B-B107-CEBCD36C3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6359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95</xdr:row>
      <xdr:rowOff>0</xdr:rowOff>
    </xdr:from>
    <xdr:to>
      <xdr:col>17</xdr:col>
      <xdr:colOff>381000</xdr:colOff>
      <xdr:row>96</xdr:row>
      <xdr:rowOff>180975</xdr:rowOff>
    </xdr:to>
    <xdr:pic>
      <xdr:nvPicPr>
        <xdr:cNvPr id="4599" name="Picture 4598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D01FA3B1-2BA1-4605-909B-19C4D97B1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6559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96</xdr:row>
      <xdr:rowOff>0</xdr:rowOff>
    </xdr:from>
    <xdr:to>
      <xdr:col>17</xdr:col>
      <xdr:colOff>381000</xdr:colOff>
      <xdr:row>97</xdr:row>
      <xdr:rowOff>180975</xdr:rowOff>
    </xdr:to>
    <xdr:pic>
      <xdr:nvPicPr>
        <xdr:cNvPr id="4600" name="Picture 45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26DD4AB-2CD2-4112-AF64-4C6D1D5F2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6759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97</xdr:row>
      <xdr:rowOff>0</xdr:rowOff>
    </xdr:from>
    <xdr:to>
      <xdr:col>17</xdr:col>
      <xdr:colOff>381000</xdr:colOff>
      <xdr:row>98</xdr:row>
      <xdr:rowOff>180975</xdr:rowOff>
    </xdr:to>
    <xdr:pic>
      <xdr:nvPicPr>
        <xdr:cNvPr id="4601" name="Picture 460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BD8433BD-42FA-460E-A7C0-00CC01CBA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695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98</xdr:row>
      <xdr:rowOff>0</xdr:rowOff>
    </xdr:from>
    <xdr:to>
      <xdr:col>17</xdr:col>
      <xdr:colOff>381000</xdr:colOff>
      <xdr:row>99</xdr:row>
      <xdr:rowOff>180975</xdr:rowOff>
    </xdr:to>
    <xdr:pic>
      <xdr:nvPicPr>
        <xdr:cNvPr id="4602" name="Picture 46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5B3C8C5-B615-4BB1-BA39-8ADD4DE06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7159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99</xdr:row>
      <xdr:rowOff>0</xdr:rowOff>
    </xdr:from>
    <xdr:to>
      <xdr:col>17</xdr:col>
      <xdr:colOff>381000</xdr:colOff>
      <xdr:row>100</xdr:row>
      <xdr:rowOff>180975</xdr:rowOff>
    </xdr:to>
    <xdr:pic>
      <xdr:nvPicPr>
        <xdr:cNvPr id="4603" name="Picture 4602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F4A1BA82-385E-49C1-BDEF-6BD128745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735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100</xdr:row>
      <xdr:rowOff>0</xdr:rowOff>
    </xdr:from>
    <xdr:to>
      <xdr:col>17</xdr:col>
      <xdr:colOff>381000</xdr:colOff>
      <xdr:row>101</xdr:row>
      <xdr:rowOff>180975</xdr:rowOff>
    </xdr:to>
    <xdr:pic>
      <xdr:nvPicPr>
        <xdr:cNvPr id="4604" name="Picture 46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D4273CF-5521-43E0-A058-AF26D7C55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7559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101</xdr:row>
      <xdr:rowOff>0</xdr:rowOff>
    </xdr:from>
    <xdr:to>
      <xdr:col>17</xdr:col>
      <xdr:colOff>381000</xdr:colOff>
      <xdr:row>102</xdr:row>
      <xdr:rowOff>180975</xdr:rowOff>
    </xdr:to>
    <xdr:pic>
      <xdr:nvPicPr>
        <xdr:cNvPr id="4605" name="Picture 46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0980E1A-7027-4DC7-884E-263733654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7759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102</xdr:row>
      <xdr:rowOff>0</xdr:rowOff>
    </xdr:from>
    <xdr:to>
      <xdr:col>17</xdr:col>
      <xdr:colOff>381000</xdr:colOff>
      <xdr:row>103</xdr:row>
      <xdr:rowOff>180975</xdr:rowOff>
    </xdr:to>
    <xdr:pic>
      <xdr:nvPicPr>
        <xdr:cNvPr id="4606" name="Picture 46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C919A40-91AF-4C23-A8EE-8EB26CB33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7959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103</xdr:row>
      <xdr:rowOff>0</xdr:rowOff>
    </xdr:from>
    <xdr:to>
      <xdr:col>17</xdr:col>
      <xdr:colOff>381000</xdr:colOff>
      <xdr:row>104</xdr:row>
      <xdr:rowOff>180975</xdr:rowOff>
    </xdr:to>
    <xdr:pic>
      <xdr:nvPicPr>
        <xdr:cNvPr id="4607" name="Picture 46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EF06751-AE92-4A93-8228-D60984904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8159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104</xdr:row>
      <xdr:rowOff>0</xdr:rowOff>
    </xdr:from>
    <xdr:to>
      <xdr:col>17</xdr:col>
      <xdr:colOff>381000</xdr:colOff>
      <xdr:row>105</xdr:row>
      <xdr:rowOff>180975</xdr:rowOff>
    </xdr:to>
    <xdr:pic>
      <xdr:nvPicPr>
        <xdr:cNvPr id="4608" name="Picture 46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1AA5F48-CA71-46A0-A31D-BBC61B51B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8359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105</xdr:row>
      <xdr:rowOff>0</xdr:rowOff>
    </xdr:from>
    <xdr:to>
      <xdr:col>17</xdr:col>
      <xdr:colOff>381000</xdr:colOff>
      <xdr:row>106</xdr:row>
      <xdr:rowOff>180975</xdr:rowOff>
    </xdr:to>
    <xdr:pic>
      <xdr:nvPicPr>
        <xdr:cNvPr id="4609" name="Picture 46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E411D57-F3F0-459C-B0C3-66E1C7E19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8559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106</xdr:row>
      <xdr:rowOff>0</xdr:rowOff>
    </xdr:from>
    <xdr:to>
      <xdr:col>17</xdr:col>
      <xdr:colOff>381000</xdr:colOff>
      <xdr:row>107</xdr:row>
      <xdr:rowOff>180975</xdr:rowOff>
    </xdr:to>
    <xdr:pic>
      <xdr:nvPicPr>
        <xdr:cNvPr id="4610" name="Picture 460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BAD13BB2-AB39-4356-9356-1ECB39DA2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8759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107</xdr:row>
      <xdr:rowOff>0</xdr:rowOff>
    </xdr:from>
    <xdr:to>
      <xdr:col>17</xdr:col>
      <xdr:colOff>381000</xdr:colOff>
      <xdr:row>108</xdr:row>
      <xdr:rowOff>180975</xdr:rowOff>
    </xdr:to>
    <xdr:pic>
      <xdr:nvPicPr>
        <xdr:cNvPr id="4611" name="Picture 4610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39ED04BF-2CD8-48BA-BB15-3F00CE30D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8959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108</xdr:row>
      <xdr:rowOff>0</xdr:rowOff>
    </xdr:from>
    <xdr:to>
      <xdr:col>17</xdr:col>
      <xdr:colOff>381000</xdr:colOff>
      <xdr:row>109</xdr:row>
      <xdr:rowOff>180975</xdr:rowOff>
    </xdr:to>
    <xdr:pic>
      <xdr:nvPicPr>
        <xdr:cNvPr id="4612" name="Picture 46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1132BB8-32C6-43F3-B624-D5B74E931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9159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109</xdr:row>
      <xdr:rowOff>0</xdr:rowOff>
    </xdr:from>
    <xdr:to>
      <xdr:col>17</xdr:col>
      <xdr:colOff>381000</xdr:colOff>
      <xdr:row>110</xdr:row>
      <xdr:rowOff>180975</xdr:rowOff>
    </xdr:to>
    <xdr:pic>
      <xdr:nvPicPr>
        <xdr:cNvPr id="4613" name="Picture 4612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8808A43E-97C9-4E86-8902-6B2B81EA9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935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110</xdr:row>
      <xdr:rowOff>0</xdr:rowOff>
    </xdr:from>
    <xdr:to>
      <xdr:col>17</xdr:col>
      <xdr:colOff>381000</xdr:colOff>
      <xdr:row>111</xdr:row>
      <xdr:rowOff>180975</xdr:rowOff>
    </xdr:to>
    <xdr:pic>
      <xdr:nvPicPr>
        <xdr:cNvPr id="4614" name="Picture 4613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F6617842-73B8-4B7D-81F0-060E73B06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9559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111</xdr:row>
      <xdr:rowOff>0</xdr:rowOff>
    </xdr:from>
    <xdr:to>
      <xdr:col>17</xdr:col>
      <xdr:colOff>381000</xdr:colOff>
      <xdr:row>112</xdr:row>
      <xdr:rowOff>180975</xdr:rowOff>
    </xdr:to>
    <xdr:pic>
      <xdr:nvPicPr>
        <xdr:cNvPr id="4615" name="Picture 46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A9B406B-B32D-48BA-ADC6-4DB534D93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975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112</xdr:row>
      <xdr:rowOff>0</xdr:rowOff>
    </xdr:from>
    <xdr:to>
      <xdr:col>17</xdr:col>
      <xdr:colOff>381000</xdr:colOff>
      <xdr:row>113</xdr:row>
      <xdr:rowOff>180975</xdr:rowOff>
    </xdr:to>
    <xdr:pic>
      <xdr:nvPicPr>
        <xdr:cNvPr id="4616" name="Picture 46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DD59F15-DC10-4796-82DD-B0ECF9F85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59959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113</xdr:row>
      <xdr:rowOff>0</xdr:rowOff>
    </xdr:from>
    <xdr:to>
      <xdr:col>17</xdr:col>
      <xdr:colOff>381000</xdr:colOff>
      <xdr:row>114</xdr:row>
      <xdr:rowOff>180975</xdr:rowOff>
    </xdr:to>
    <xdr:pic>
      <xdr:nvPicPr>
        <xdr:cNvPr id="4617" name="Picture 4616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ACDEBFC0-48D2-4CB2-8023-1758F73C6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6015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114</xdr:row>
      <xdr:rowOff>0</xdr:rowOff>
    </xdr:from>
    <xdr:to>
      <xdr:col>17</xdr:col>
      <xdr:colOff>381000</xdr:colOff>
      <xdr:row>115</xdr:row>
      <xdr:rowOff>180975</xdr:rowOff>
    </xdr:to>
    <xdr:pic>
      <xdr:nvPicPr>
        <xdr:cNvPr id="4618" name="Picture 46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E37FB10-072A-4839-B4D2-85E448D12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60359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115</xdr:row>
      <xdr:rowOff>0</xdr:rowOff>
    </xdr:from>
    <xdr:to>
      <xdr:col>17</xdr:col>
      <xdr:colOff>381000</xdr:colOff>
      <xdr:row>116</xdr:row>
      <xdr:rowOff>180975</xdr:rowOff>
    </xdr:to>
    <xdr:pic>
      <xdr:nvPicPr>
        <xdr:cNvPr id="4619" name="Picture 46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EFD9FCB-EE0E-4946-939C-5B79A938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60559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116</xdr:row>
      <xdr:rowOff>0</xdr:rowOff>
    </xdr:from>
    <xdr:to>
      <xdr:col>17</xdr:col>
      <xdr:colOff>381000</xdr:colOff>
      <xdr:row>117</xdr:row>
      <xdr:rowOff>180975</xdr:rowOff>
    </xdr:to>
    <xdr:pic>
      <xdr:nvPicPr>
        <xdr:cNvPr id="4620" name="Picture 4619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0F3DC762-4C5D-4985-84BB-7A29D3117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60759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117</xdr:row>
      <xdr:rowOff>0</xdr:rowOff>
    </xdr:from>
    <xdr:to>
      <xdr:col>17</xdr:col>
      <xdr:colOff>381000</xdr:colOff>
      <xdr:row>118</xdr:row>
      <xdr:rowOff>180975</xdr:rowOff>
    </xdr:to>
    <xdr:pic>
      <xdr:nvPicPr>
        <xdr:cNvPr id="4621" name="Picture 46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5B67C18-73AB-438F-BFC9-0E3595CC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6096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118</xdr:row>
      <xdr:rowOff>0</xdr:rowOff>
    </xdr:from>
    <xdr:to>
      <xdr:col>17</xdr:col>
      <xdr:colOff>381000</xdr:colOff>
      <xdr:row>119</xdr:row>
      <xdr:rowOff>180975</xdr:rowOff>
    </xdr:to>
    <xdr:pic>
      <xdr:nvPicPr>
        <xdr:cNvPr id="4622" name="Picture 462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678CF9A2-9D88-4FFD-9C23-50A547CBB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61160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119</xdr:row>
      <xdr:rowOff>0</xdr:rowOff>
    </xdr:from>
    <xdr:to>
      <xdr:col>17</xdr:col>
      <xdr:colOff>381000</xdr:colOff>
      <xdr:row>120</xdr:row>
      <xdr:rowOff>180975</xdr:rowOff>
    </xdr:to>
    <xdr:pic>
      <xdr:nvPicPr>
        <xdr:cNvPr id="4623" name="Picture 46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125553E-62B6-46FD-890A-83E33904C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6136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153</xdr:row>
      <xdr:rowOff>0</xdr:rowOff>
    </xdr:from>
    <xdr:to>
      <xdr:col>18</xdr:col>
      <xdr:colOff>381000</xdr:colOff>
      <xdr:row>155</xdr:row>
      <xdr:rowOff>171450</xdr:rowOff>
    </xdr:to>
    <xdr:pic>
      <xdr:nvPicPr>
        <xdr:cNvPr id="4625" name="Picture 4624" descr="https://media.video-cdn.espn.com/motion/2019/0530/dm_190530_Golf_tiger/chaptertn/dm_190530_Golf_tiger_1.jpg">
          <a:extLst>
            <a:ext uri="{FF2B5EF4-FFF2-40B4-BE49-F238E27FC236}">
              <a16:creationId xmlns:a16="http://schemas.microsoft.com/office/drawing/2014/main" id="{A9060AA9-AE69-4F24-A136-F138F0B73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62322075"/>
          <a:ext cx="9906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162</xdr:row>
      <xdr:rowOff>0</xdr:rowOff>
    </xdr:from>
    <xdr:to>
      <xdr:col>33</xdr:col>
      <xdr:colOff>0</xdr:colOff>
      <xdr:row>199</xdr:row>
      <xdr:rowOff>28575</xdr:rowOff>
    </xdr:to>
    <xdr:pic>
      <xdr:nvPicPr>
        <xdr:cNvPr id="4626" name="Picture 4625" descr="https://primary-cdn-shortstop.espn.net/33d4640f-eddf-4dcd-bd49-58ebda5f743e.jpeg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519D19E7-7BC7-4B64-BE54-835E7F013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66979800"/>
          <a:ext cx="9753600" cy="731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164</xdr:row>
      <xdr:rowOff>0</xdr:rowOff>
    </xdr:from>
    <xdr:to>
      <xdr:col>18</xdr:col>
      <xdr:colOff>152400</xdr:colOff>
      <xdr:row>167</xdr:row>
      <xdr:rowOff>161925</xdr:rowOff>
    </xdr:to>
    <xdr:pic>
      <xdr:nvPicPr>
        <xdr:cNvPr id="4627" name="Picture 4626" descr="Michael Collins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F769072F-FFB1-4472-A35E-3B8883B0B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689324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166</xdr:row>
      <xdr:rowOff>0</xdr:rowOff>
    </xdr:from>
    <xdr:to>
      <xdr:col>33</xdr:col>
      <xdr:colOff>0</xdr:colOff>
      <xdr:row>203</xdr:row>
      <xdr:rowOff>66675</xdr:rowOff>
    </xdr:to>
    <xdr:pic>
      <xdr:nvPicPr>
        <xdr:cNvPr id="4628" name="Picture 4627" descr="https://primary-cdn-shortstop.espn.net/bd69b4cc-f851-4bad-a9b8-07de2779f3db.jpeg">
          <a:hlinkClick xmlns:r="http://schemas.openxmlformats.org/officeDocument/2006/relationships" r:id="rId138"/>
          <a:extLst>
            <a:ext uri="{FF2B5EF4-FFF2-40B4-BE49-F238E27FC236}">
              <a16:creationId xmlns:a16="http://schemas.microsoft.com/office/drawing/2014/main" id="{EB1E961A-4ABA-400E-8AAE-78DA1CD9A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69694425"/>
          <a:ext cx="9753600" cy="731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168</xdr:row>
      <xdr:rowOff>0</xdr:rowOff>
    </xdr:from>
    <xdr:to>
      <xdr:col>18</xdr:col>
      <xdr:colOff>152400</xdr:colOff>
      <xdr:row>171</xdr:row>
      <xdr:rowOff>161925</xdr:rowOff>
    </xdr:to>
    <xdr:pic>
      <xdr:nvPicPr>
        <xdr:cNvPr id="4629" name="Picture 4628" descr="Eric Lundsten">
          <a:hlinkClick xmlns:r="http://schemas.openxmlformats.org/officeDocument/2006/relationships" r:id="rId138"/>
          <a:extLst>
            <a:ext uri="{FF2B5EF4-FFF2-40B4-BE49-F238E27FC236}">
              <a16:creationId xmlns:a16="http://schemas.microsoft.com/office/drawing/2014/main" id="{F87321C2-40CA-429A-9EAC-7A2329253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73933050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171</xdr:row>
      <xdr:rowOff>0</xdr:rowOff>
    </xdr:from>
    <xdr:to>
      <xdr:col>18</xdr:col>
      <xdr:colOff>152400</xdr:colOff>
      <xdr:row>174</xdr:row>
      <xdr:rowOff>161925</xdr:rowOff>
    </xdr:to>
    <xdr:pic>
      <xdr:nvPicPr>
        <xdr:cNvPr id="4630" name="Picture 4629" descr="Michael Collins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id="{0A4E339D-27CC-4203-B150-B76C27BF3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77933550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174</xdr:row>
      <xdr:rowOff>0</xdr:rowOff>
    </xdr:from>
    <xdr:to>
      <xdr:col>20</xdr:col>
      <xdr:colOff>200025</xdr:colOff>
      <xdr:row>179</xdr:row>
      <xdr:rowOff>142875</xdr:rowOff>
    </xdr:to>
    <xdr:pic>
      <xdr:nvPicPr>
        <xdr:cNvPr id="4631" name="Picture 4630" descr="Comeback king Kinhult wins British Masters">
          <a:hlinkClick xmlns:r="http://schemas.openxmlformats.org/officeDocument/2006/relationships" r:id="rId142"/>
          <a:extLst>
            <a:ext uri="{FF2B5EF4-FFF2-40B4-BE49-F238E27FC236}">
              <a16:creationId xmlns:a16="http://schemas.microsoft.com/office/drawing/2014/main" id="{3950FE95-22C2-4CF0-B657-6C864DCD8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78886050"/>
          <a:ext cx="2028825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177</xdr:row>
      <xdr:rowOff>0</xdr:rowOff>
    </xdr:from>
    <xdr:to>
      <xdr:col>20</xdr:col>
      <xdr:colOff>200025</xdr:colOff>
      <xdr:row>182</xdr:row>
      <xdr:rowOff>142875</xdr:rowOff>
    </xdr:to>
    <xdr:pic>
      <xdr:nvPicPr>
        <xdr:cNvPr id="4632" name="Picture 4631" descr="Korhonen edges Herbert to win China Open">
          <a:hlinkClick xmlns:r="http://schemas.openxmlformats.org/officeDocument/2006/relationships" r:id="rId144"/>
          <a:extLst>
            <a:ext uri="{FF2B5EF4-FFF2-40B4-BE49-F238E27FC236}">
              <a16:creationId xmlns:a16="http://schemas.microsoft.com/office/drawing/2014/main" id="{64A66D7D-AE98-46D8-860A-9F60B91A8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85601175"/>
          <a:ext cx="2028825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180</xdr:row>
      <xdr:rowOff>0</xdr:rowOff>
    </xdr:from>
    <xdr:to>
      <xdr:col>21</xdr:col>
      <xdr:colOff>419100</xdr:colOff>
      <xdr:row>185</xdr:row>
      <xdr:rowOff>142875</xdr:rowOff>
    </xdr:to>
    <xdr:pic>
      <xdr:nvPicPr>
        <xdr:cNvPr id="4633" name="Picture 4632" descr="Benjamin Hebert surges into China Open lead ahead of final round">
          <a:hlinkClick xmlns:r="http://schemas.openxmlformats.org/officeDocument/2006/relationships" r:id="rId126"/>
          <a:extLst>
            <a:ext uri="{FF2B5EF4-FFF2-40B4-BE49-F238E27FC236}">
              <a16:creationId xmlns:a16="http://schemas.microsoft.com/office/drawing/2014/main" id="{8813A65C-0550-4064-9390-25EC42884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91935300"/>
          <a:ext cx="28575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4634" name="Picture 4633" descr="Phil Mickelson">
          <a:extLst>
            <a:ext uri="{FF2B5EF4-FFF2-40B4-BE49-F238E27FC236}">
              <a16:creationId xmlns:a16="http://schemas.microsoft.com/office/drawing/2014/main" id="{6284901C-2D3E-4413-AFA8-11C1DF846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70400" y="1828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4635" name="Picture 4634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AB41A4F4-3742-4E2A-880B-D9D874E08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70400" y="207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4636" name="Picture 4635" descr="Matthew Fitzpatrick">
          <a:extLst>
            <a:ext uri="{FF2B5EF4-FFF2-40B4-BE49-F238E27FC236}">
              <a16:creationId xmlns:a16="http://schemas.microsoft.com/office/drawing/2014/main" id="{3835DE06-CFA1-4FDA-8244-9CA74E2A1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70400" y="3810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4637" name="Picture 4636" descr="https://a.espncdn.com/combiner/i?img=/i/teamlogos/countries/500/eng.png&amp;w=32&amp;h=32&amp;scale=crop&amp;cquality=40&amp;location=origin">
          <a:extLst>
            <a:ext uri="{FF2B5EF4-FFF2-40B4-BE49-F238E27FC236}">
              <a16:creationId xmlns:a16="http://schemas.microsoft.com/office/drawing/2014/main" id="{BF48F9AD-4DA1-4C63-9A11-57C88FD06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70400" y="405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4638" name="Picture 4637" descr="Kyoung-Hoon Lee">
          <a:extLst>
            <a:ext uri="{FF2B5EF4-FFF2-40B4-BE49-F238E27FC236}">
              <a16:creationId xmlns:a16="http://schemas.microsoft.com/office/drawing/2014/main" id="{38CF6A31-829F-4D1C-B563-0EB211DFF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70400" y="5524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4639" name="Picture 4638" descr="https://a.espncdn.com/combiner/i?img=/i/teamlogos/countries/500/kor.png&amp;w=32&amp;h=32&amp;scale=crop&amp;cquality=40&amp;location=origin">
          <a:extLst>
            <a:ext uri="{FF2B5EF4-FFF2-40B4-BE49-F238E27FC236}">
              <a16:creationId xmlns:a16="http://schemas.microsoft.com/office/drawing/2014/main" id="{93937146-DAE0-4686-8137-EB8771437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70400" y="577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304800</xdr:colOff>
      <xdr:row>0</xdr:row>
      <xdr:rowOff>914400</xdr:rowOff>
    </xdr:to>
    <xdr:pic>
      <xdr:nvPicPr>
        <xdr:cNvPr id="4640" name="Picture 4639" descr="Beau Hossler">
          <a:extLst>
            <a:ext uri="{FF2B5EF4-FFF2-40B4-BE49-F238E27FC236}">
              <a16:creationId xmlns:a16="http://schemas.microsoft.com/office/drawing/2014/main" id="{1D5C1C3F-DFD3-4E81-8774-3B7134E60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70400" y="7353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304800</xdr:colOff>
      <xdr:row>0</xdr:row>
      <xdr:rowOff>304800</xdr:rowOff>
    </xdr:to>
    <xdr:pic>
      <xdr:nvPicPr>
        <xdr:cNvPr id="4641" name="Picture 4640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0F7D3011-46DE-4CD5-83C7-BB05014FD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70400" y="7600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381000</xdr:colOff>
      <xdr:row>2</xdr:row>
      <xdr:rowOff>66675</xdr:rowOff>
    </xdr:to>
    <xdr:pic>
      <xdr:nvPicPr>
        <xdr:cNvPr id="4642" name="Picture 46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C8F169E-6318-489C-A097-975856AB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9067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381000</xdr:colOff>
      <xdr:row>3</xdr:row>
      <xdr:rowOff>66675</xdr:rowOff>
    </xdr:to>
    <xdr:pic>
      <xdr:nvPicPr>
        <xdr:cNvPr id="4643" name="Picture 464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FFC7A992-1872-4CA1-813A-60B78E29B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9267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381000</xdr:colOff>
      <xdr:row>4</xdr:row>
      <xdr:rowOff>123825</xdr:rowOff>
    </xdr:to>
    <xdr:pic>
      <xdr:nvPicPr>
        <xdr:cNvPr id="4644" name="Picture 4643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AAC67D8E-ADCF-4809-B196-7CDA9FB43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9467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381000</xdr:colOff>
      <xdr:row>5</xdr:row>
      <xdr:rowOff>180975</xdr:rowOff>
    </xdr:to>
    <xdr:pic>
      <xdr:nvPicPr>
        <xdr:cNvPr id="4645" name="Picture 46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EF0C0EA-CA45-425A-A75B-E248DD8D4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9667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381000</xdr:colOff>
      <xdr:row>6</xdr:row>
      <xdr:rowOff>66675</xdr:rowOff>
    </xdr:to>
    <xdr:pic>
      <xdr:nvPicPr>
        <xdr:cNvPr id="4646" name="Picture 46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50333EB-3376-4242-80D6-0E3DD61A3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986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17</xdr:col>
      <xdr:colOff>381000</xdr:colOff>
      <xdr:row>7</xdr:row>
      <xdr:rowOff>28575</xdr:rowOff>
    </xdr:to>
    <xdr:pic>
      <xdr:nvPicPr>
        <xdr:cNvPr id="4647" name="Picture 46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A2DACFB-F03C-43F5-8256-9C030FB85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0067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381000</xdr:colOff>
      <xdr:row>8</xdr:row>
      <xdr:rowOff>180975</xdr:rowOff>
    </xdr:to>
    <xdr:pic>
      <xdr:nvPicPr>
        <xdr:cNvPr id="4648" name="Picture 4647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9F20A1A8-5D10-45CE-96E4-B10053A94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0267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381000</xdr:colOff>
      <xdr:row>9</xdr:row>
      <xdr:rowOff>180975</xdr:rowOff>
    </xdr:to>
    <xdr:pic>
      <xdr:nvPicPr>
        <xdr:cNvPr id="4649" name="Picture 464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5C9FF432-21EC-41D9-86C7-16AA2AF11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0467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381000</xdr:colOff>
      <xdr:row>10</xdr:row>
      <xdr:rowOff>0</xdr:rowOff>
    </xdr:to>
    <xdr:pic>
      <xdr:nvPicPr>
        <xdr:cNvPr id="4650" name="Picture 46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0354CB4-A945-4CA2-9F25-9E04F680E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066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381000</xdr:colOff>
      <xdr:row>11</xdr:row>
      <xdr:rowOff>133350</xdr:rowOff>
    </xdr:to>
    <xdr:pic>
      <xdr:nvPicPr>
        <xdr:cNvPr id="4651" name="Picture 46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0D47AA5-3A36-44EB-8DCA-5862E0770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0868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17</xdr:col>
      <xdr:colOff>381000</xdr:colOff>
      <xdr:row>12</xdr:row>
      <xdr:rowOff>180975</xdr:rowOff>
    </xdr:to>
    <xdr:pic>
      <xdr:nvPicPr>
        <xdr:cNvPr id="4652" name="Picture 4651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0F2317DD-267E-4E8B-AD3A-90119324E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106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12</xdr:row>
      <xdr:rowOff>0</xdr:rowOff>
    </xdr:from>
    <xdr:to>
      <xdr:col>17</xdr:col>
      <xdr:colOff>381000</xdr:colOff>
      <xdr:row>13</xdr:row>
      <xdr:rowOff>66675</xdr:rowOff>
    </xdr:to>
    <xdr:pic>
      <xdr:nvPicPr>
        <xdr:cNvPr id="4653" name="Picture 4652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F796499B-0ED9-4AFD-83EA-A81C993DE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1268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17</xdr:col>
      <xdr:colOff>381000</xdr:colOff>
      <xdr:row>14</xdr:row>
      <xdr:rowOff>28575</xdr:rowOff>
    </xdr:to>
    <xdr:pic>
      <xdr:nvPicPr>
        <xdr:cNvPr id="4654" name="Picture 46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B1FBEC4-CF79-4985-9359-516EB9DFD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1468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381000</xdr:colOff>
      <xdr:row>15</xdr:row>
      <xdr:rowOff>180975</xdr:rowOff>
    </xdr:to>
    <xdr:pic>
      <xdr:nvPicPr>
        <xdr:cNvPr id="4655" name="Picture 4654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3CC1D41A-300D-4830-9CCE-A5BA130C6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1668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381000</xdr:colOff>
      <xdr:row>16</xdr:row>
      <xdr:rowOff>180975</xdr:rowOff>
    </xdr:to>
    <xdr:pic>
      <xdr:nvPicPr>
        <xdr:cNvPr id="4656" name="Picture 46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BFC2F06-E948-4584-85FC-BB3AD9364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1868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381000</xdr:colOff>
      <xdr:row>17</xdr:row>
      <xdr:rowOff>180975</xdr:rowOff>
    </xdr:to>
    <xdr:pic>
      <xdr:nvPicPr>
        <xdr:cNvPr id="4657" name="Picture 4656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5B6B2F84-D071-4C1C-B495-9183F1212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2068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17</xdr:row>
      <xdr:rowOff>0</xdr:rowOff>
    </xdr:from>
    <xdr:to>
      <xdr:col>17</xdr:col>
      <xdr:colOff>381000</xdr:colOff>
      <xdr:row>18</xdr:row>
      <xdr:rowOff>133350</xdr:rowOff>
    </xdr:to>
    <xdr:pic>
      <xdr:nvPicPr>
        <xdr:cNvPr id="4658" name="Picture 46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B67BAC4-DCA6-41C6-AE15-7FE2CD0E2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2268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381000</xdr:colOff>
      <xdr:row>19</xdr:row>
      <xdr:rowOff>180975</xdr:rowOff>
    </xdr:to>
    <xdr:pic>
      <xdr:nvPicPr>
        <xdr:cNvPr id="4659" name="Picture 46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D37689E-336F-42A5-89DC-1082F019E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2468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17</xdr:col>
      <xdr:colOff>381000</xdr:colOff>
      <xdr:row>20</xdr:row>
      <xdr:rowOff>66675</xdr:rowOff>
    </xdr:to>
    <xdr:pic>
      <xdr:nvPicPr>
        <xdr:cNvPr id="4660" name="Picture 46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9463E3C-E42F-448D-886F-9DA9DC17A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2668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20</xdr:row>
      <xdr:rowOff>0</xdr:rowOff>
    </xdr:from>
    <xdr:to>
      <xdr:col>17</xdr:col>
      <xdr:colOff>381000</xdr:colOff>
      <xdr:row>21</xdr:row>
      <xdr:rowOff>28575</xdr:rowOff>
    </xdr:to>
    <xdr:pic>
      <xdr:nvPicPr>
        <xdr:cNvPr id="4661" name="Picture 46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E62514E-8F94-4E03-A6B9-B033AD38D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2868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17</xdr:col>
      <xdr:colOff>381000</xdr:colOff>
      <xdr:row>22</xdr:row>
      <xdr:rowOff>133350</xdr:rowOff>
    </xdr:to>
    <xdr:pic>
      <xdr:nvPicPr>
        <xdr:cNvPr id="4662" name="Picture 46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15EF33B-D7AB-4AFB-939E-6580568E5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3068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381000</xdr:colOff>
      <xdr:row>23</xdr:row>
      <xdr:rowOff>180975</xdr:rowOff>
    </xdr:to>
    <xdr:pic>
      <xdr:nvPicPr>
        <xdr:cNvPr id="4663" name="Picture 4662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BD74C4A2-DA63-41EA-B3EC-3E4FF60E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3268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381000</xdr:colOff>
      <xdr:row>24</xdr:row>
      <xdr:rowOff>66675</xdr:rowOff>
    </xdr:to>
    <xdr:pic>
      <xdr:nvPicPr>
        <xdr:cNvPr id="4664" name="Picture 46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1C3E79E-D657-4DF8-A738-63B6E12C3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3468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24</xdr:row>
      <xdr:rowOff>0</xdr:rowOff>
    </xdr:from>
    <xdr:to>
      <xdr:col>17</xdr:col>
      <xdr:colOff>381000</xdr:colOff>
      <xdr:row>25</xdr:row>
      <xdr:rowOff>133350</xdr:rowOff>
    </xdr:to>
    <xdr:pic>
      <xdr:nvPicPr>
        <xdr:cNvPr id="4665" name="Picture 46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E00EBD7-54B4-4B7F-AFED-8E7974F46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3668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25</xdr:row>
      <xdr:rowOff>0</xdr:rowOff>
    </xdr:from>
    <xdr:to>
      <xdr:col>17</xdr:col>
      <xdr:colOff>381000</xdr:colOff>
      <xdr:row>26</xdr:row>
      <xdr:rowOff>180975</xdr:rowOff>
    </xdr:to>
    <xdr:pic>
      <xdr:nvPicPr>
        <xdr:cNvPr id="4666" name="Picture 46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8ED04DF-4B93-46A4-B3D9-740FDA7E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386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26</xdr:row>
      <xdr:rowOff>0</xdr:rowOff>
    </xdr:from>
    <xdr:to>
      <xdr:col>17</xdr:col>
      <xdr:colOff>381000</xdr:colOff>
      <xdr:row>26</xdr:row>
      <xdr:rowOff>381000</xdr:rowOff>
    </xdr:to>
    <xdr:pic>
      <xdr:nvPicPr>
        <xdr:cNvPr id="4667" name="Picture 46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16EEB83-204F-4FA4-B5F2-50792F05F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4068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27</xdr:row>
      <xdr:rowOff>0</xdr:rowOff>
    </xdr:from>
    <xdr:to>
      <xdr:col>17</xdr:col>
      <xdr:colOff>381000</xdr:colOff>
      <xdr:row>28</xdr:row>
      <xdr:rowOff>28575</xdr:rowOff>
    </xdr:to>
    <xdr:pic>
      <xdr:nvPicPr>
        <xdr:cNvPr id="4668" name="Picture 4667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9815ECCD-C776-409E-8B2F-426D356B7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4268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17</xdr:col>
      <xdr:colOff>381000</xdr:colOff>
      <xdr:row>29</xdr:row>
      <xdr:rowOff>180975</xdr:rowOff>
    </xdr:to>
    <xdr:pic>
      <xdr:nvPicPr>
        <xdr:cNvPr id="4669" name="Picture 4668" descr="https://a.espncdn.com/combiner/i?img=/i/teamlogos/countries/500/chn.png&amp;w=40&amp;h=40&amp;scale=crop">
          <a:extLst>
            <a:ext uri="{FF2B5EF4-FFF2-40B4-BE49-F238E27FC236}">
              <a16:creationId xmlns:a16="http://schemas.microsoft.com/office/drawing/2014/main" id="{3DED4741-71BA-4226-9820-145515C8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4468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17</xdr:col>
      <xdr:colOff>381000</xdr:colOff>
      <xdr:row>30</xdr:row>
      <xdr:rowOff>180975</xdr:rowOff>
    </xdr:to>
    <xdr:pic>
      <xdr:nvPicPr>
        <xdr:cNvPr id="4670" name="Picture 4669" descr="https://a.espncdn.com/combiner/i?img=/i/teamlogos/countries/500/tha.png&amp;w=40&amp;h=40&amp;scale=crop">
          <a:extLst>
            <a:ext uri="{FF2B5EF4-FFF2-40B4-BE49-F238E27FC236}">
              <a16:creationId xmlns:a16="http://schemas.microsoft.com/office/drawing/2014/main" id="{B2CFE369-1D50-4C82-A67C-7B4BA014E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466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30</xdr:row>
      <xdr:rowOff>0</xdr:rowOff>
    </xdr:from>
    <xdr:to>
      <xdr:col>17</xdr:col>
      <xdr:colOff>381000</xdr:colOff>
      <xdr:row>31</xdr:row>
      <xdr:rowOff>180975</xdr:rowOff>
    </xdr:to>
    <xdr:pic>
      <xdr:nvPicPr>
        <xdr:cNvPr id="4671" name="Picture 46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D04D163-160C-4B21-BE42-1FB28008C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4868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31</xdr:row>
      <xdr:rowOff>0</xdr:rowOff>
    </xdr:from>
    <xdr:to>
      <xdr:col>17</xdr:col>
      <xdr:colOff>381000</xdr:colOff>
      <xdr:row>32</xdr:row>
      <xdr:rowOff>180975</xdr:rowOff>
    </xdr:to>
    <xdr:pic>
      <xdr:nvPicPr>
        <xdr:cNvPr id="4672" name="Picture 467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36577632-6A75-4C5C-8E6A-9CCB0B98A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506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32</xdr:row>
      <xdr:rowOff>0</xdr:rowOff>
    </xdr:from>
    <xdr:to>
      <xdr:col>17</xdr:col>
      <xdr:colOff>381000</xdr:colOff>
      <xdr:row>33</xdr:row>
      <xdr:rowOff>180975</xdr:rowOff>
    </xdr:to>
    <xdr:pic>
      <xdr:nvPicPr>
        <xdr:cNvPr id="4673" name="Picture 4672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857EE108-5B8C-42CC-B844-8CA336D24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5268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33</xdr:row>
      <xdr:rowOff>0</xdr:rowOff>
    </xdr:from>
    <xdr:to>
      <xdr:col>17</xdr:col>
      <xdr:colOff>381000</xdr:colOff>
      <xdr:row>34</xdr:row>
      <xdr:rowOff>180975</xdr:rowOff>
    </xdr:to>
    <xdr:pic>
      <xdr:nvPicPr>
        <xdr:cNvPr id="4674" name="Picture 467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CE44339D-F451-4ABE-BEAC-A158AF788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5468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34</xdr:row>
      <xdr:rowOff>0</xdr:rowOff>
    </xdr:from>
    <xdr:to>
      <xdr:col>17</xdr:col>
      <xdr:colOff>381000</xdr:colOff>
      <xdr:row>35</xdr:row>
      <xdr:rowOff>180975</xdr:rowOff>
    </xdr:to>
    <xdr:pic>
      <xdr:nvPicPr>
        <xdr:cNvPr id="4675" name="Picture 467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58A945A0-2B04-44B5-89C4-7613557CB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5668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35</xdr:row>
      <xdr:rowOff>0</xdr:rowOff>
    </xdr:from>
    <xdr:to>
      <xdr:col>17</xdr:col>
      <xdr:colOff>381000</xdr:colOff>
      <xdr:row>36</xdr:row>
      <xdr:rowOff>180975</xdr:rowOff>
    </xdr:to>
    <xdr:pic>
      <xdr:nvPicPr>
        <xdr:cNvPr id="4676" name="Picture 46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160DC4F-3022-4B28-A0ED-10C68B47B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5868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381000</xdr:colOff>
      <xdr:row>37</xdr:row>
      <xdr:rowOff>180975</xdr:rowOff>
    </xdr:to>
    <xdr:pic>
      <xdr:nvPicPr>
        <xdr:cNvPr id="4677" name="Picture 46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D5263B2-07DC-429F-BAED-AC43AE939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6068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17</xdr:col>
      <xdr:colOff>381000</xdr:colOff>
      <xdr:row>38</xdr:row>
      <xdr:rowOff>180975</xdr:rowOff>
    </xdr:to>
    <xdr:pic>
      <xdr:nvPicPr>
        <xdr:cNvPr id="4678" name="Picture 46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66CBF4A-2AD0-4043-BC24-B95350814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6268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38</xdr:row>
      <xdr:rowOff>0</xdr:rowOff>
    </xdr:from>
    <xdr:to>
      <xdr:col>17</xdr:col>
      <xdr:colOff>381000</xdr:colOff>
      <xdr:row>39</xdr:row>
      <xdr:rowOff>180975</xdr:rowOff>
    </xdr:to>
    <xdr:pic>
      <xdr:nvPicPr>
        <xdr:cNvPr id="4679" name="Picture 46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660D52E-D201-420B-B06A-FB8C0FB80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6468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39</xdr:row>
      <xdr:rowOff>0</xdr:rowOff>
    </xdr:from>
    <xdr:to>
      <xdr:col>17</xdr:col>
      <xdr:colOff>381000</xdr:colOff>
      <xdr:row>40</xdr:row>
      <xdr:rowOff>180975</xdr:rowOff>
    </xdr:to>
    <xdr:pic>
      <xdr:nvPicPr>
        <xdr:cNvPr id="4680" name="Picture 46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E218C81-F942-4242-B5AF-2AB0D6DA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6668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40</xdr:row>
      <xdr:rowOff>0</xdr:rowOff>
    </xdr:from>
    <xdr:to>
      <xdr:col>17</xdr:col>
      <xdr:colOff>381000</xdr:colOff>
      <xdr:row>41</xdr:row>
      <xdr:rowOff>180975</xdr:rowOff>
    </xdr:to>
    <xdr:pic>
      <xdr:nvPicPr>
        <xdr:cNvPr id="4681" name="Picture 46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22318DA-7D05-4DC5-B2CE-1360CBE91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6868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41</xdr:row>
      <xdr:rowOff>0</xdr:rowOff>
    </xdr:from>
    <xdr:to>
      <xdr:col>17</xdr:col>
      <xdr:colOff>381000</xdr:colOff>
      <xdr:row>42</xdr:row>
      <xdr:rowOff>180975</xdr:rowOff>
    </xdr:to>
    <xdr:pic>
      <xdr:nvPicPr>
        <xdr:cNvPr id="4682" name="Picture 46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EDC4209-9905-4F20-9D80-A56E982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7068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42</xdr:row>
      <xdr:rowOff>0</xdr:rowOff>
    </xdr:from>
    <xdr:to>
      <xdr:col>17</xdr:col>
      <xdr:colOff>381000</xdr:colOff>
      <xdr:row>43</xdr:row>
      <xdr:rowOff>180975</xdr:rowOff>
    </xdr:to>
    <xdr:pic>
      <xdr:nvPicPr>
        <xdr:cNvPr id="4683" name="Picture 46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643CA7C-67C4-4E8B-8A1A-AC9052241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7268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43</xdr:row>
      <xdr:rowOff>0</xdr:rowOff>
    </xdr:from>
    <xdr:to>
      <xdr:col>17</xdr:col>
      <xdr:colOff>381000</xdr:colOff>
      <xdr:row>44</xdr:row>
      <xdr:rowOff>180975</xdr:rowOff>
    </xdr:to>
    <xdr:pic>
      <xdr:nvPicPr>
        <xdr:cNvPr id="4684" name="Picture 4683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ED44264E-EA1B-4530-A536-1B651D26E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7468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17</xdr:col>
      <xdr:colOff>381000</xdr:colOff>
      <xdr:row>45</xdr:row>
      <xdr:rowOff>180975</xdr:rowOff>
    </xdr:to>
    <xdr:pic>
      <xdr:nvPicPr>
        <xdr:cNvPr id="4685" name="Picture 468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7F79E98D-D58B-40AC-88BE-4227116CB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7668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45</xdr:row>
      <xdr:rowOff>0</xdr:rowOff>
    </xdr:from>
    <xdr:to>
      <xdr:col>17</xdr:col>
      <xdr:colOff>381000</xdr:colOff>
      <xdr:row>46</xdr:row>
      <xdr:rowOff>180975</xdr:rowOff>
    </xdr:to>
    <xdr:pic>
      <xdr:nvPicPr>
        <xdr:cNvPr id="4686" name="Picture 4685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9D152752-5CD4-434C-B3CD-B973BA663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786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17</xdr:col>
      <xdr:colOff>381000</xdr:colOff>
      <xdr:row>47</xdr:row>
      <xdr:rowOff>180975</xdr:rowOff>
    </xdr:to>
    <xdr:pic>
      <xdr:nvPicPr>
        <xdr:cNvPr id="4687" name="Picture 4686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C215E302-0083-4418-B12F-7BA588895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8183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17</xdr:col>
      <xdr:colOff>381000</xdr:colOff>
      <xdr:row>48</xdr:row>
      <xdr:rowOff>180975</xdr:rowOff>
    </xdr:to>
    <xdr:pic>
      <xdr:nvPicPr>
        <xdr:cNvPr id="4688" name="Picture 46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7C86BE8-833D-485E-B002-A880F2E5F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843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48</xdr:row>
      <xdr:rowOff>0</xdr:rowOff>
    </xdr:from>
    <xdr:to>
      <xdr:col>17</xdr:col>
      <xdr:colOff>381000</xdr:colOff>
      <xdr:row>49</xdr:row>
      <xdr:rowOff>180975</xdr:rowOff>
    </xdr:to>
    <xdr:pic>
      <xdr:nvPicPr>
        <xdr:cNvPr id="4689" name="Picture 4688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E9FBF93E-3A0B-481D-A064-48954C45D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863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17</xdr:col>
      <xdr:colOff>381000</xdr:colOff>
      <xdr:row>50</xdr:row>
      <xdr:rowOff>180975</xdr:rowOff>
    </xdr:to>
    <xdr:pic>
      <xdr:nvPicPr>
        <xdr:cNvPr id="4690" name="Picture 46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D3DDAC1-84B7-479B-936E-1048D6E7C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883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50</xdr:row>
      <xdr:rowOff>0</xdr:rowOff>
    </xdr:from>
    <xdr:to>
      <xdr:col>17</xdr:col>
      <xdr:colOff>381000</xdr:colOff>
      <xdr:row>51</xdr:row>
      <xdr:rowOff>180975</xdr:rowOff>
    </xdr:to>
    <xdr:pic>
      <xdr:nvPicPr>
        <xdr:cNvPr id="4691" name="Picture 4690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F51AA28C-0F40-4FF3-B3F5-A1A1C08DB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903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51</xdr:row>
      <xdr:rowOff>0</xdr:rowOff>
    </xdr:from>
    <xdr:to>
      <xdr:col>17</xdr:col>
      <xdr:colOff>381000</xdr:colOff>
      <xdr:row>52</xdr:row>
      <xdr:rowOff>180975</xdr:rowOff>
    </xdr:to>
    <xdr:pic>
      <xdr:nvPicPr>
        <xdr:cNvPr id="4692" name="Picture 46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591D552-8B3E-4DE1-82A3-F77DBA544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9954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17</xdr:col>
      <xdr:colOff>381000</xdr:colOff>
      <xdr:row>53</xdr:row>
      <xdr:rowOff>180975</xdr:rowOff>
    </xdr:to>
    <xdr:pic>
      <xdr:nvPicPr>
        <xdr:cNvPr id="4693" name="Picture 4692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C76F38E1-DB9C-4F43-AB47-72E0A92B1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2015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53</xdr:row>
      <xdr:rowOff>0</xdr:rowOff>
    </xdr:from>
    <xdr:to>
      <xdr:col>17</xdr:col>
      <xdr:colOff>381000</xdr:colOff>
      <xdr:row>54</xdr:row>
      <xdr:rowOff>180975</xdr:rowOff>
    </xdr:to>
    <xdr:pic>
      <xdr:nvPicPr>
        <xdr:cNvPr id="4694" name="Picture 469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1122BAC6-B9E5-489B-A99E-FD5DC4CE2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2123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17</xdr:col>
      <xdr:colOff>381000</xdr:colOff>
      <xdr:row>55</xdr:row>
      <xdr:rowOff>180975</xdr:rowOff>
    </xdr:to>
    <xdr:pic>
      <xdr:nvPicPr>
        <xdr:cNvPr id="4695" name="Picture 4694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1B39F076-FE53-4F42-BFFF-D7683FB2C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2143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17</xdr:col>
      <xdr:colOff>381000</xdr:colOff>
      <xdr:row>56</xdr:row>
      <xdr:rowOff>180975</xdr:rowOff>
    </xdr:to>
    <xdr:pic>
      <xdr:nvPicPr>
        <xdr:cNvPr id="4696" name="Picture 46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7B286B6-D73D-4DFC-BE9F-86D3E9D94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21745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56</xdr:row>
      <xdr:rowOff>0</xdr:rowOff>
    </xdr:from>
    <xdr:to>
      <xdr:col>17</xdr:col>
      <xdr:colOff>381000</xdr:colOff>
      <xdr:row>57</xdr:row>
      <xdr:rowOff>180975</xdr:rowOff>
    </xdr:to>
    <xdr:pic>
      <xdr:nvPicPr>
        <xdr:cNvPr id="4697" name="Picture 4696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4D2028A8-F4FF-4556-9C30-9EEA8E066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23660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17</xdr:col>
      <xdr:colOff>381000</xdr:colOff>
      <xdr:row>58</xdr:row>
      <xdr:rowOff>180975</xdr:rowOff>
    </xdr:to>
    <xdr:pic>
      <xdr:nvPicPr>
        <xdr:cNvPr id="4698" name="Picture 4697" descr="https://a.espncdn.com/combiner/i?img=/i/teamlogos/countries/500/ned.png&amp;w=40&amp;h=40&amp;scale=crop">
          <a:extLst>
            <a:ext uri="{FF2B5EF4-FFF2-40B4-BE49-F238E27FC236}">
              <a16:creationId xmlns:a16="http://schemas.microsoft.com/office/drawing/2014/main" id="{6C3CC6C3-DE61-4E48-8E73-76AA8CA95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23860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58</xdr:row>
      <xdr:rowOff>0</xdr:rowOff>
    </xdr:from>
    <xdr:to>
      <xdr:col>17</xdr:col>
      <xdr:colOff>381000</xdr:colOff>
      <xdr:row>59</xdr:row>
      <xdr:rowOff>180975</xdr:rowOff>
    </xdr:to>
    <xdr:pic>
      <xdr:nvPicPr>
        <xdr:cNvPr id="4699" name="Picture 4698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3624D2BC-3697-4E4A-8502-692C8F047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2463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59</xdr:row>
      <xdr:rowOff>0</xdr:rowOff>
    </xdr:from>
    <xdr:to>
      <xdr:col>17</xdr:col>
      <xdr:colOff>381000</xdr:colOff>
      <xdr:row>60</xdr:row>
      <xdr:rowOff>180975</xdr:rowOff>
    </xdr:to>
    <xdr:pic>
      <xdr:nvPicPr>
        <xdr:cNvPr id="4700" name="Picture 46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BCB03FD-28A9-4731-8BFF-B7DF4CC00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29594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60</xdr:row>
      <xdr:rowOff>0</xdr:rowOff>
    </xdr:from>
    <xdr:to>
      <xdr:col>17</xdr:col>
      <xdr:colOff>381000</xdr:colOff>
      <xdr:row>61</xdr:row>
      <xdr:rowOff>180975</xdr:rowOff>
    </xdr:to>
    <xdr:pic>
      <xdr:nvPicPr>
        <xdr:cNvPr id="4701" name="Picture 47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99F4E65-C8E8-4FCB-AA3A-B52088990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29794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61</xdr:row>
      <xdr:rowOff>0</xdr:rowOff>
    </xdr:from>
    <xdr:to>
      <xdr:col>17</xdr:col>
      <xdr:colOff>381000</xdr:colOff>
      <xdr:row>62</xdr:row>
      <xdr:rowOff>180975</xdr:rowOff>
    </xdr:to>
    <xdr:pic>
      <xdr:nvPicPr>
        <xdr:cNvPr id="4702" name="Picture 47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22F268C-60B5-4595-94BF-4D456C048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30184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62</xdr:row>
      <xdr:rowOff>0</xdr:rowOff>
    </xdr:from>
    <xdr:to>
      <xdr:col>17</xdr:col>
      <xdr:colOff>381000</xdr:colOff>
      <xdr:row>63</xdr:row>
      <xdr:rowOff>180975</xdr:rowOff>
    </xdr:to>
    <xdr:pic>
      <xdr:nvPicPr>
        <xdr:cNvPr id="4703" name="Picture 4702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9E88D73F-62D4-4A6D-AADC-E608D5D1F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31718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63</xdr:row>
      <xdr:rowOff>0</xdr:rowOff>
    </xdr:from>
    <xdr:to>
      <xdr:col>17</xdr:col>
      <xdr:colOff>381000</xdr:colOff>
      <xdr:row>64</xdr:row>
      <xdr:rowOff>180975</xdr:rowOff>
    </xdr:to>
    <xdr:pic>
      <xdr:nvPicPr>
        <xdr:cNvPr id="4704" name="Picture 47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ED1B785-F4D5-47CD-B21B-2FF29B9E1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31918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17</xdr:col>
      <xdr:colOff>381000</xdr:colOff>
      <xdr:row>65</xdr:row>
      <xdr:rowOff>180975</xdr:rowOff>
    </xdr:to>
    <xdr:pic>
      <xdr:nvPicPr>
        <xdr:cNvPr id="4705" name="Picture 4704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6A97CFA4-77B4-4EC8-8723-63C1B9FD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32499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65</xdr:row>
      <xdr:rowOff>0</xdr:rowOff>
    </xdr:from>
    <xdr:to>
      <xdr:col>17</xdr:col>
      <xdr:colOff>381000</xdr:colOff>
      <xdr:row>66</xdr:row>
      <xdr:rowOff>180975</xdr:rowOff>
    </xdr:to>
    <xdr:pic>
      <xdr:nvPicPr>
        <xdr:cNvPr id="4706" name="Picture 4705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DEC4D4B4-4318-439E-A4E7-A1A31085E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32699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66</xdr:row>
      <xdr:rowOff>0</xdr:rowOff>
    </xdr:from>
    <xdr:to>
      <xdr:col>17</xdr:col>
      <xdr:colOff>381000</xdr:colOff>
      <xdr:row>67</xdr:row>
      <xdr:rowOff>180975</xdr:rowOff>
    </xdr:to>
    <xdr:pic>
      <xdr:nvPicPr>
        <xdr:cNvPr id="4707" name="Picture 47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90F7C43-2CF9-4E52-AC83-6A1ED3FF5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32946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17</xdr:col>
      <xdr:colOff>381000</xdr:colOff>
      <xdr:row>68</xdr:row>
      <xdr:rowOff>180975</xdr:rowOff>
    </xdr:to>
    <xdr:pic>
      <xdr:nvPicPr>
        <xdr:cNvPr id="4708" name="Picture 4707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3C60991A-8F34-4F7C-873E-C5A5EAEC0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3505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68</xdr:row>
      <xdr:rowOff>0</xdr:rowOff>
    </xdr:from>
    <xdr:to>
      <xdr:col>17</xdr:col>
      <xdr:colOff>381000</xdr:colOff>
      <xdr:row>69</xdr:row>
      <xdr:rowOff>180975</xdr:rowOff>
    </xdr:to>
    <xdr:pic>
      <xdr:nvPicPr>
        <xdr:cNvPr id="4709" name="Picture 47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22E45BF-9138-4710-B380-3D1540A6D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39062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69</xdr:row>
      <xdr:rowOff>0</xdr:rowOff>
    </xdr:from>
    <xdr:to>
      <xdr:col>17</xdr:col>
      <xdr:colOff>381000</xdr:colOff>
      <xdr:row>70</xdr:row>
      <xdr:rowOff>180975</xdr:rowOff>
    </xdr:to>
    <xdr:pic>
      <xdr:nvPicPr>
        <xdr:cNvPr id="4710" name="Picture 4709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AC1C9FEC-9CBB-4683-9231-5D4910B70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39309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70</xdr:row>
      <xdr:rowOff>0</xdr:rowOff>
    </xdr:from>
    <xdr:to>
      <xdr:col>17</xdr:col>
      <xdr:colOff>381000</xdr:colOff>
      <xdr:row>71</xdr:row>
      <xdr:rowOff>180975</xdr:rowOff>
    </xdr:to>
    <xdr:pic>
      <xdr:nvPicPr>
        <xdr:cNvPr id="4711" name="Picture 47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7A48C1F-7E45-4167-8CE2-7CF70E132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41605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71</xdr:row>
      <xdr:rowOff>0</xdr:rowOff>
    </xdr:from>
    <xdr:to>
      <xdr:col>17</xdr:col>
      <xdr:colOff>381000</xdr:colOff>
      <xdr:row>72</xdr:row>
      <xdr:rowOff>180975</xdr:rowOff>
    </xdr:to>
    <xdr:pic>
      <xdr:nvPicPr>
        <xdr:cNvPr id="4712" name="Picture 47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6A572F8-E88D-4D7F-B937-26B06C9D4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46186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72</xdr:row>
      <xdr:rowOff>0</xdr:rowOff>
    </xdr:from>
    <xdr:to>
      <xdr:col>17</xdr:col>
      <xdr:colOff>381000</xdr:colOff>
      <xdr:row>73</xdr:row>
      <xdr:rowOff>180975</xdr:rowOff>
    </xdr:to>
    <xdr:pic>
      <xdr:nvPicPr>
        <xdr:cNvPr id="4713" name="Picture 47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22BFC92-4B88-4D6D-AA6F-56CB9C76D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46434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17</xdr:col>
      <xdr:colOff>381000</xdr:colOff>
      <xdr:row>74</xdr:row>
      <xdr:rowOff>180975</xdr:rowOff>
    </xdr:to>
    <xdr:pic>
      <xdr:nvPicPr>
        <xdr:cNvPr id="4714" name="Picture 47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26992DE-02C7-45F7-9311-94FD97DA2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4796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30</xdr:col>
      <xdr:colOff>304800</xdr:colOff>
      <xdr:row>0</xdr:row>
      <xdr:rowOff>914400</xdr:rowOff>
    </xdr:to>
    <xdr:pic>
      <xdr:nvPicPr>
        <xdr:cNvPr id="4715" name="Picture 4714" descr="Norman Xiong">
          <a:extLst>
            <a:ext uri="{FF2B5EF4-FFF2-40B4-BE49-F238E27FC236}">
              <a16:creationId xmlns:a16="http://schemas.microsoft.com/office/drawing/2014/main" id="{E705DE5E-325B-4020-A730-4960EFB44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78400" y="1828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29</xdr:col>
      <xdr:colOff>304800</xdr:colOff>
      <xdr:row>0</xdr:row>
      <xdr:rowOff>304800</xdr:rowOff>
    </xdr:to>
    <xdr:pic>
      <xdr:nvPicPr>
        <xdr:cNvPr id="4716" name="Picture 4715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85EEE7E4-248F-4CF3-A5A4-ACA36A62E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78400" y="207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30</xdr:col>
      <xdr:colOff>304800</xdr:colOff>
      <xdr:row>0</xdr:row>
      <xdr:rowOff>914400</xdr:rowOff>
    </xdr:to>
    <xdr:pic>
      <xdr:nvPicPr>
        <xdr:cNvPr id="4717" name="Picture 4716" descr="Jason Dufner">
          <a:extLst>
            <a:ext uri="{FF2B5EF4-FFF2-40B4-BE49-F238E27FC236}">
              <a16:creationId xmlns:a16="http://schemas.microsoft.com/office/drawing/2014/main" id="{22AC8BEE-4FEC-4B00-AE6F-2D5617C3E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78400" y="3810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29</xdr:col>
      <xdr:colOff>304800</xdr:colOff>
      <xdr:row>0</xdr:row>
      <xdr:rowOff>304800</xdr:rowOff>
    </xdr:to>
    <xdr:pic>
      <xdr:nvPicPr>
        <xdr:cNvPr id="4718" name="Picture 4717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6484DB46-64E5-4AFE-92D3-515B3D8E6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78400" y="405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30</xdr:col>
      <xdr:colOff>304800</xdr:colOff>
      <xdr:row>0</xdr:row>
      <xdr:rowOff>914400</xdr:rowOff>
    </xdr:to>
    <xdr:pic>
      <xdr:nvPicPr>
        <xdr:cNvPr id="4719" name="Picture 4718" descr="Brian Harman">
          <a:extLst>
            <a:ext uri="{FF2B5EF4-FFF2-40B4-BE49-F238E27FC236}">
              <a16:creationId xmlns:a16="http://schemas.microsoft.com/office/drawing/2014/main" id="{470A6E80-C6A7-4CE6-9269-B63030073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78400" y="5524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29</xdr:col>
      <xdr:colOff>304800</xdr:colOff>
      <xdr:row>0</xdr:row>
      <xdr:rowOff>304800</xdr:rowOff>
    </xdr:to>
    <xdr:pic>
      <xdr:nvPicPr>
        <xdr:cNvPr id="4720" name="Picture 4719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2EAEA069-9A5D-4A49-8B50-3E4A83374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78400" y="577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30</xdr:col>
      <xdr:colOff>304800</xdr:colOff>
      <xdr:row>0</xdr:row>
      <xdr:rowOff>914400</xdr:rowOff>
    </xdr:to>
    <xdr:pic>
      <xdr:nvPicPr>
        <xdr:cNvPr id="4721" name="Picture 4720" descr="Hideki Matsuyama">
          <a:extLst>
            <a:ext uri="{FF2B5EF4-FFF2-40B4-BE49-F238E27FC236}">
              <a16:creationId xmlns:a16="http://schemas.microsoft.com/office/drawing/2014/main" id="{630B7192-CB3B-479E-813C-AFC561DE3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78400" y="7353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29</xdr:col>
      <xdr:colOff>304800</xdr:colOff>
      <xdr:row>0</xdr:row>
      <xdr:rowOff>304800</xdr:rowOff>
    </xdr:to>
    <xdr:pic>
      <xdr:nvPicPr>
        <xdr:cNvPr id="4722" name="Picture 4721" descr="https://a.espncdn.com/combiner/i?img=/i/teamlogos/countries/500/jpn.png&amp;w=32&amp;h=32&amp;scale=crop&amp;cquality=40&amp;location=origin">
          <a:extLst>
            <a:ext uri="{FF2B5EF4-FFF2-40B4-BE49-F238E27FC236}">
              <a16:creationId xmlns:a16="http://schemas.microsoft.com/office/drawing/2014/main" id="{C2CA197F-6156-4BF9-85E9-5AA94DCE4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78400" y="7600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23" name="Picture 4722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C0B43956-7F6E-4C5A-A4E1-E95FEDAAF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922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24" name="Picture 472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24C52B20-4706-437A-ADCE-3919069D8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942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25" name="Picture 4724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E9D4DAC7-35D3-4525-9631-C1CD10B03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962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26" name="Picture 47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90E078C-36F1-402E-88B3-17B955172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982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27" name="Picture 47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75ADF4F-3F05-43A0-B329-F1FBDD5DC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002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28" name="Picture 4727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A113A2BF-A923-4868-A0EC-346C121A1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022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29" name="Picture 47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8EE2561-2E40-4C96-A702-D95C22E97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042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30" name="Picture 472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16B5B650-E6A0-484B-9314-F6A46C2CF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062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31" name="Picture 4730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7E5DAD66-C7F2-4C04-ADE9-09876EC19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082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32" name="Picture 47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C139BD0-528B-485C-931D-C50BDA8C9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102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33" name="Picture 47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BAF8919-D615-4A3A-9B20-412E1CA25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122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34" name="Picture 4733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08DEACF8-32FD-4A9B-A665-EEFF5B9C8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142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35" name="Picture 47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F268CE3-53A5-41A1-B2B5-5EA309322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162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36" name="Picture 47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9BB29E1-DE7A-4C4C-9139-34E30E303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182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37" name="Picture 4736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B2437B50-844A-4A68-9491-78DA09FFF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202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38" name="Picture 4737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CEA83257-A5C0-45AE-94D3-7EE0FF23F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222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39" name="Picture 473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7A1A6E04-8ADC-4C02-A502-6B076AB02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242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40" name="Picture 4739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2AEEA5AD-9B7D-433E-A9B1-EF2482C58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262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41" name="Picture 47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FB8D57-62CD-4697-9189-242F51E0F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282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42" name="Picture 4741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80608A8D-AD4E-4792-8363-6CBC81A33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302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43" name="Picture 47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A9B25E9-19CB-417E-AE29-63B8BCA54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322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44" name="Picture 47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DA7041C-056F-4367-BEAB-C0CD1287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342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45" name="Picture 47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2CFE7B4-A6C3-4611-B65D-48F32BF68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362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46" name="Picture 47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C325C4A-4173-43A3-BFC7-22EFA3BE9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382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47" name="Picture 47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0B89EE4-95E7-452C-877F-3B7DC7E00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402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48" name="Picture 4747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CD182145-764E-41CC-B2DD-A1A4279D7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422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49" name="Picture 47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11FF684-976E-4C47-80F4-991D8A403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442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50" name="Picture 47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EB8D795-0F78-49C7-BF2E-9E1BC24B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462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51" name="Picture 4750" descr="https://a.espncdn.com/combiner/i?img=/i/teamlogos/countries/500/tha.png&amp;w=40&amp;h=40&amp;scale=crop">
          <a:extLst>
            <a:ext uri="{FF2B5EF4-FFF2-40B4-BE49-F238E27FC236}">
              <a16:creationId xmlns:a16="http://schemas.microsoft.com/office/drawing/2014/main" id="{FC0A75A3-9680-4D67-8FA1-F02BE8BD6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482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52" name="Picture 47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6AE3E46-316B-4471-BBB3-304023619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502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53" name="Picture 47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13E5A94-F8B0-461A-9C16-03D5213AF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522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54" name="Picture 47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CEBA3F-377A-4B91-87D1-D868C0B35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542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55" name="Picture 4754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1B2879B7-6377-4851-B570-7F74E954C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562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56" name="Picture 47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3F1DC4A-1C74-44C5-9236-A9E213D12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582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57" name="Picture 47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22032D7-1127-433D-99FD-7E21A0ED3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602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58" name="Picture 4757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1B31F1B7-3084-4A70-8451-3E23B4E18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622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59" name="Picture 4758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2FD3F76D-60B0-48AF-90C0-3A5C371E4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642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60" name="Picture 475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14F96EA9-3CD5-4DED-94C5-722014679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662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61" name="Picture 47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CAEDEB4-A721-4535-99E5-789496B75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682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62" name="Picture 4761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5DA80919-05F3-4AA9-953D-E9659A51B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702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63" name="Picture 47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B6C6C4F-5F77-4330-B82C-29A81FCFE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722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64" name="Picture 47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F136BB4-C293-41D6-8E81-FC5FCD577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742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65" name="Picture 47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476C5F6-A2F4-4E7E-B4DF-FB27D71AD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762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66" name="Picture 4765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B3FFBC2D-0B3E-49B9-A8C5-296FAFCC2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782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67" name="Picture 47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B2379BD-6343-4CD1-8A93-A97F941AA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802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68" name="Picture 476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1BC08845-4B9F-4675-94FC-AC713E88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822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69" name="Picture 4768" descr="https://a.espncdn.com/combiner/i?img=/i/teamlogos/countries/500/chn.png&amp;w=40&amp;h=40&amp;scale=crop">
          <a:extLst>
            <a:ext uri="{FF2B5EF4-FFF2-40B4-BE49-F238E27FC236}">
              <a16:creationId xmlns:a16="http://schemas.microsoft.com/office/drawing/2014/main" id="{13F03A51-F551-4DE3-B822-BCFF2E81D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842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70" name="Picture 4769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782702AB-CC5F-42B5-9C92-418A33139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862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71" name="Picture 47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B96B639-DA36-40A1-A295-E81EF7E9C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882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72" name="Picture 477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031A1480-00F8-4286-9DFC-77A096D7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902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73" name="Picture 47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AE5CF3F-BE0F-49B7-B1EB-22AC3698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922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74" name="Picture 4773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EC58D753-5A47-4C92-91B5-0BA18EA15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942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75" name="Picture 47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53CFADE-FB9E-46F4-9596-6751FACDE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962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76" name="Picture 47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EB9DAD0-94E9-4ED9-B1E1-3EE1F6035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1982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77" name="Picture 47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717F370-9953-4334-A68D-AE02CE9FE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2002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78" name="Picture 47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9D72CBE-4661-40CF-AB64-63829D1D7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2022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79" name="Picture 47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AC472FB-2EEA-4C5A-8E0A-671886FF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2042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80" name="Picture 47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C1EE559-F76A-4C8D-ACA9-D81AED906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2062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81" name="Picture 47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6E9C89D-4CDD-4046-95DE-E745F4A03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2082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82" name="Picture 47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5B5F3C-6779-4D50-BBDF-F9EBF6828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2102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83" name="Picture 4782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61E94EBA-C34E-44FB-BB80-F1DD19A7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2122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84" name="Picture 4783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2AEDB663-42BC-487F-AA94-78BECD86E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2142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85" name="Picture 478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6AEEF121-1991-47F0-9500-1FFBDFC6D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2162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86" name="Picture 4785" descr="https://a.espncdn.com/combiner/i?img=/i/teamlogos/countries/500/ned.png&amp;w=40&amp;h=40&amp;scale=crop">
          <a:extLst>
            <a:ext uri="{FF2B5EF4-FFF2-40B4-BE49-F238E27FC236}">
              <a16:creationId xmlns:a16="http://schemas.microsoft.com/office/drawing/2014/main" id="{891B47FA-6F77-4545-AD3C-F0EAB0B51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2182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87" name="Picture 4786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53E86175-CF88-43C9-9CFE-7492D3142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2202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88" name="Picture 4787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8A308F88-D4A0-4C22-85E2-EE1AD4B1F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2222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89" name="Picture 4788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261F340B-9AD3-4D24-A539-8D37BE3A0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2242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90" name="Picture 47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BB97E1F-BB4E-425D-A01C-10EC38B5F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2262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91" name="Picture 47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A7F9880-07ED-4097-A878-DFD20D818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2282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92" name="Picture 47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B45A8B1-BCD9-4954-83AA-6FA5B1C2E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2302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93" name="Picture 479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F038BDEB-20CD-4AC1-8AAA-4979A72E1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23221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94" name="Picture 47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0AE68A4-6389-4FA2-BA00-9A16FCC24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23421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30</xdr:col>
      <xdr:colOff>381000</xdr:colOff>
      <xdr:row>0</xdr:row>
      <xdr:rowOff>381000</xdr:rowOff>
    </xdr:to>
    <xdr:pic>
      <xdr:nvPicPr>
        <xdr:cNvPr id="4795" name="Picture 47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C9BD994-C6DB-4EA6-B6F7-E5DEB1DE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2362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304800</xdr:colOff>
      <xdr:row>0</xdr:row>
      <xdr:rowOff>914400</xdr:rowOff>
    </xdr:to>
    <xdr:pic>
      <xdr:nvPicPr>
        <xdr:cNvPr id="4796" name="Picture 4795" descr="Rory McIlroy">
          <a:extLst>
            <a:ext uri="{FF2B5EF4-FFF2-40B4-BE49-F238E27FC236}">
              <a16:creationId xmlns:a16="http://schemas.microsoft.com/office/drawing/2014/main" id="{B67A1C0D-A08E-4FA1-AB5D-9E3467E60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15906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19</xdr:col>
      <xdr:colOff>304800</xdr:colOff>
      <xdr:row>0</xdr:row>
      <xdr:rowOff>304800</xdr:rowOff>
    </xdr:to>
    <xdr:pic>
      <xdr:nvPicPr>
        <xdr:cNvPr id="4797" name="Picture 4796" descr="https://a.espncdn.com/combiner/i?img=/i/teamlogos/countries/500/nir.png&amp;w=32&amp;h=32&amp;scale=crop&amp;cquality=40&amp;location=origin">
          <a:extLst>
            <a:ext uri="{FF2B5EF4-FFF2-40B4-BE49-F238E27FC236}">
              <a16:creationId xmlns:a16="http://schemas.microsoft.com/office/drawing/2014/main" id="{0755D77B-D4CB-425D-BA00-7BBD00E4F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183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304800</xdr:colOff>
      <xdr:row>0</xdr:row>
      <xdr:rowOff>914400</xdr:rowOff>
    </xdr:to>
    <xdr:pic>
      <xdr:nvPicPr>
        <xdr:cNvPr id="4798" name="Picture 4797" descr="Keegan Bradley">
          <a:extLst>
            <a:ext uri="{FF2B5EF4-FFF2-40B4-BE49-F238E27FC236}">
              <a16:creationId xmlns:a16="http://schemas.microsoft.com/office/drawing/2014/main" id="{52347350-2E93-4FAB-AC96-9395A05CE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35718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19</xdr:col>
      <xdr:colOff>304800</xdr:colOff>
      <xdr:row>0</xdr:row>
      <xdr:rowOff>304800</xdr:rowOff>
    </xdr:to>
    <xdr:pic>
      <xdr:nvPicPr>
        <xdr:cNvPr id="4799" name="Picture 4798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E4037273-639E-4278-9AFA-A93BB27D2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3819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304800</xdr:colOff>
      <xdr:row>0</xdr:row>
      <xdr:rowOff>914400</xdr:rowOff>
    </xdr:to>
    <xdr:pic>
      <xdr:nvPicPr>
        <xdr:cNvPr id="4800" name="Picture 4799" descr="Roberto Castro">
          <a:extLst>
            <a:ext uri="{FF2B5EF4-FFF2-40B4-BE49-F238E27FC236}">
              <a16:creationId xmlns:a16="http://schemas.microsoft.com/office/drawing/2014/main" id="{9524D366-BF47-4E6F-8344-71093993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52863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19</xdr:col>
      <xdr:colOff>304800</xdr:colOff>
      <xdr:row>0</xdr:row>
      <xdr:rowOff>304800</xdr:rowOff>
    </xdr:to>
    <xdr:pic>
      <xdr:nvPicPr>
        <xdr:cNvPr id="4801" name="Picture 4800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4B346FDA-F9D6-478C-85D7-1CD46BDA7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5534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20</xdr:col>
      <xdr:colOff>304800</xdr:colOff>
      <xdr:row>0</xdr:row>
      <xdr:rowOff>914400</xdr:rowOff>
    </xdr:to>
    <xdr:pic>
      <xdr:nvPicPr>
        <xdr:cNvPr id="4802" name="Picture 4801" descr="Richard Jung">
          <a:extLst>
            <a:ext uri="{FF2B5EF4-FFF2-40B4-BE49-F238E27FC236}">
              <a16:creationId xmlns:a16="http://schemas.microsoft.com/office/drawing/2014/main" id="{7DCD27AB-3823-4767-A220-71EDAD3F1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71151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19</xdr:col>
      <xdr:colOff>304800</xdr:colOff>
      <xdr:row>0</xdr:row>
      <xdr:rowOff>304800</xdr:rowOff>
    </xdr:to>
    <xdr:pic>
      <xdr:nvPicPr>
        <xdr:cNvPr id="4803" name="Picture 4802" descr="https://a.espncdn.com/combiner/i?img=/i/teamlogos/countries/500/can.png&amp;w=32&amp;h=32&amp;scale=crop&amp;cquality=40&amp;location=origin">
          <a:extLst>
            <a:ext uri="{FF2B5EF4-FFF2-40B4-BE49-F238E27FC236}">
              <a16:creationId xmlns:a16="http://schemas.microsoft.com/office/drawing/2014/main" id="{C8FCE8CD-3CF8-4A66-818C-572363C59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7362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04" name="Picture 48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812D257-E355-4EFD-8187-0FE1CBA5F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8829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05" name="Picture 4804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D1F018EF-F72D-4BCD-B268-402EAAD55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9029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06" name="Picture 4805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E83AF118-2CFD-4E63-B1D9-BF4530176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9229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07" name="Picture 4806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6B1858E0-0189-469D-AE4F-5FCCD6487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9429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08" name="Picture 4807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D51A8C65-FB2E-4E62-966B-DA9E5F312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9629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09" name="Picture 48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3AF926A-916B-42B0-883E-DC811FA44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982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10" name="Picture 48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6910AFA-8955-46A4-8D22-AE252C49F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0029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11" name="Picture 481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9C26CF0-A009-43B1-9926-BAEC5DCE1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022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12" name="Picture 48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2B5587F-54AA-4660-8F2F-93B74A9AD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0429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13" name="Picture 4812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F93F25C1-2567-4C64-902C-CB1D1639B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062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14" name="Picture 4813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DB5C50BF-E0F8-4713-A2C4-7C19C3E4C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0829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15" name="Picture 48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53C8992-E27D-46EE-B68E-929681B51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1029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16" name="Picture 48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51BD118-7DF9-405A-B652-1B80EAB1E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1229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17" name="Picture 4816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91D072AD-AF0A-46B4-B160-7BC54319D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143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18" name="Picture 48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B888079-D135-48A8-886D-713424C59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1630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19" name="Picture 4818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ECFC23FB-4C4F-4FC5-ADA2-978CBA6B0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183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20" name="Picture 48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C106ECF-794B-42AF-A4E8-B2E5B4CB9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2030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21" name="Picture 482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93F72407-E3F4-404D-B2C6-27DBB1DAD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2230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22" name="Picture 482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779B389-327F-4BA5-AAD1-A1DFBF72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2430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23" name="Picture 48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6B3BB33-03A5-4889-8A77-31A8E26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263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24" name="Picture 48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1906366-3CAC-4CE4-B556-90B50C19D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2830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25" name="Picture 482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81157E4F-18CE-4923-B325-C92BE4824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303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26" name="Picture 4825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0B2F04E8-500D-443D-B914-D81A69DAD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323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27" name="Picture 48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26FE27F-CEFD-4F30-BB71-47D06EA72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343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28" name="Picture 4827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579C628C-201A-4964-8195-E0426E9A6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363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29" name="Picture 4828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C5523CB2-0B83-4D74-A485-E9B30DA62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383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30" name="Picture 4829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A31F1F26-B429-4A0C-9F41-72B4D218B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403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31" name="Picture 48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DBB65C3-AA73-4E97-858E-C309114DD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423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32" name="Picture 48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B6627A-D60E-4845-92A7-FF91656E3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443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833" name="Picture 48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9CAD0E2-74AF-46C1-AE89-810017E1C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463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20</xdr:col>
      <xdr:colOff>381000</xdr:colOff>
      <xdr:row>2</xdr:row>
      <xdr:rowOff>66675</xdr:rowOff>
    </xdr:to>
    <xdr:pic>
      <xdr:nvPicPr>
        <xdr:cNvPr id="4834" name="Picture 4833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E2A00772-EB1D-438E-B923-EF0292392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483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</xdr:row>
      <xdr:rowOff>0</xdr:rowOff>
    </xdr:from>
    <xdr:to>
      <xdr:col>20</xdr:col>
      <xdr:colOff>381000</xdr:colOff>
      <xdr:row>3</xdr:row>
      <xdr:rowOff>66675</xdr:rowOff>
    </xdr:to>
    <xdr:pic>
      <xdr:nvPicPr>
        <xdr:cNvPr id="4835" name="Picture 4834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CA3A70C1-543F-4586-94F3-AE8BE89DF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503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381000</xdr:colOff>
      <xdr:row>4</xdr:row>
      <xdr:rowOff>123825</xdr:rowOff>
    </xdr:to>
    <xdr:pic>
      <xdr:nvPicPr>
        <xdr:cNvPr id="4836" name="Picture 48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3790BB1-A876-46E5-975C-2C9F2B34E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523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4</xdr:row>
      <xdr:rowOff>0</xdr:rowOff>
    </xdr:from>
    <xdr:to>
      <xdr:col>20</xdr:col>
      <xdr:colOff>381000</xdr:colOff>
      <xdr:row>5</xdr:row>
      <xdr:rowOff>180975</xdr:rowOff>
    </xdr:to>
    <xdr:pic>
      <xdr:nvPicPr>
        <xdr:cNvPr id="4837" name="Picture 48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831A014-3BDE-48E2-BC91-B4CE58398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543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5</xdr:row>
      <xdr:rowOff>0</xdr:rowOff>
    </xdr:from>
    <xdr:to>
      <xdr:col>20</xdr:col>
      <xdr:colOff>381000</xdr:colOff>
      <xdr:row>6</xdr:row>
      <xdr:rowOff>66675</xdr:rowOff>
    </xdr:to>
    <xdr:pic>
      <xdr:nvPicPr>
        <xdr:cNvPr id="4838" name="Picture 48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E5847D-60C4-4946-B1D2-3A0B42893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563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6</xdr:row>
      <xdr:rowOff>0</xdr:rowOff>
    </xdr:from>
    <xdr:to>
      <xdr:col>20</xdr:col>
      <xdr:colOff>381000</xdr:colOff>
      <xdr:row>7</xdr:row>
      <xdr:rowOff>28575</xdr:rowOff>
    </xdr:to>
    <xdr:pic>
      <xdr:nvPicPr>
        <xdr:cNvPr id="4839" name="Picture 48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E795485-92F0-45A9-9208-BA50E186E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583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7</xdr:row>
      <xdr:rowOff>0</xdr:rowOff>
    </xdr:from>
    <xdr:to>
      <xdr:col>20</xdr:col>
      <xdr:colOff>381000</xdr:colOff>
      <xdr:row>8</xdr:row>
      <xdr:rowOff>180975</xdr:rowOff>
    </xdr:to>
    <xdr:pic>
      <xdr:nvPicPr>
        <xdr:cNvPr id="4840" name="Picture 48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87EF767-BEE8-4B98-8EB4-584E0F807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603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8</xdr:row>
      <xdr:rowOff>0</xdr:rowOff>
    </xdr:from>
    <xdr:to>
      <xdr:col>20</xdr:col>
      <xdr:colOff>381000</xdr:colOff>
      <xdr:row>9</xdr:row>
      <xdr:rowOff>180975</xdr:rowOff>
    </xdr:to>
    <xdr:pic>
      <xdr:nvPicPr>
        <xdr:cNvPr id="4841" name="Picture 4840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ED93ADE4-20E7-4A77-9D92-AE55B581C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623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9</xdr:row>
      <xdr:rowOff>0</xdr:rowOff>
    </xdr:from>
    <xdr:to>
      <xdr:col>20</xdr:col>
      <xdr:colOff>381000</xdr:colOff>
      <xdr:row>10</xdr:row>
      <xdr:rowOff>0</xdr:rowOff>
    </xdr:to>
    <xdr:pic>
      <xdr:nvPicPr>
        <xdr:cNvPr id="4842" name="Picture 48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8BC9AC7-20F3-45D1-8C06-FDA4EBAD1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643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10</xdr:row>
      <xdr:rowOff>0</xdr:rowOff>
    </xdr:from>
    <xdr:to>
      <xdr:col>20</xdr:col>
      <xdr:colOff>381000</xdr:colOff>
      <xdr:row>11</xdr:row>
      <xdr:rowOff>133350</xdr:rowOff>
    </xdr:to>
    <xdr:pic>
      <xdr:nvPicPr>
        <xdr:cNvPr id="4843" name="Picture 48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BA2D98B-4723-4CA6-911F-C22996C3F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663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11</xdr:row>
      <xdr:rowOff>0</xdr:rowOff>
    </xdr:from>
    <xdr:to>
      <xdr:col>20</xdr:col>
      <xdr:colOff>381000</xdr:colOff>
      <xdr:row>12</xdr:row>
      <xdr:rowOff>180975</xdr:rowOff>
    </xdr:to>
    <xdr:pic>
      <xdr:nvPicPr>
        <xdr:cNvPr id="4844" name="Picture 4843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5D266953-4406-4F21-85E5-C92E3EC32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683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12</xdr:row>
      <xdr:rowOff>0</xdr:rowOff>
    </xdr:from>
    <xdr:to>
      <xdr:col>20</xdr:col>
      <xdr:colOff>381000</xdr:colOff>
      <xdr:row>13</xdr:row>
      <xdr:rowOff>66675</xdr:rowOff>
    </xdr:to>
    <xdr:pic>
      <xdr:nvPicPr>
        <xdr:cNvPr id="4845" name="Picture 484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5B9F3683-EF5B-474B-A611-F21BD07B2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703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13</xdr:row>
      <xdr:rowOff>0</xdr:rowOff>
    </xdr:from>
    <xdr:to>
      <xdr:col>20</xdr:col>
      <xdr:colOff>381000</xdr:colOff>
      <xdr:row>14</xdr:row>
      <xdr:rowOff>28575</xdr:rowOff>
    </xdr:to>
    <xdr:pic>
      <xdr:nvPicPr>
        <xdr:cNvPr id="4846" name="Picture 48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158BD84-DF45-4F8A-A9BC-A5D1AA4B5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723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14</xdr:row>
      <xdr:rowOff>0</xdr:rowOff>
    </xdr:from>
    <xdr:to>
      <xdr:col>20</xdr:col>
      <xdr:colOff>381000</xdr:colOff>
      <xdr:row>15</xdr:row>
      <xdr:rowOff>180975</xdr:rowOff>
    </xdr:to>
    <xdr:pic>
      <xdr:nvPicPr>
        <xdr:cNvPr id="4847" name="Picture 48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749D6E8-E997-4290-8FC0-C155C6558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743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15</xdr:row>
      <xdr:rowOff>0</xdr:rowOff>
    </xdr:from>
    <xdr:to>
      <xdr:col>20</xdr:col>
      <xdr:colOff>381000</xdr:colOff>
      <xdr:row>16</xdr:row>
      <xdr:rowOff>180975</xdr:rowOff>
    </xdr:to>
    <xdr:pic>
      <xdr:nvPicPr>
        <xdr:cNvPr id="4848" name="Picture 48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6C97FFC-B57A-4FB1-9C9D-9AD74E03F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763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16</xdr:row>
      <xdr:rowOff>0</xdr:rowOff>
    </xdr:from>
    <xdr:to>
      <xdr:col>20</xdr:col>
      <xdr:colOff>381000</xdr:colOff>
      <xdr:row>17</xdr:row>
      <xdr:rowOff>180975</xdr:rowOff>
    </xdr:to>
    <xdr:pic>
      <xdr:nvPicPr>
        <xdr:cNvPr id="4849" name="Picture 48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383AA0D-944F-4EF8-8DEA-2620AD158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783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17</xdr:row>
      <xdr:rowOff>0</xdr:rowOff>
    </xdr:from>
    <xdr:to>
      <xdr:col>20</xdr:col>
      <xdr:colOff>381000</xdr:colOff>
      <xdr:row>18</xdr:row>
      <xdr:rowOff>133350</xdr:rowOff>
    </xdr:to>
    <xdr:pic>
      <xdr:nvPicPr>
        <xdr:cNvPr id="4850" name="Picture 48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054E4CF-3E4C-44DD-8D06-32F5E9E8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803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18</xdr:row>
      <xdr:rowOff>0</xdr:rowOff>
    </xdr:from>
    <xdr:to>
      <xdr:col>20</xdr:col>
      <xdr:colOff>381000</xdr:colOff>
      <xdr:row>19</xdr:row>
      <xdr:rowOff>180975</xdr:rowOff>
    </xdr:to>
    <xdr:pic>
      <xdr:nvPicPr>
        <xdr:cNvPr id="4851" name="Picture 48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FA80561-8B5A-4B81-8E2B-9E551C7E7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823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19</xdr:row>
      <xdr:rowOff>0</xdr:rowOff>
    </xdr:from>
    <xdr:to>
      <xdr:col>20</xdr:col>
      <xdr:colOff>381000</xdr:colOff>
      <xdr:row>20</xdr:row>
      <xdr:rowOff>66675</xdr:rowOff>
    </xdr:to>
    <xdr:pic>
      <xdr:nvPicPr>
        <xdr:cNvPr id="4852" name="Picture 4851" descr="https://a.espncdn.com/combiner/i?img=/i/teamlogos/countries/500/fra.png&amp;w=40&amp;h=40&amp;scale=crop">
          <a:extLst>
            <a:ext uri="{FF2B5EF4-FFF2-40B4-BE49-F238E27FC236}">
              <a16:creationId xmlns:a16="http://schemas.microsoft.com/office/drawing/2014/main" id="{671DB757-EA9D-40BC-BE30-9777FB474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843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20</xdr:row>
      <xdr:rowOff>0</xdr:rowOff>
    </xdr:from>
    <xdr:to>
      <xdr:col>20</xdr:col>
      <xdr:colOff>381000</xdr:colOff>
      <xdr:row>21</xdr:row>
      <xdr:rowOff>28575</xdr:rowOff>
    </xdr:to>
    <xdr:pic>
      <xdr:nvPicPr>
        <xdr:cNvPr id="4853" name="Picture 48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C277115-4838-432B-ACA5-FD78645D6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863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21</xdr:row>
      <xdr:rowOff>0</xdr:rowOff>
    </xdr:from>
    <xdr:to>
      <xdr:col>20</xdr:col>
      <xdr:colOff>381000</xdr:colOff>
      <xdr:row>22</xdr:row>
      <xdr:rowOff>133350</xdr:rowOff>
    </xdr:to>
    <xdr:pic>
      <xdr:nvPicPr>
        <xdr:cNvPr id="4854" name="Picture 48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7D0A645-A3A4-468D-AA20-B1559283E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883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22</xdr:row>
      <xdr:rowOff>0</xdr:rowOff>
    </xdr:from>
    <xdr:to>
      <xdr:col>20</xdr:col>
      <xdr:colOff>381000</xdr:colOff>
      <xdr:row>23</xdr:row>
      <xdr:rowOff>180975</xdr:rowOff>
    </xdr:to>
    <xdr:pic>
      <xdr:nvPicPr>
        <xdr:cNvPr id="4855" name="Picture 48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CA89822-DF40-4A83-AF56-5EB4108F4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903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23</xdr:row>
      <xdr:rowOff>0</xdr:rowOff>
    </xdr:from>
    <xdr:to>
      <xdr:col>20</xdr:col>
      <xdr:colOff>381000</xdr:colOff>
      <xdr:row>24</xdr:row>
      <xdr:rowOff>66675</xdr:rowOff>
    </xdr:to>
    <xdr:pic>
      <xdr:nvPicPr>
        <xdr:cNvPr id="4856" name="Picture 48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BC60117-DFFE-4899-97CE-DCDEC16BF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923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24</xdr:row>
      <xdr:rowOff>0</xdr:rowOff>
    </xdr:from>
    <xdr:to>
      <xdr:col>20</xdr:col>
      <xdr:colOff>381000</xdr:colOff>
      <xdr:row>25</xdr:row>
      <xdr:rowOff>133350</xdr:rowOff>
    </xdr:to>
    <xdr:pic>
      <xdr:nvPicPr>
        <xdr:cNvPr id="4857" name="Picture 4856" descr="https://a.espncdn.com/combiner/i?img=/i/teamlogos/countries/500/aut.png&amp;w=40&amp;h=40&amp;scale=crop">
          <a:extLst>
            <a:ext uri="{FF2B5EF4-FFF2-40B4-BE49-F238E27FC236}">
              <a16:creationId xmlns:a16="http://schemas.microsoft.com/office/drawing/2014/main" id="{416F9FDF-2C9A-4CAC-9741-121E9A2D5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943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25</xdr:row>
      <xdr:rowOff>0</xdr:rowOff>
    </xdr:from>
    <xdr:to>
      <xdr:col>20</xdr:col>
      <xdr:colOff>381000</xdr:colOff>
      <xdr:row>26</xdr:row>
      <xdr:rowOff>180975</xdr:rowOff>
    </xdr:to>
    <xdr:pic>
      <xdr:nvPicPr>
        <xdr:cNvPr id="4858" name="Picture 48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C893241-45C0-4421-86F8-976A56B07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963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26</xdr:row>
      <xdr:rowOff>0</xdr:rowOff>
    </xdr:from>
    <xdr:to>
      <xdr:col>20</xdr:col>
      <xdr:colOff>381000</xdr:colOff>
      <xdr:row>26</xdr:row>
      <xdr:rowOff>381000</xdr:rowOff>
    </xdr:to>
    <xdr:pic>
      <xdr:nvPicPr>
        <xdr:cNvPr id="4859" name="Picture 48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A07AF00-F1C3-4A8C-8F19-269B19687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983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27</xdr:row>
      <xdr:rowOff>0</xdr:rowOff>
    </xdr:from>
    <xdr:to>
      <xdr:col>20</xdr:col>
      <xdr:colOff>381000</xdr:colOff>
      <xdr:row>28</xdr:row>
      <xdr:rowOff>28575</xdr:rowOff>
    </xdr:to>
    <xdr:pic>
      <xdr:nvPicPr>
        <xdr:cNvPr id="4860" name="Picture 48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896A863-A8AB-4BB0-BA82-4B9078B44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003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28</xdr:row>
      <xdr:rowOff>0</xdr:rowOff>
    </xdr:from>
    <xdr:to>
      <xdr:col>20</xdr:col>
      <xdr:colOff>381000</xdr:colOff>
      <xdr:row>29</xdr:row>
      <xdr:rowOff>180975</xdr:rowOff>
    </xdr:to>
    <xdr:pic>
      <xdr:nvPicPr>
        <xdr:cNvPr id="4861" name="Picture 48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165BE39-9DB9-44C7-9F74-F681733A9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023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29</xdr:row>
      <xdr:rowOff>0</xdr:rowOff>
    </xdr:from>
    <xdr:to>
      <xdr:col>20</xdr:col>
      <xdr:colOff>381000</xdr:colOff>
      <xdr:row>30</xdr:row>
      <xdr:rowOff>180975</xdr:rowOff>
    </xdr:to>
    <xdr:pic>
      <xdr:nvPicPr>
        <xdr:cNvPr id="4862" name="Picture 48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7A0C629-AF30-403B-A89C-6C081EBF5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043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30</xdr:row>
      <xdr:rowOff>0</xdr:rowOff>
    </xdr:from>
    <xdr:to>
      <xdr:col>20</xdr:col>
      <xdr:colOff>381000</xdr:colOff>
      <xdr:row>31</xdr:row>
      <xdr:rowOff>180975</xdr:rowOff>
    </xdr:to>
    <xdr:pic>
      <xdr:nvPicPr>
        <xdr:cNvPr id="4863" name="Picture 4862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9EAB90A8-BD71-4AE4-8150-00398D470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063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31</xdr:row>
      <xdr:rowOff>0</xdr:rowOff>
    </xdr:from>
    <xdr:to>
      <xdr:col>20</xdr:col>
      <xdr:colOff>381000</xdr:colOff>
      <xdr:row>32</xdr:row>
      <xdr:rowOff>180975</xdr:rowOff>
    </xdr:to>
    <xdr:pic>
      <xdr:nvPicPr>
        <xdr:cNvPr id="4864" name="Picture 4863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F8D4CBB4-A849-4B15-8D1C-663BB03F4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083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32</xdr:row>
      <xdr:rowOff>0</xdr:rowOff>
    </xdr:from>
    <xdr:to>
      <xdr:col>20</xdr:col>
      <xdr:colOff>381000</xdr:colOff>
      <xdr:row>33</xdr:row>
      <xdr:rowOff>180975</xdr:rowOff>
    </xdr:to>
    <xdr:pic>
      <xdr:nvPicPr>
        <xdr:cNvPr id="4865" name="Picture 48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3E9D55F-AE2C-41DA-9016-B1BC512C7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103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33</xdr:row>
      <xdr:rowOff>0</xdr:rowOff>
    </xdr:from>
    <xdr:to>
      <xdr:col>20</xdr:col>
      <xdr:colOff>381000</xdr:colOff>
      <xdr:row>34</xdr:row>
      <xdr:rowOff>180975</xdr:rowOff>
    </xdr:to>
    <xdr:pic>
      <xdr:nvPicPr>
        <xdr:cNvPr id="4866" name="Picture 48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86F987E-448F-4A23-A9DF-086C969C6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123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34</xdr:row>
      <xdr:rowOff>0</xdr:rowOff>
    </xdr:from>
    <xdr:to>
      <xdr:col>20</xdr:col>
      <xdr:colOff>381000</xdr:colOff>
      <xdr:row>35</xdr:row>
      <xdr:rowOff>180975</xdr:rowOff>
    </xdr:to>
    <xdr:pic>
      <xdr:nvPicPr>
        <xdr:cNvPr id="4867" name="Picture 48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8B4C16C-48D8-4E31-8F90-83A0701B1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143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35</xdr:row>
      <xdr:rowOff>0</xdr:rowOff>
    </xdr:from>
    <xdr:to>
      <xdr:col>20</xdr:col>
      <xdr:colOff>381000</xdr:colOff>
      <xdr:row>36</xdr:row>
      <xdr:rowOff>180975</xdr:rowOff>
    </xdr:to>
    <xdr:pic>
      <xdr:nvPicPr>
        <xdr:cNvPr id="4868" name="Picture 48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73AE698-DD52-4752-9F89-492FAC885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163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36</xdr:row>
      <xdr:rowOff>0</xdr:rowOff>
    </xdr:from>
    <xdr:to>
      <xdr:col>20</xdr:col>
      <xdr:colOff>381000</xdr:colOff>
      <xdr:row>37</xdr:row>
      <xdr:rowOff>180975</xdr:rowOff>
    </xdr:to>
    <xdr:pic>
      <xdr:nvPicPr>
        <xdr:cNvPr id="4869" name="Picture 48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CB22661-B4D5-4EA9-AE79-F6D8041AC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183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37</xdr:row>
      <xdr:rowOff>0</xdr:rowOff>
    </xdr:from>
    <xdr:to>
      <xdr:col>20</xdr:col>
      <xdr:colOff>381000</xdr:colOff>
      <xdr:row>38</xdr:row>
      <xdr:rowOff>180975</xdr:rowOff>
    </xdr:to>
    <xdr:pic>
      <xdr:nvPicPr>
        <xdr:cNvPr id="4870" name="Picture 48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435C37D-3C6D-4483-A0A8-7D2462E39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203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38</xdr:row>
      <xdr:rowOff>0</xdr:rowOff>
    </xdr:from>
    <xdr:to>
      <xdr:col>20</xdr:col>
      <xdr:colOff>381000</xdr:colOff>
      <xdr:row>39</xdr:row>
      <xdr:rowOff>180975</xdr:rowOff>
    </xdr:to>
    <xdr:pic>
      <xdr:nvPicPr>
        <xdr:cNvPr id="4871" name="Picture 48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A9708DC-0E68-4DF8-BE22-59403AC9C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223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39</xdr:row>
      <xdr:rowOff>0</xdr:rowOff>
    </xdr:from>
    <xdr:to>
      <xdr:col>20</xdr:col>
      <xdr:colOff>381000</xdr:colOff>
      <xdr:row>40</xdr:row>
      <xdr:rowOff>180975</xdr:rowOff>
    </xdr:to>
    <xdr:pic>
      <xdr:nvPicPr>
        <xdr:cNvPr id="4872" name="Picture 4871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42C237AF-11E8-4291-BC99-5E2147CDA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243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40</xdr:row>
      <xdr:rowOff>0</xdr:rowOff>
    </xdr:from>
    <xdr:to>
      <xdr:col>20</xdr:col>
      <xdr:colOff>381000</xdr:colOff>
      <xdr:row>41</xdr:row>
      <xdr:rowOff>180975</xdr:rowOff>
    </xdr:to>
    <xdr:pic>
      <xdr:nvPicPr>
        <xdr:cNvPr id="4873" name="Picture 48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215054F-5444-466C-8E93-EE311A5B7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263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41</xdr:row>
      <xdr:rowOff>0</xdr:rowOff>
    </xdr:from>
    <xdr:to>
      <xdr:col>20</xdr:col>
      <xdr:colOff>381000</xdr:colOff>
      <xdr:row>42</xdr:row>
      <xdr:rowOff>180975</xdr:rowOff>
    </xdr:to>
    <xdr:pic>
      <xdr:nvPicPr>
        <xdr:cNvPr id="4874" name="Picture 48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41A721F-7709-4F20-AD96-CDFDD1F5F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283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42</xdr:row>
      <xdr:rowOff>0</xdr:rowOff>
    </xdr:from>
    <xdr:to>
      <xdr:col>20</xdr:col>
      <xdr:colOff>381000</xdr:colOff>
      <xdr:row>43</xdr:row>
      <xdr:rowOff>180975</xdr:rowOff>
    </xdr:to>
    <xdr:pic>
      <xdr:nvPicPr>
        <xdr:cNvPr id="4875" name="Picture 487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C79DCAF5-C155-4EDA-B1C2-48A34237B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303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43</xdr:row>
      <xdr:rowOff>0</xdr:rowOff>
    </xdr:from>
    <xdr:to>
      <xdr:col>20</xdr:col>
      <xdr:colOff>381000</xdr:colOff>
      <xdr:row>44</xdr:row>
      <xdr:rowOff>180975</xdr:rowOff>
    </xdr:to>
    <xdr:pic>
      <xdr:nvPicPr>
        <xdr:cNvPr id="4876" name="Picture 48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3584D28-488E-46CC-9293-C58C1D989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323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44</xdr:row>
      <xdr:rowOff>0</xdr:rowOff>
    </xdr:from>
    <xdr:to>
      <xdr:col>20</xdr:col>
      <xdr:colOff>381000</xdr:colOff>
      <xdr:row>45</xdr:row>
      <xdr:rowOff>180975</xdr:rowOff>
    </xdr:to>
    <xdr:pic>
      <xdr:nvPicPr>
        <xdr:cNvPr id="4877" name="Picture 48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F0AAFC3-1C49-44CB-830F-5CD785DF0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343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45</xdr:row>
      <xdr:rowOff>0</xdr:rowOff>
    </xdr:from>
    <xdr:to>
      <xdr:col>20</xdr:col>
      <xdr:colOff>381000</xdr:colOff>
      <xdr:row>46</xdr:row>
      <xdr:rowOff>180975</xdr:rowOff>
    </xdr:to>
    <xdr:pic>
      <xdr:nvPicPr>
        <xdr:cNvPr id="4878" name="Picture 4877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7306F72E-A5B6-473C-AB37-7CAC01E08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363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46</xdr:row>
      <xdr:rowOff>0</xdr:rowOff>
    </xdr:from>
    <xdr:to>
      <xdr:col>20</xdr:col>
      <xdr:colOff>381000</xdr:colOff>
      <xdr:row>47</xdr:row>
      <xdr:rowOff>180975</xdr:rowOff>
    </xdr:to>
    <xdr:pic>
      <xdr:nvPicPr>
        <xdr:cNvPr id="4879" name="Picture 48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7D368B4-F3CB-428F-8783-7E9F06A59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383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47</xdr:row>
      <xdr:rowOff>0</xdr:rowOff>
    </xdr:from>
    <xdr:to>
      <xdr:col>20</xdr:col>
      <xdr:colOff>381000</xdr:colOff>
      <xdr:row>48</xdr:row>
      <xdr:rowOff>180975</xdr:rowOff>
    </xdr:to>
    <xdr:pic>
      <xdr:nvPicPr>
        <xdr:cNvPr id="4880" name="Picture 48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AE1935C-8D31-4829-B8DB-053712D70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403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48</xdr:row>
      <xdr:rowOff>0</xdr:rowOff>
    </xdr:from>
    <xdr:to>
      <xdr:col>20</xdr:col>
      <xdr:colOff>381000</xdr:colOff>
      <xdr:row>49</xdr:row>
      <xdr:rowOff>180975</xdr:rowOff>
    </xdr:to>
    <xdr:pic>
      <xdr:nvPicPr>
        <xdr:cNvPr id="4881" name="Picture 48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D2EF0F5-3B57-4932-AD53-2F330185B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423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49</xdr:row>
      <xdr:rowOff>0</xdr:rowOff>
    </xdr:from>
    <xdr:to>
      <xdr:col>20</xdr:col>
      <xdr:colOff>381000</xdr:colOff>
      <xdr:row>50</xdr:row>
      <xdr:rowOff>180975</xdr:rowOff>
    </xdr:to>
    <xdr:pic>
      <xdr:nvPicPr>
        <xdr:cNvPr id="4882" name="Picture 488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3D1F78F-9192-448F-B9ED-85CDB9FC7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443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50</xdr:row>
      <xdr:rowOff>0</xdr:rowOff>
    </xdr:from>
    <xdr:to>
      <xdr:col>20</xdr:col>
      <xdr:colOff>381000</xdr:colOff>
      <xdr:row>51</xdr:row>
      <xdr:rowOff>180975</xdr:rowOff>
    </xdr:to>
    <xdr:pic>
      <xdr:nvPicPr>
        <xdr:cNvPr id="4883" name="Picture 488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8B811AC9-8F4F-4594-93A0-1E9368304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463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51</xdr:row>
      <xdr:rowOff>0</xdr:rowOff>
    </xdr:from>
    <xdr:to>
      <xdr:col>20</xdr:col>
      <xdr:colOff>381000</xdr:colOff>
      <xdr:row>52</xdr:row>
      <xdr:rowOff>180975</xdr:rowOff>
    </xdr:to>
    <xdr:pic>
      <xdr:nvPicPr>
        <xdr:cNvPr id="4884" name="Picture 48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B72E9AF-88E6-4284-B76E-38F796E77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483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52</xdr:row>
      <xdr:rowOff>0</xdr:rowOff>
    </xdr:from>
    <xdr:to>
      <xdr:col>20</xdr:col>
      <xdr:colOff>381000</xdr:colOff>
      <xdr:row>53</xdr:row>
      <xdr:rowOff>180975</xdr:rowOff>
    </xdr:to>
    <xdr:pic>
      <xdr:nvPicPr>
        <xdr:cNvPr id="4885" name="Picture 48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F065D1A-6225-49FF-B6A8-69D1D5DDF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503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53</xdr:row>
      <xdr:rowOff>0</xdr:rowOff>
    </xdr:from>
    <xdr:to>
      <xdr:col>20</xdr:col>
      <xdr:colOff>381000</xdr:colOff>
      <xdr:row>54</xdr:row>
      <xdr:rowOff>180975</xdr:rowOff>
    </xdr:to>
    <xdr:pic>
      <xdr:nvPicPr>
        <xdr:cNvPr id="4886" name="Picture 48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B1337E7-9F10-4513-809E-50E27942A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523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54</xdr:row>
      <xdr:rowOff>0</xdr:rowOff>
    </xdr:from>
    <xdr:to>
      <xdr:col>20</xdr:col>
      <xdr:colOff>381000</xdr:colOff>
      <xdr:row>55</xdr:row>
      <xdr:rowOff>180975</xdr:rowOff>
    </xdr:to>
    <xdr:pic>
      <xdr:nvPicPr>
        <xdr:cNvPr id="4887" name="Picture 4886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A7DBD74E-74E4-4F38-B81C-E9BF6CF79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543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55</xdr:row>
      <xdr:rowOff>0</xdr:rowOff>
    </xdr:from>
    <xdr:to>
      <xdr:col>20</xdr:col>
      <xdr:colOff>381000</xdr:colOff>
      <xdr:row>56</xdr:row>
      <xdr:rowOff>180975</xdr:rowOff>
    </xdr:to>
    <xdr:pic>
      <xdr:nvPicPr>
        <xdr:cNvPr id="4888" name="Picture 4887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B5B9FAA2-2391-4510-BC9B-82A6DF0B8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563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56</xdr:row>
      <xdr:rowOff>0</xdr:rowOff>
    </xdr:from>
    <xdr:to>
      <xdr:col>20</xdr:col>
      <xdr:colOff>381000</xdr:colOff>
      <xdr:row>57</xdr:row>
      <xdr:rowOff>180975</xdr:rowOff>
    </xdr:to>
    <xdr:pic>
      <xdr:nvPicPr>
        <xdr:cNvPr id="4889" name="Picture 48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87FBE22-C703-4496-959A-FA54ADB7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583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57</xdr:row>
      <xdr:rowOff>0</xdr:rowOff>
    </xdr:from>
    <xdr:to>
      <xdr:col>20</xdr:col>
      <xdr:colOff>381000</xdr:colOff>
      <xdr:row>58</xdr:row>
      <xdr:rowOff>180975</xdr:rowOff>
    </xdr:to>
    <xdr:pic>
      <xdr:nvPicPr>
        <xdr:cNvPr id="4890" name="Picture 4889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1F774335-1CB9-41A4-A19C-75FDD3C46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603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58</xdr:row>
      <xdr:rowOff>0</xdr:rowOff>
    </xdr:from>
    <xdr:to>
      <xdr:col>20</xdr:col>
      <xdr:colOff>381000</xdr:colOff>
      <xdr:row>59</xdr:row>
      <xdr:rowOff>180975</xdr:rowOff>
    </xdr:to>
    <xdr:pic>
      <xdr:nvPicPr>
        <xdr:cNvPr id="4891" name="Picture 48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F45D22E-67AC-45E7-80C4-87727AF6A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623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59</xdr:row>
      <xdr:rowOff>0</xdr:rowOff>
    </xdr:from>
    <xdr:to>
      <xdr:col>20</xdr:col>
      <xdr:colOff>381000</xdr:colOff>
      <xdr:row>60</xdr:row>
      <xdr:rowOff>180975</xdr:rowOff>
    </xdr:to>
    <xdr:pic>
      <xdr:nvPicPr>
        <xdr:cNvPr id="4892" name="Picture 489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E631D503-FE47-43A0-B464-E069266B3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643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60</xdr:row>
      <xdr:rowOff>0</xdr:rowOff>
    </xdr:from>
    <xdr:to>
      <xdr:col>20</xdr:col>
      <xdr:colOff>381000</xdr:colOff>
      <xdr:row>61</xdr:row>
      <xdr:rowOff>180975</xdr:rowOff>
    </xdr:to>
    <xdr:pic>
      <xdr:nvPicPr>
        <xdr:cNvPr id="4893" name="Picture 48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656F5E7-224A-48AE-BB95-1ABEB5CD7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663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61</xdr:row>
      <xdr:rowOff>0</xdr:rowOff>
    </xdr:from>
    <xdr:to>
      <xdr:col>20</xdr:col>
      <xdr:colOff>381000</xdr:colOff>
      <xdr:row>62</xdr:row>
      <xdr:rowOff>180975</xdr:rowOff>
    </xdr:to>
    <xdr:pic>
      <xdr:nvPicPr>
        <xdr:cNvPr id="4894" name="Picture 48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CE75701-3FBE-4B0C-908B-C7C4A87F9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683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62</xdr:row>
      <xdr:rowOff>0</xdr:rowOff>
    </xdr:from>
    <xdr:to>
      <xdr:col>20</xdr:col>
      <xdr:colOff>381000</xdr:colOff>
      <xdr:row>63</xdr:row>
      <xdr:rowOff>180975</xdr:rowOff>
    </xdr:to>
    <xdr:pic>
      <xdr:nvPicPr>
        <xdr:cNvPr id="4895" name="Picture 48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F6C25B3-1D70-49FE-A7F8-940C4BB36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7031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63</xdr:row>
      <xdr:rowOff>0</xdr:rowOff>
    </xdr:from>
    <xdr:to>
      <xdr:col>20</xdr:col>
      <xdr:colOff>381000</xdr:colOff>
      <xdr:row>64</xdr:row>
      <xdr:rowOff>180975</xdr:rowOff>
    </xdr:to>
    <xdr:pic>
      <xdr:nvPicPr>
        <xdr:cNvPr id="4896" name="Picture 48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AF65A7F-1958-4FA2-97E0-AC91790D6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7231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64</xdr:row>
      <xdr:rowOff>0</xdr:rowOff>
    </xdr:from>
    <xdr:to>
      <xdr:col>20</xdr:col>
      <xdr:colOff>381000</xdr:colOff>
      <xdr:row>65</xdr:row>
      <xdr:rowOff>180975</xdr:rowOff>
    </xdr:to>
    <xdr:pic>
      <xdr:nvPicPr>
        <xdr:cNvPr id="4897" name="Picture 48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B38571E-F0AB-4930-BB27-1FAA52FA5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743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65</xdr:row>
      <xdr:rowOff>0</xdr:rowOff>
    </xdr:from>
    <xdr:to>
      <xdr:col>20</xdr:col>
      <xdr:colOff>381000</xdr:colOff>
      <xdr:row>66</xdr:row>
      <xdr:rowOff>180975</xdr:rowOff>
    </xdr:to>
    <xdr:pic>
      <xdr:nvPicPr>
        <xdr:cNvPr id="4898" name="Picture 48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82F3D64-1841-41AF-9951-1C8FA9E16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7632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66</xdr:row>
      <xdr:rowOff>0</xdr:rowOff>
    </xdr:from>
    <xdr:to>
      <xdr:col>20</xdr:col>
      <xdr:colOff>381000</xdr:colOff>
      <xdr:row>67</xdr:row>
      <xdr:rowOff>180975</xdr:rowOff>
    </xdr:to>
    <xdr:pic>
      <xdr:nvPicPr>
        <xdr:cNvPr id="4899" name="Picture 489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D7CCD924-11D2-46D4-A746-320F10F57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783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67</xdr:row>
      <xdr:rowOff>0</xdr:rowOff>
    </xdr:from>
    <xdr:to>
      <xdr:col>20</xdr:col>
      <xdr:colOff>381000</xdr:colOff>
      <xdr:row>68</xdr:row>
      <xdr:rowOff>180975</xdr:rowOff>
    </xdr:to>
    <xdr:pic>
      <xdr:nvPicPr>
        <xdr:cNvPr id="4900" name="Picture 48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6D763B9-5BFD-4260-B7B5-0B41A7835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8032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68</xdr:row>
      <xdr:rowOff>0</xdr:rowOff>
    </xdr:from>
    <xdr:to>
      <xdr:col>20</xdr:col>
      <xdr:colOff>381000</xdr:colOff>
      <xdr:row>69</xdr:row>
      <xdr:rowOff>180975</xdr:rowOff>
    </xdr:to>
    <xdr:pic>
      <xdr:nvPicPr>
        <xdr:cNvPr id="4901" name="Picture 4900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A0C486A6-861D-4D22-8BE0-1442FEB29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8232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69</xdr:row>
      <xdr:rowOff>0</xdr:rowOff>
    </xdr:from>
    <xdr:to>
      <xdr:col>20</xdr:col>
      <xdr:colOff>381000</xdr:colOff>
      <xdr:row>70</xdr:row>
      <xdr:rowOff>180975</xdr:rowOff>
    </xdr:to>
    <xdr:pic>
      <xdr:nvPicPr>
        <xdr:cNvPr id="4902" name="Picture 49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7BAC97-42E7-45AE-B0F9-81C1ED018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8432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70</xdr:row>
      <xdr:rowOff>0</xdr:rowOff>
    </xdr:from>
    <xdr:to>
      <xdr:col>20</xdr:col>
      <xdr:colOff>381000</xdr:colOff>
      <xdr:row>71</xdr:row>
      <xdr:rowOff>180975</xdr:rowOff>
    </xdr:to>
    <xdr:pic>
      <xdr:nvPicPr>
        <xdr:cNvPr id="4903" name="Picture 490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C2B92E0F-6DFA-4C61-BF4E-586CE4C95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863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71</xdr:row>
      <xdr:rowOff>0</xdr:rowOff>
    </xdr:from>
    <xdr:to>
      <xdr:col>20</xdr:col>
      <xdr:colOff>381000</xdr:colOff>
      <xdr:row>72</xdr:row>
      <xdr:rowOff>180975</xdr:rowOff>
    </xdr:to>
    <xdr:pic>
      <xdr:nvPicPr>
        <xdr:cNvPr id="4904" name="Picture 49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4D7236B-9CE1-4711-9542-2D6D8B49B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8832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72</xdr:row>
      <xdr:rowOff>0</xdr:rowOff>
    </xdr:from>
    <xdr:to>
      <xdr:col>20</xdr:col>
      <xdr:colOff>381000</xdr:colOff>
      <xdr:row>73</xdr:row>
      <xdr:rowOff>180975</xdr:rowOff>
    </xdr:to>
    <xdr:pic>
      <xdr:nvPicPr>
        <xdr:cNvPr id="4905" name="Picture 49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50EC3A9-FE77-4A49-BFBF-1CA92C177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9032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73</xdr:row>
      <xdr:rowOff>0</xdr:rowOff>
    </xdr:from>
    <xdr:to>
      <xdr:col>20</xdr:col>
      <xdr:colOff>381000</xdr:colOff>
      <xdr:row>74</xdr:row>
      <xdr:rowOff>180975</xdr:rowOff>
    </xdr:to>
    <xdr:pic>
      <xdr:nvPicPr>
        <xdr:cNvPr id="4906" name="Picture 4905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74408A96-8F7D-46B4-8BD6-7DFB242E0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9232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74</xdr:row>
      <xdr:rowOff>0</xdr:rowOff>
    </xdr:from>
    <xdr:to>
      <xdr:col>20</xdr:col>
      <xdr:colOff>381000</xdr:colOff>
      <xdr:row>75</xdr:row>
      <xdr:rowOff>180975</xdr:rowOff>
    </xdr:to>
    <xdr:pic>
      <xdr:nvPicPr>
        <xdr:cNvPr id="4907" name="Picture 4906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6039E24C-E233-486D-B22B-2BB0D310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9432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75</xdr:row>
      <xdr:rowOff>0</xdr:rowOff>
    </xdr:from>
    <xdr:to>
      <xdr:col>20</xdr:col>
      <xdr:colOff>381000</xdr:colOff>
      <xdr:row>76</xdr:row>
      <xdr:rowOff>180975</xdr:rowOff>
    </xdr:to>
    <xdr:pic>
      <xdr:nvPicPr>
        <xdr:cNvPr id="4908" name="Picture 49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068E1CF-72D2-4164-AF25-3BAE23876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9632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76</xdr:row>
      <xdr:rowOff>0</xdr:rowOff>
    </xdr:from>
    <xdr:to>
      <xdr:col>20</xdr:col>
      <xdr:colOff>381000</xdr:colOff>
      <xdr:row>77</xdr:row>
      <xdr:rowOff>180975</xdr:rowOff>
    </xdr:to>
    <xdr:pic>
      <xdr:nvPicPr>
        <xdr:cNvPr id="4909" name="Picture 4908" descr="https://a.espncdn.com/combiner/i?img=/i/teamlogos/countries/500/esp.png&amp;w=40&amp;h=40&amp;scale=crop">
          <a:extLst>
            <a:ext uri="{FF2B5EF4-FFF2-40B4-BE49-F238E27FC236}">
              <a16:creationId xmlns:a16="http://schemas.microsoft.com/office/drawing/2014/main" id="{3850E700-7150-4B17-8D4A-B643C4BAC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983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77</xdr:row>
      <xdr:rowOff>0</xdr:rowOff>
    </xdr:from>
    <xdr:to>
      <xdr:col>20</xdr:col>
      <xdr:colOff>381000</xdr:colOff>
      <xdr:row>78</xdr:row>
      <xdr:rowOff>180975</xdr:rowOff>
    </xdr:to>
    <xdr:pic>
      <xdr:nvPicPr>
        <xdr:cNvPr id="4910" name="Picture 49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F5C1621-4242-45C1-BD42-14BEA0AC4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0032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78</xdr:row>
      <xdr:rowOff>0</xdr:rowOff>
    </xdr:from>
    <xdr:to>
      <xdr:col>20</xdr:col>
      <xdr:colOff>381000</xdr:colOff>
      <xdr:row>79</xdr:row>
      <xdr:rowOff>180975</xdr:rowOff>
    </xdr:to>
    <xdr:pic>
      <xdr:nvPicPr>
        <xdr:cNvPr id="4911" name="Picture 49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8A4A540-A51F-4CBA-8BDA-4D4126CC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023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79</xdr:row>
      <xdr:rowOff>0</xdr:rowOff>
    </xdr:from>
    <xdr:to>
      <xdr:col>20</xdr:col>
      <xdr:colOff>381000</xdr:colOff>
      <xdr:row>80</xdr:row>
      <xdr:rowOff>180975</xdr:rowOff>
    </xdr:to>
    <xdr:pic>
      <xdr:nvPicPr>
        <xdr:cNvPr id="4912" name="Picture 4911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1EC3A45C-746C-4DA0-BB38-4E0324877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0432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80</xdr:row>
      <xdr:rowOff>0</xdr:rowOff>
    </xdr:from>
    <xdr:to>
      <xdr:col>20</xdr:col>
      <xdr:colOff>381000</xdr:colOff>
      <xdr:row>81</xdr:row>
      <xdr:rowOff>180975</xdr:rowOff>
    </xdr:to>
    <xdr:pic>
      <xdr:nvPicPr>
        <xdr:cNvPr id="4913" name="Picture 49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B876835-D6E9-4F80-AB37-336830ED2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063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81</xdr:row>
      <xdr:rowOff>0</xdr:rowOff>
    </xdr:from>
    <xdr:to>
      <xdr:col>20</xdr:col>
      <xdr:colOff>381000</xdr:colOff>
      <xdr:row>82</xdr:row>
      <xdr:rowOff>180975</xdr:rowOff>
    </xdr:to>
    <xdr:pic>
      <xdr:nvPicPr>
        <xdr:cNvPr id="4914" name="Picture 491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A062487C-A801-47EE-8BC0-55CA4789B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0832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82</xdr:row>
      <xdr:rowOff>0</xdr:rowOff>
    </xdr:from>
    <xdr:to>
      <xdr:col>20</xdr:col>
      <xdr:colOff>381000</xdr:colOff>
      <xdr:row>83</xdr:row>
      <xdr:rowOff>180975</xdr:rowOff>
    </xdr:to>
    <xdr:pic>
      <xdr:nvPicPr>
        <xdr:cNvPr id="4915" name="Picture 49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39771AA-5670-4916-A85F-43B3938BB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1032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83</xdr:row>
      <xdr:rowOff>0</xdr:rowOff>
    </xdr:from>
    <xdr:to>
      <xdr:col>20</xdr:col>
      <xdr:colOff>381000</xdr:colOff>
      <xdr:row>84</xdr:row>
      <xdr:rowOff>180975</xdr:rowOff>
    </xdr:to>
    <xdr:pic>
      <xdr:nvPicPr>
        <xdr:cNvPr id="4916" name="Picture 49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EFA9F38-CB89-423F-9820-CE97373DA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1232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84</xdr:row>
      <xdr:rowOff>0</xdr:rowOff>
    </xdr:from>
    <xdr:to>
      <xdr:col>20</xdr:col>
      <xdr:colOff>381000</xdr:colOff>
      <xdr:row>85</xdr:row>
      <xdr:rowOff>180975</xdr:rowOff>
    </xdr:to>
    <xdr:pic>
      <xdr:nvPicPr>
        <xdr:cNvPr id="4917" name="Picture 49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96C3AD7-DED0-4042-8CD4-89C04E0B4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143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85</xdr:row>
      <xdr:rowOff>0</xdr:rowOff>
    </xdr:from>
    <xdr:to>
      <xdr:col>20</xdr:col>
      <xdr:colOff>381000</xdr:colOff>
      <xdr:row>86</xdr:row>
      <xdr:rowOff>180975</xdr:rowOff>
    </xdr:to>
    <xdr:pic>
      <xdr:nvPicPr>
        <xdr:cNvPr id="4918" name="Picture 49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B8F4390-2A49-4851-994A-D0F3613F6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1632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86</xdr:row>
      <xdr:rowOff>0</xdr:rowOff>
    </xdr:from>
    <xdr:to>
      <xdr:col>20</xdr:col>
      <xdr:colOff>381000</xdr:colOff>
      <xdr:row>87</xdr:row>
      <xdr:rowOff>180975</xdr:rowOff>
    </xdr:to>
    <xdr:pic>
      <xdr:nvPicPr>
        <xdr:cNvPr id="4919" name="Picture 49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A0D921F-04B3-4BB2-9F38-5F17B54B2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183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87</xdr:row>
      <xdr:rowOff>0</xdr:rowOff>
    </xdr:from>
    <xdr:to>
      <xdr:col>20</xdr:col>
      <xdr:colOff>381000</xdr:colOff>
      <xdr:row>88</xdr:row>
      <xdr:rowOff>180975</xdr:rowOff>
    </xdr:to>
    <xdr:pic>
      <xdr:nvPicPr>
        <xdr:cNvPr id="4920" name="Picture 49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938C3AC-6110-45AE-A5BA-779410FC9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2032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88</xdr:row>
      <xdr:rowOff>0</xdr:rowOff>
    </xdr:from>
    <xdr:to>
      <xdr:col>20</xdr:col>
      <xdr:colOff>381000</xdr:colOff>
      <xdr:row>89</xdr:row>
      <xdr:rowOff>180975</xdr:rowOff>
    </xdr:to>
    <xdr:pic>
      <xdr:nvPicPr>
        <xdr:cNvPr id="4921" name="Picture 492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A30EE8A2-2048-48D1-B01D-83F26319D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2232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89</xdr:row>
      <xdr:rowOff>0</xdr:rowOff>
    </xdr:from>
    <xdr:to>
      <xdr:col>20</xdr:col>
      <xdr:colOff>381000</xdr:colOff>
      <xdr:row>90</xdr:row>
      <xdr:rowOff>180975</xdr:rowOff>
    </xdr:to>
    <xdr:pic>
      <xdr:nvPicPr>
        <xdr:cNvPr id="4922" name="Picture 4921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1BBDB50B-FF18-49DF-9E55-7258B9E8F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2432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90</xdr:row>
      <xdr:rowOff>0</xdr:rowOff>
    </xdr:from>
    <xdr:to>
      <xdr:col>20</xdr:col>
      <xdr:colOff>381000</xdr:colOff>
      <xdr:row>91</xdr:row>
      <xdr:rowOff>180975</xdr:rowOff>
    </xdr:to>
    <xdr:pic>
      <xdr:nvPicPr>
        <xdr:cNvPr id="4923" name="Picture 492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A644FB44-AFED-45AD-A492-ECA44E987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263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91</xdr:row>
      <xdr:rowOff>0</xdr:rowOff>
    </xdr:from>
    <xdr:to>
      <xdr:col>20</xdr:col>
      <xdr:colOff>381000</xdr:colOff>
      <xdr:row>92</xdr:row>
      <xdr:rowOff>180975</xdr:rowOff>
    </xdr:to>
    <xdr:pic>
      <xdr:nvPicPr>
        <xdr:cNvPr id="4924" name="Picture 4923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A47A772C-8984-41DC-8720-C08CB530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2832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92</xdr:row>
      <xdr:rowOff>0</xdr:rowOff>
    </xdr:from>
    <xdr:to>
      <xdr:col>20</xdr:col>
      <xdr:colOff>381000</xdr:colOff>
      <xdr:row>93</xdr:row>
      <xdr:rowOff>180975</xdr:rowOff>
    </xdr:to>
    <xdr:pic>
      <xdr:nvPicPr>
        <xdr:cNvPr id="4925" name="Picture 49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BC3FB1A-6E7E-4EC8-BD1C-BC0454754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3032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93</xdr:row>
      <xdr:rowOff>0</xdr:rowOff>
    </xdr:from>
    <xdr:to>
      <xdr:col>20</xdr:col>
      <xdr:colOff>381000</xdr:colOff>
      <xdr:row>94</xdr:row>
      <xdr:rowOff>180975</xdr:rowOff>
    </xdr:to>
    <xdr:pic>
      <xdr:nvPicPr>
        <xdr:cNvPr id="4926" name="Picture 49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8F7C9B4-7856-4F44-B17C-AB88287EF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3232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94</xdr:row>
      <xdr:rowOff>0</xdr:rowOff>
    </xdr:from>
    <xdr:to>
      <xdr:col>20</xdr:col>
      <xdr:colOff>381000</xdr:colOff>
      <xdr:row>95</xdr:row>
      <xdr:rowOff>180975</xdr:rowOff>
    </xdr:to>
    <xdr:pic>
      <xdr:nvPicPr>
        <xdr:cNvPr id="4927" name="Picture 49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E0C6AB3-9D3B-42A8-8260-06E87EDEE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3432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95</xdr:row>
      <xdr:rowOff>0</xdr:rowOff>
    </xdr:from>
    <xdr:to>
      <xdr:col>20</xdr:col>
      <xdr:colOff>381000</xdr:colOff>
      <xdr:row>96</xdr:row>
      <xdr:rowOff>180975</xdr:rowOff>
    </xdr:to>
    <xdr:pic>
      <xdr:nvPicPr>
        <xdr:cNvPr id="4928" name="Picture 49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7DF6FA5-66AB-4376-BAC4-658998303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3632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96</xdr:row>
      <xdr:rowOff>0</xdr:rowOff>
    </xdr:from>
    <xdr:to>
      <xdr:col>20</xdr:col>
      <xdr:colOff>381000</xdr:colOff>
      <xdr:row>97</xdr:row>
      <xdr:rowOff>180975</xdr:rowOff>
    </xdr:to>
    <xdr:pic>
      <xdr:nvPicPr>
        <xdr:cNvPr id="4929" name="Picture 49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63C0A11-810A-459F-9425-047C8C4E5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383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97</xdr:row>
      <xdr:rowOff>0</xdr:rowOff>
    </xdr:from>
    <xdr:to>
      <xdr:col>20</xdr:col>
      <xdr:colOff>381000</xdr:colOff>
      <xdr:row>98</xdr:row>
      <xdr:rowOff>180975</xdr:rowOff>
    </xdr:to>
    <xdr:pic>
      <xdr:nvPicPr>
        <xdr:cNvPr id="4930" name="Picture 4929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03C5ABEA-F379-4AA7-B740-FB56B956B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4032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98</xdr:row>
      <xdr:rowOff>0</xdr:rowOff>
    </xdr:from>
    <xdr:to>
      <xdr:col>20</xdr:col>
      <xdr:colOff>381000</xdr:colOff>
      <xdr:row>99</xdr:row>
      <xdr:rowOff>180975</xdr:rowOff>
    </xdr:to>
    <xdr:pic>
      <xdr:nvPicPr>
        <xdr:cNvPr id="4931" name="Picture 49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DE28974-08CB-4FFC-97C3-5668420A6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423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99</xdr:row>
      <xdr:rowOff>0</xdr:rowOff>
    </xdr:from>
    <xdr:to>
      <xdr:col>20</xdr:col>
      <xdr:colOff>381000</xdr:colOff>
      <xdr:row>100</xdr:row>
      <xdr:rowOff>180975</xdr:rowOff>
    </xdr:to>
    <xdr:pic>
      <xdr:nvPicPr>
        <xdr:cNvPr id="4932" name="Picture 493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5977FA84-62CB-4AF7-AF16-ED99A5C02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4432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100</xdr:row>
      <xdr:rowOff>0</xdr:rowOff>
    </xdr:from>
    <xdr:to>
      <xdr:col>20</xdr:col>
      <xdr:colOff>381000</xdr:colOff>
      <xdr:row>101</xdr:row>
      <xdr:rowOff>180975</xdr:rowOff>
    </xdr:to>
    <xdr:pic>
      <xdr:nvPicPr>
        <xdr:cNvPr id="4933" name="Picture 4932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0B4F90F8-9662-4D2E-ADE7-42D575F6B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463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101</xdr:row>
      <xdr:rowOff>0</xdr:rowOff>
    </xdr:from>
    <xdr:to>
      <xdr:col>20</xdr:col>
      <xdr:colOff>381000</xdr:colOff>
      <xdr:row>102</xdr:row>
      <xdr:rowOff>180975</xdr:rowOff>
    </xdr:to>
    <xdr:pic>
      <xdr:nvPicPr>
        <xdr:cNvPr id="4934" name="Picture 49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DFB5678-ECF2-4945-9369-05C9DA41C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4832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102</xdr:row>
      <xdr:rowOff>0</xdr:rowOff>
    </xdr:from>
    <xdr:to>
      <xdr:col>20</xdr:col>
      <xdr:colOff>381000</xdr:colOff>
      <xdr:row>103</xdr:row>
      <xdr:rowOff>180975</xdr:rowOff>
    </xdr:to>
    <xdr:pic>
      <xdr:nvPicPr>
        <xdr:cNvPr id="4935" name="Picture 49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3D7A545-ABFE-4FB0-AC86-5D074589B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5032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103</xdr:row>
      <xdr:rowOff>0</xdr:rowOff>
    </xdr:from>
    <xdr:to>
      <xdr:col>20</xdr:col>
      <xdr:colOff>381000</xdr:colOff>
      <xdr:row>104</xdr:row>
      <xdr:rowOff>180975</xdr:rowOff>
    </xdr:to>
    <xdr:pic>
      <xdr:nvPicPr>
        <xdr:cNvPr id="4936" name="Picture 49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DE264A2-D798-48A3-9A2C-97DBDE2C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5232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104</xdr:row>
      <xdr:rowOff>0</xdr:rowOff>
    </xdr:from>
    <xdr:to>
      <xdr:col>20</xdr:col>
      <xdr:colOff>381000</xdr:colOff>
      <xdr:row>105</xdr:row>
      <xdr:rowOff>180975</xdr:rowOff>
    </xdr:to>
    <xdr:pic>
      <xdr:nvPicPr>
        <xdr:cNvPr id="4937" name="Picture 49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3E3743D-1B4A-4FA6-9A9A-BF45EFDA5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543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105</xdr:row>
      <xdr:rowOff>0</xdr:rowOff>
    </xdr:from>
    <xdr:to>
      <xdr:col>20</xdr:col>
      <xdr:colOff>381000</xdr:colOff>
      <xdr:row>106</xdr:row>
      <xdr:rowOff>180975</xdr:rowOff>
    </xdr:to>
    <xdr:pic>
      <xdr:nvPicPr>
        <xdr:cNvPr id="4938" name="Picture 49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05692E4-1063-434A-AB21-C92DE25A4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5633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106</xdr:row>
      <xdr:rowOff>0</xdr:rowOff>
    </xdr:from>
    <xdr:to>
      <xdr:col>20</xdr:col>
      <xdr:colOff>381000</xdr:colOff>
      <xdr:row>107</xdr:row>
      <xdr:rowOff>180975</xdr:rowOff>
    </xdr:to>
    <xdr:pic>
      <xdr:nvPicPr>
        <xdr:cNvPr id="4939" name="Picture 49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2D82E45-F6AF-449A-8B53-64245FE8A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583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107</xdr:row>
      <xdr:rowOff>0</xdr:rowOff>
    </xdr:from>
    <xdr:to>
      <xdr:col>20</xdr:col>
      <xdr:colOff>381000</xdr:colOff>
      <xdr:row>108</xdr:row>
      <xdr:rowOff>180975</xdr:rowOff>
    </xdr:to>
    <xdr:pic>
      <xdr:nvPicPr>
        <xdr:cNvPr id="4940" name="Picture 49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AC61F9A-D108-4AAE-BCB9-919C5F6D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6033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108</xdr:row>
      <xdr:rowOff>0</xdr:rowOff>
    </xdr:from>
    <xdr:to>
      <xdr:col>20</xdr:col>
      <xdr:colOff>381000</xdr:colOff>
      <xdr:row>109</xdr:row>
      <xdr:rowOff>180975</xdr:rowOff>
    </xdr:to>
    <xdr:pic>
      <xdr:nvPicPr>
        <xdr:cNvPr id="4941" name="Picture 4940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A21777A2-7B7E-40A3-9097-C75675860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6233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109</xdr:row>
      <xdr:rowOff>0</xdr:rowOff>
    </xdr:from>
    <xdr:to>
      <xdr:col>20</xdr:col>
      <xdr:colOff>381000</xdr:colOff>
      <xdr:row>110</xdr:row>
      <xdr:rowOff>180975</xdr:rowOff>
    </xdr:to>
    <xdr:pic>
      <xdr:nvPicPr>
        <xdr:cNvPr id="4942" name="Picture 4941" descr="https://a.espncdn.com/combiner/i?img=/i/teamlogos/countries/500/den.png&amp;w=40&amp;h=40&amp;scale=crop">
          <a:extLst>
            <a:ext uri="{FF2B5EF4-FFF2-40B4-BE49-F238E27FC236}">
              <a16:creationId xmlns:a16="http://schemas.microsoft.com/office/drawing/2014/main" id="{06047FB3-33AE-4D01-AD3A-07660F1CA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6433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110</xdr:row>
      <xdr:rowOff>0</xdr:rowOff>
    </xdr:from>
    <xdr:to>
      <xdr:col>20</xdr:col>
      <xdr:colOff>381000</xdr:colOff>
      <xdr:row>111</xdr:row>
      <xdr:rowOff>180975</xdr:rowOff>
    </xdr:to>
    <xdr:pic>
      <xdr:nvPicPr>
        <xdr:cNvPr id="4943" name="Picture 49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06F231C-C8EC-4E21-991C-95B323F93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6633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111</xdr:row>
      <xdr:rowOff>0</xdr:rowOff>
    </xdr:from>
    <xdr:to>
      <xdr:col>20</xdr:col>
      <xdr:colOff>381000</xdr:colOff>
      <xdr:row>112</xdr:row>
      <xdr:rowOff>180975</xdr:rowOff>
    </xdr:to>
    <xdr:pic>
      <xdr:nvPicPr>
        <xdr:cNvPr id="4944" name="Picture 494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096F6E45-122F-452E-B686-E5BAA757C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6833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112</xdr:row>
      <xdr:rowOff>0</xdr:rowOff>
    </xdr:from>
    <xdr:to>
      <xdr:col>20</xdr:col>
      <xdr:colOff>381000</xdr:colOff>
      <xdr:row>113</xdr:row>
      <xdr:rowOff>180975</xdr:rowOff>
    </xdr:to>
    <xdr:pic>
      <xdr:nvPicPr>
        <xdr:cNvPr id="4945" name="Picture 4944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B0C308ED-093F-47A9-84FE-94BD91C36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7033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113</xdr:row>
      <xdr:rowOff>0</xdr:rowOff>
    </xdr:from>
    <xdr:to>
      <xdr:col>20</xdr:col>
      <xdr:colOff>381000</xdr:colOff>
      <xdr:row>114</xdr:row>
      <xdr:rowOff>180975</xdr:rowOff>
    </xdr:to>
    <xdr:pic>
      <xdr:nvPicPr>
        <xdr:cNvPr id="4946" name="Picture 49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7700F2D-C146-4DD3-9CDA-2E7A337E3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7233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114</xdr:row>
      <xdr:rowOff>0</xdr:rowOff>
    </xdr:from>
    <xdr:to>
      <xdr:col>20</xdr:col>
      <xdr:colOff>381000</xdr:colOff>
      <xdr:row>115</xdr:row>
      <xdr:rowOff>180975</xdr:rowOff>
    </xdr:to>
    <xdr:pic>
      <xdr:nvPicPr>
        <xdr:cNvPr id="4947" name="Picture 49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DC082EC-28CD-419B-8BDE-9B1A5C254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7433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115</xdr:row>
      <xdr:rowOff>0</xdr:rowOff>
    </xdr:from>
    <xdr:to>
      <xdr:col>20</xdr:col>
      <xdr:colOff>381000</xdr:colOff>
      <xdr:row>116</xdr:row>
      <xdr:rowOff>180975</xdr:rowOff>
    </xdr:to>
    <xdr:pic>
      <xdr:nvPicPr>
        <xdr:cNvPr id="4948" name="Picture 49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1ABDAE9-5A23-4565-8010-E16E5843B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7633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116</xdr:row>
      <xdr:rowOff>0</xdr:rowOff>
    </xdr:from>
    <xdr:to>
      <xdr:col>20</xdr:col>
      <xdr:colOff>381000</xdr:colOff>
      <xdr:row>117</xdr:row>
      <xdr:rowOff>180975</xdr:rowOff>
    </xdr:to>
    <xdr:pic>
      <xdr:nvPicPr>
        <xdr:cNvPr id="4949" name="Picture 49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A878E60-3D47-488D-B7DA-D6E30CBD1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7833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117</xdr:row>
      <xdr:rowOff>0</xdr:rowOff>
    </xdr:from>
    <xdr:to>
      <xdr:col>20</xdr:col>
      <xdr:colOff>381000</xdr:colOff>
      <xdr:row>118</xdr:row>
      <xdr:rowOff>180975</xdr:rowOff>
    </xdr:to>
    <xdr:pic>
      <xdr:nvPicPr>
        <xdr:cNvPr id="4950" name="Picture 49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4389271-0CEC-435F-B7DD-F4200D036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8033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118</xdr:row>
      <xdr:rowOff>0</xdr:rowOff>
    </xdr:from>
    <xdr:to>
      <xdr:col>20</xdr:col>
      <xdr:colOff>381000</xdr:colOff>
      <xdr:row>119</xdr:row>
      <xdr:rowOff>180975</xdr:rowOff>
    </xdr:to>
    <xdr:pic>
      <xdr:nvPicPr>
        <xdr:cNvPr id="4951" name="Picture 49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0DEA941-B837-4EFC-B045-515EDCB85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8233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119</xdr:row>
      <xdr:rowOff>0</xdr:rowOff>
    </xdr:from>
    <xdr:to>
      <xdr:col>20</xdr:col>
      <xdr:colOff>381000</xdr:colOff>
      <xdr:row>120</xdr:row>
      <xdr:rowOff>180975</xdr:rowOff>
    </xdr:to>
    <xdr:pic>
      <xdr:nvPicPr>
        <xdr:cNvPr id="4952" name="Picture 495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D0AE318A-85AA-45B7-B01A-F29BC18B5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8433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120</xdr:row>
      <xdr:rowOff>0</xdr:rowOff>
    </xdr:from>
    <xdr:to>
      <xdr:col>20</xdr:col>
      <xdr:colOff>381000</xdr:colOff>
      <xdr:row>121</xdr:row>
      <xdr:rowOff>180975</xdr:rowOff>
    </xdr:to>
    <xdr:pic>
      <xdr:nvPicPr>
        <xdr:cNvPr id="4953" name="Picture 49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BE60788-80A8-4693-80D8-743C87CEA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863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121</xdr:row>
      <xdr:rowOff>0</xdr:rowOff>
    </xdr:from>
    <xdr:to>
      <xdr:col>20</xdr:col>
      <xdr:colOff>381000</xdr:colOff>
      <xdr:row>122</xdr:row>
      <xdr:rowOff>180975</xdr:rowOff>
    </xdr:to>
    <xdr:pic>
      <xdr:nvPicPr>
        <xdr:cNvPr id="4954" name="Picture 4953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E4510D23-A694-44B0-8434-B8D507596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8833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122</xdr:row>
      <xdr:rowOff>0</xdr:rowOff>
    </xdr:from>
    <xdr:to>
      <xdr:col>20</xdr:col>
      <xdr:colOff>381000</xdr:colOff>
      <xdr:row>123</xdr:row>
      <xdr:rowOff>180975</xdr:rowOff>
    </xdr:to>
    <xdr:pic>
      <xdr:nvPicPr>
        <xdr:cNvPr id="4955" name="Picture 49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1D57513-7A36-4E41-AD1D-885965FF1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9033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123</xdr:row>
      <xdr:rowOff>0</xdr:rowOff>
    </xdr:from>
    <xdr:to>
      <xdr:col>20</xdr:col>
      <xdr:colOff>381000</xdr:colOff>
      <xdr:row>124</xdr:row>
      <xdr:rowOff>180975</xdr:rowOff>
    </xdr:to>
    <xdr:pic>
      <xdr:nvPicPr>
        <xdr:cNvPr id="4956" name="Picture 495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953F7386-2E60-4112-8760-D591B8202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9233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124</xdr:row>
      <xdr:rowOff>0</xdr:rowOff>
    </xdr:from>
    <xdr:to>
      <xdr:col>20</xdr:col>
      <xdr:colOff>381000</xdr:colOff>
      <xdr:row>125</xdr:row>
      <xdr:rowOff>180975</xdr:rowOff>
    </xdr:to>
    <xdr:pic>
      <xdr:nvPicPr>
        <xdr:cNvPr id="4957" name="Picture 49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99B341B-966F-4592-9DB1-7FB6B79DE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943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125</xdr:row>
      <xdr:rowOff>0</xdr:rowOff>
    </xdr:from>
    <xdr:to>
      <xdr:col>20</xdr:col>
      <xdr:colOff>381000</xdr:colOff>
      <xdr:row>126</xdr:row>
      <xdr:rowOff>180975</xdr:rowOff>
    </xdr:to>
    <xdr:pic>
      <xdr:nvPicPr>
        <xdr:cNvPr id="4958" name="Picture 495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3DD47E47-84C7-4F47-90AB-14626E95A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9633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126</xdr:row>
      <xdr:rowOff>0</xdr:rowOff>
    </xdr:from>
    <xdr:to>
      <xdr:col>20</xdr:col>
      <xdr:colOff>381000</xdr:colOff>
      <xdr:row>127</xdr:row>
      <xdr:rowOff>180975</xdr:rowOff>
    </xdr:to>
    <xdr:pic>
      <xdr:nvPicPr>
        <xdr:cNvPr id="4959" name="Picture 495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F8D36C51-DAC0-45D7-9F0B-7DEE8F004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983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60" name="Picture 49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ECB9559-089D-4342-B289-57A17DBEE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00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61" name="Picture 49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0DE4381-6F85-4F8A-B931-A6352E763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40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62" name="Picture 49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A00FEC3-DC9C-4A8B-B4A2-B4B238AAF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600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63" name="Picture 496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1B6DBCA5-54DD-4F41-99A9-94B7D50B0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800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64" name="Picture 49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0123748-CA7D-47A6-B4E7-1CD4DCF0E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000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65" name="Picture 496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CA350A81-0992-4F15-ACC3-F8A0C4FD9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20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66" name="Picture 496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765D0D0F-BA4D-4EFC-898E-DAA0682F9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400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67" name="Picture 4966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835AA25B-AC66-420A-9E23-3B02988B0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60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68" name="Picture 4967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20DD171D-D033-4A8B-8C4F-039438F61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80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69" name="Picture 496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396D87E8-0895-46E1-8F21-01C3E6821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00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70" name="Picture 4969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FAB81E9A-53E0-42DF-B5F6-4D627F4C0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20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71" name="Picture 4970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8C33E75A-AB93-4424-AF38-694A35943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40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72" name="Picture 4971" descr="https://a.espncdn.com/combiner/i?img=/i/teamlogos/countries/500/aut.png&amp;w=40&amp;h=40&amp;scale=crop">
          <a:extLst>
            <a:ext uri="{FF2B5EF4-FFF2-40B4-BE49-F238E27FC236}">
              <a16:creationId xmlns:a16="http://schemas.microsoft.com/office/drawing/2014/main" id="{6FDDC4B7-C578-4430-BCCA-D38A722DF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60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73" name="Picture 4972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6DDD6169-8D0A-417F-A4CA-474A56324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80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74" name="Picture 4973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4B3AA078-067A-4A7F-B54B-77AE54F47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00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75" name="Picture 49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9A4C2EA-F719-4BD9-AD76-F51249325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20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76" name="Picture 49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E845B1A-616A-4BB4-95AB-DC0148F29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40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77" name="Picture 49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14580A9-0045-4AEA-A476-F55D05C7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60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78" name="Picture 49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EEC94BF-78A2-4BC1-B78D-17102FAF2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80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79" name="Picture 4978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C5F016E9-E4AC-4362-95B1-BDDB0D296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400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80" name="Picture 4979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28DF3F4D-7229-4190-B99F-6534915D6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420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81" name="Picture 49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4CDA777-27CB-4B14-A88C-8D13F168A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440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82" name="Picture 49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889DAF2-0499-4B6C-BAF3-DA05EA2DA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460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83" name="Picture 4982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CF936D22-2ADC-43ED-B783-8655730B4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480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84" name="Picture 49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8064486-F0D9-4663-94F5-FB048D1EE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500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85" name="Picture 49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8A14DB0-2E0F-48E8-A17B-D37DB29E1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520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86" name="Picture 49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58C2041-032C-4310-8A74-1A11DD3D5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540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87" name="Picture 49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CF305F0-DB97-4F82-A889-F0A89D737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560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88" name="Picture 49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AC2C197-4AC4-4BEF-8E24-9D726158D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580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381000</xdr:colOff>
      <xdr:row>0</xdr:row>
      <xdr:rowOff>381000</xdr:rowOff>
    </xdr:to>
    <xdr:pic>
      <xdr:nvPicPr>
        <xdr:cNvPr id="4989" name="Picture 4988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CE90F5DC-A11A-48FC-8A84-BA0C7B1F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600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20</xdr:col>
      <xdr:colOff>381000</xdr:colOff>
      <xdr:row>2</xdr:row>
      <xdr:rowOff>66675</xdr:rowOff>
    </xdr:to>
    <xdr:pic>
      <xdr:nvPicPr>
        <xdr:cNvPr id="4990" name="Picture 49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274EEE9-16B2-47BE-915A-B6AA313BD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620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</xdr:row>
      <xdr:rowOff>0</xdr:rowOff>
    </xdr:from>
    <xdr:to>
      <xdr:col>20</xdr:col>
      <xdr:colOff>381000</xdr:colOff>
      <xdr:row>3</xdr:row>
      <xdr:rowOff>66675</xdr:rowOff>
    </xdr:to>
    <xdr:pic>
      <xdr:nvPicPr>
        <xdr:cNvPr id="4991" name="Picture 4990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DF098903-ACB2-4CF5-9B9A-90F949187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640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381000</xdr:colOff>
      <xdr:row>4</xdr:row>
      <xdr:rowOff>123825</xdr:rowOff>
    </xdr:to>
    <xdr:pic>
      <xdr:nvPicPr>
        <xdr:cNvPr id="4992" name="Picture 49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21E9EDE-4362-4EAA-B2FD-0999F3DE9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660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4</xdr:row>
      <xdr:rowOff>0</xdr:rowOff>
    </xdr:from>
    <xdr:to>
      <xdr:col>20</xdr:col>
      <xdr:colOff>381000</xdr:colOff>
      <xdr:row>5</xdr:row>
      <xdr:rowOff>180975</xdr:rowOff>
    </xdr:to>
    <xdr:pic>
      <xdr:nvPicPr>
        <xdr:cNvPr id="4993" name="Picture 49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F86D343-7CC6-44C3-98AB-511612F3B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680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5</xdr:row>
      <xdr:rowOff>0</xdr:rowOff>
    </xdr:from>
    <xdr:to>
      <xdr:col>20</xdr:col>
      <xdr:colOff>381000</xdr:colOff>
      <xdr:row>6</xdr:row>
      <xdr:rowOff>66675</xdr:rowOff>
    </xdr:to>
    <xdr:pic>
      <xdr:nvPicPr>
        <xdr:cNvPr id="4994" name="Picture 49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B32F91F-EB4A-4CE3-8F50-EA2D9F1B1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700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6</xdr:row>
      <xdr:rowOff>0</xdr:rowOff>
    </xdr:from>
    <xdr:to>
      <xdr:col>20</xdr:col>
      <xdr:colOff>381000</xdr:colOff>
      <xdr:row>7</xdr:row>
      <xdr:rowOff>28575</xdr:rowOff>
    </xdr:to>
    <xdr:pic>
      <xdr:nvPicPr>
        <xdr:cNvPr id="4995" name="Picture 499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BE1AFEDB-7F7D-44A2-8C5A-72A8C99D3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720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7</xdr:row>
      <xdr:rowOff>0</xdr:rowOff>
    </xdr:from>
    <xdr:to>
      <xdr:col>20</xdr:col>
      <xdr:colOff>381000</xdr:colOff>
      <xdr:row>8</xdr:row>
      <xdr:rowOff>180975</xdr:rowOff>
    </xdr:to>
    <xdr:pic>
      <xdr:nvPicPr>
        <xdr:cNvPr id="4996" name="Picture 49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E25778A-17BE-4403-95A7-6ADFA6F3C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740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8</xdr:row>
      <xdr:rowOff>0</xdr:rowOff>
    </xdr:from>
    <xdr:to>
      <xdr:col>20</xdr:col>
      <xdr:colOff>381000</xdr:colOff>
      <xdr:row>9</xdr:row>
      <xdr:rowOff>180975</xdr:rowOff>
    </xdr:to>
    <xdr:pic>
      <xdr:nvPicPr>
        <xdr:cNvPr id="4997" name="Picture 49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200B569-92AE-4C8B-8B64-4BEDC51F8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760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9</xdr:row>
      <xdr:rowOff>0</xdr:rowOff>
    </xdr:from>
    <xdr:to>
      <xdr:col>20</xdr:col>
      <xdr:colOff>381000</xdr:colOff>
      <xdr:row>10</xdr:row>
      <xdr:rowOff>0</xdr:rowOff>
    </xdr:to>
    <xdr:pic>
      <xdr:nvPicPr>
        <xdr:cNvPr id="4998" name="Picture 49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E2DA9CB-CFEC-4C78-B3E6-0B18645D2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780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10</xdr:row>
      <xdr:rowOff>0</xdr:rowOff>
    </xdr:from>
    <xdr:to>
      <xdr:col>20</xdr:col>
      <xdr:colOff>381000</xdr:colOff>
      <xdr:row>11</xdr:row>
      <xdr:rowOff>133350</xdr:rowOff>
    </xdr:to>
    <xdr:pic>
      <xdr:nvPicPr>
        <xdr:cNvPr id="4999" name="Picture 49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3C98C1C-1B7A-438D-8022-CD440B6DE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800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11</xdr:row>
      <xdr:rowOff>0</xdr:rowOff>
    </xdr:from>
    <xdr:to>
      <xdr:col>20</xdr:col>
      <xdr:colOff>381000</xdr:colOff>
      <xdr:row>12</xdr:row>
      <xdr:rowOff>180975</xdr:rowOff>
    </xdr:to>
    <xdr:pic>
      <xdr:nvPicPr>
        <xdr:cNvPr id="5000" name="Picture 49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26E0E00-983C-4C87-A0F1-55F2D03A2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820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12</xdr:row>
      <xdr:rowOff>0</xdr:rowOff>
    </xdr:from>
    <xdr:to>
      <xdr:col>20</xdr:col>
      <xdr:colOff>381000</xdr:colOff>
      <xdr:row>13</xdr:row>
      <xdr:rowOff>66675</xdr:rowOff>
    </xdr:to>
    <xdr:pic>
      <xdr:nvPicPr>
        <xdr:cNvPr id="5001" name="Picture 50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678E05C-7370-4693-B2C0-96043FC5B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840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13</xdr:row>
      <xdr:rowOff>0</xdr:rowOff>
    </xdr:from>
    <xdr:to>
      <xdr:col>20</xdr:col>
      <xdr:colOff>381000</xdr:colOff>
      <xdr:row>14</xdr:row>
      <xdr:rowOff>28575</xdr:rowOff>
    </xdr:to>
    <xdr:pic>
      <xdr:nvPicPr>
        <xdr:cNvPr id="5002" name="Picture 5001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9A803C28-7F67-486A-95FC-248575467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860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14</xdr:row>
      <xdr:rowOff>0</xdr:rowOff>
    </xdr:from>
    <xdr:to>
      <xdr:col>20</xdr:col>
      <xdr:colOff>381000</xdr:colOff>
      <xdr:row>15</xdr:row>
      <xdr:rowOff>180975</xdr:rowOff>
    </xdr:to>
    <xdr:pic>
      <xdr:nvPicPr>
        <xdr:cNvPr id="5003" name="Picture 500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37D97183-A198-4103-B9F2-4C7C0643C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880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15</xdr:row>
      <xdr:rowOff>0</xdr:rowOff>
    </xdr:from>
    <xdr:to>
      <xdr:col>20</xdr:col>
      <xdr:colOff>381000</xdr:colOff>
      <xdr:row>16</xdr:row>
      <xdr:rowOff>180975</xdr:rowOff>
    </xdr:to>
    <xdr:pic>
      <xdr:nvPicPr>
        <xdr:cNvPr id="5004" name="Picture 50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DB5ED5C-C7BB-4C2C-B722-6A6B900D7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900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16</xdr:row>
      <xdr:rowOff>0</xdr:rowOff>
    </xdr:from>
    <xdr:to>
      <xdr:col>20</xdr:col>
      <xdr:colOff>381000</xdr:colOff>
      <xdr:row>17</xdr:row>
      <xdr:rowOff>180975</xdr:rowOff>
    </xdr:to>
    <xdr:pic>
      <xdr:nvPicPr>
        <xdr:cNvPr id="5005" name="Picture 50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F3519AE-A75D-4BE9-B895-A75064579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920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17</xdr:row>
      <xdr:rowOff>0</xdr:rowOff>
    </xdr:from>
    <xdr:to>
      <xdr:col>20</xdr:col>
      <xdr:colOff>381000</xdr:colOff>
      <xdr:row>18</xdr:row>
      <xdr:rowOff>133350</xdr:rowOff>
    </xdr:to>
    <xdr:pic>
      <xdr:nvPicPr>
        <xdr:cNvPr id="5006" name="Picture 50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56E7F31-CAC9-4D4A-97C2-4DE3EDC6E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940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18</xdr:row>
      <xdr:rowOff>0</xdr:rowOff>
    </xdr:from>
    <xdr:to>
      <xdr:col>20</xdr:col>
      <xdr:colOff>381000</xdr:colOff>
      <xdr:row>19</xdr:row>
      <xdr:rowOff>180975</xdr:rowOff>
    </xdr:to>
    <xdr:pic>
      <xdr:nvPicPr>
        <xdr:cNvPr id="5007" name="Picture 50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E2C488A-D6DC-4420-AAB6-749386B2B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960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19</xdr:row>
      <xdr:rowOff>0</xdr:rowOff>
    </xdr:from>
    <xdr:to>
      <xdr:col>20</xdr:col>
      <xdr:colOff>381000</xdr:colOff>
      <xdr:row>20</xdr:row>
      <xdr:rowOff>66675</xdr:rowOff>
    </xdr:to>
    <xdr:pic>
      <xdr:nvPicPr>
        <xdr:cNvPr id="5008" name="Picture 50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39EB2C4-B048-4281-9AD2-A20F0DED7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980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20</xdr:row>
      <xdr:rowOff>0</xdr:rowOff>
    </xdr:from>
    <xdr:to>
      <xdr:col>20</xdr:col>
      <xdr:colOff>381000</xdr:colOff>
      <xdr:row>21</xdr:row>
      <xdr:rowOff>28575</xdr:rowOff>
    </xdr:to>
    <xdr:pic>
      <xdr:nvPicPr>
        <xdr:cNvPr id="5009" name="Picture 50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AAEF22-1EEF-48EB-93F0-08F42C504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000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21</xdr:row>
      <xdr:rowOff>0</xdr:rowOff>
    </xdr:from>
    <xdr:to>
      <xdr:col>20</xdr:col>
      <xdr:colOff>381000</xdr:colOff>
      <xdr:row>22</xdr:row>
      <xdr:rowOff>133350</xdr:rowOff>
    </xdr:to>
    <xdr:pic>
      <xdr:nvPicPr>
        <xdr:cNvPr id="5010" name="Picture 5009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970D9B3E-9EB9-4AC6-9AF2-556612C3A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020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22</xdr:row>
      <xdr:rowOff>0</xdr:rowOff>
    </xdr:from>
    <xdr:to>
      <xdr:col>20</xdr:col>
      <xdr:colOff>381000</xdr:colOff>
      <xdr:row>23</xdr:row>
      <xdr:rowOff>180975</xdr:rowOff>
    </xdr:to>
    <xdr:pic>
      <xdr:nvPicPr>
        <xdr:cNvPr id="5011" name="Picture 50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6EDBFDE-8640-4187-8F52-5DF46FBC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040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23</xdr:row>
      <xdr:rowOff>0</xdr:rowOff>
    </xdr:from>
    <xdr:to>
      <xdr:col>20</xdr:col>
      <xdr:colOff>381000</xdr:colOff>
      <xdr:row>24</xdr:row>
      <xdr:rowOff>66675</xdr:rowOff>
    </xdr:to>
    <xdr:pic>
      <xdr:nvPicPr>
        <xdr:cNvPr id="5012" name="Picture 50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CDFA4E2-3AE4-4C63-8F12-1F321C13B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060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24</xdr:row>
      <xdr:rowOff>0</xdr:rowOff>
    </xdr:from>
    <xdr:to>
      <xdr:col>20</xdr:col>
      <xdr:colOff>381000</xdr:colOff>
      <xdr:row>25</xdr:row>
      <xdr:rowOff>133350</xdr:rowOff>
    </xdr:to>
    <xdr:pic>
      <xdr:nvPicPr>
        <xdr:cNvPr id="5013" name="Picture 5012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39CADB40-2FB6-4465-BFF1-EA5A9DACC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080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25</xdr:row>
      <xdr:rowOff>0</xdr:rowOff>
    </xdr:from>
    <xdr:to>
      <xdr:col>20</xdr:col>
      <xdr:colOff>381000</xdr:colOff>
      <xdr:row>26</xdr:row>
      <xdr:rowOff>180975</xdr:rowOff>
    </xdr:to>
    <xdr:pic>
      <xdr:nvPicPr>
        <xdr:cNvPr id="5014" name="Picture 50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2603F4-1F18-4522-A37F-7B4A01E93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100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26</xdr:row>
      <xdr:rowOff>0</xdr:rowOff>
    </xdr:from>
    <xdr:to>
      <xdr:col>20</xdr:col>
      <xdr:colOff>381000</xdr:colOff>
      <xdr:row>26</xdr:row>
      <xdr:rowOff>381000</xdr:rowOff>
    </xdr:to>
    <xdr:pic>
      <xdr:nvPicPr>
        <xdr:cNvPr id="5015" name="Picture 50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36995F6-1B3F-4665-9547-EE55327F1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120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27</xdr:row>
      <xdr:rowOff>0</xdr:rowOff>
    </xdr:from>
    <xdr:to>
      <xdr:col>20</xdr:col>
      <xdr:colOff>381000</xdr:colOff>
      <xdr:row>28</xdr:row>
      <xdr:rowOff>28575</xdr:rowOff>
    </xdr:to>
    <xdr:pic>
      <xdr:nvPicPr>
        <xdr:cNvPr id="5016" name="Picture 50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48E30D5-E0DD-419A-BA20-A6A2BCF8A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140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28</xdr:row>
      <xdr:rowOff>0</xdr:rowOff>
    </xdr:from>
    <xdr:to>
      <xdr:col>20</xdr:col>
      <xdr:colOff>381000</xdr:colOff>
      <xdr:row>29</xdr:row>
      <xdr:rowOff>180975</xdr:rowOff>
    </xdr:to>
    <xdr:pic>
      <xdr:nvPicPr>
        <xdr:cNvPr id="5017" name="Picture 50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8426637-E9BE-4F3F-97C6-86618564A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160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29</xdr:row>
      <xdr:rowOff>0</xdr:rowOff>
    </xdr:from>
    <xdr:to>
      <xdr:col>20</xdr:col>
      <xdr:colOff>381000</xdr:colOff>
      <xdr:row>30</xdr:row>
      <xdr:rowOff>180975</xdr:rowOff>
    </xdr:to>
    <xdr:pic>
      <xdr:nvPicPr>
        <xdr:cNvPr id="5018" name="Picture 5017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D2B3CD4D-C60D-4A7B-88F8-E6CF9E976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180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30</xdr:row>
      <xdr:rowOff>0</xdr:rowOff>
    </xdr:from>
    <xdr:to>
      <xdr:col>20</xdr:col>
      <xdr:colOff>381000</xdr:colOff>
      <xdr:row>31</xdr:row>
      <xdr:rowOff>180975</xdr:rowOff>
    </xdr:to>
    <xdr:pic>
      <xdr:nvPicPr>
        <xdr:cNvPr id="5019" name="Picture 50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EBBA9A1-63A5-4EBD-AF83-3721E161D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200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31</xdr:row>
      <xdr:rowOff>0</xdr:rowOff>
    </xdr:from>
    <xdr:to>
      <xdr:col>20</xdr:col>
      <xdr:colOff>381000</xdr:colOff>
      <xdr:row>32</xdr:row>
      <xdr:rowOff>180975</xdr:rowOff>
    </xdr:to>
    <xdr:pic>
      <xdr:nvPicPr>
        <xdr:cNvPr id="5020" name="Picture 50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081D16A-ABFD-4D54-82E8-DBA4429A7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220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32</xdr:row>
      <xdr:rowOff>0</xdr:rowOff>
    </xdr:from>
    <xdr:to>
      <xdr:col>20</xdr:col>
      <xdr:colOff>381000</xdr:colOff>
      <xdr:row>33</xdr:row>
      <xdr:rowOff>180975</xdr:rowOff>
    </xdr:to>
    <xdr:pic>
      <xdr:nvPicPr>
        <xdr:cNvPr id="5021" name="Picture 502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5015B32B-EB79-4806-B295-B7C9DA527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240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33</xdr:row>
      <xdr:rowOff>0</xdr:rowOff>
    </xdr:from>
    <xdr:to>
      <xdr:col>20</xdr:col>
      <xdr:colOff>381000</xdr:colOff>
      <xdr:row>34</xdr:row>
      <xdr:rowOff>180975</xdr:rowOff>
    </xdr:to>
    <xdr:pic>
      <xdr:nvPicPr>
        <xdr:cNvPr id="5022" name="Picture 5021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0DF295A1-5D4F-4E43-B02D-CB334F72F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260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34</xdr:row>
      <xdr:rowOff>0</xdr:rowOff>
    </xdr:from>
    <xdr:to>
      <xdr:col>20</xdr:col>
      <xdr:colOff>381000</xdr:colOff>
      <xdr:row>35</xdr:row>
      <xdr:rowOff>180975</xdr:rowOff>
    </xdr:to>
    <xdr:pic>
      <xdr:nvPicPr>
        <xdr:cNvPr id="5023" name="Picture 5022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E4E7875C-AD09-42A5-8085-30067DD4E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280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35</xdr:row>
      <xdr:rowOff>0</xdr:rowOff>
    </xdr:from>
    <xdr:to>
      <xdr:col>20</xdr:col>
      <xdr:colOff>381000</xdr:colOff>
      <xdr:row>36</xdr:row>
      <xdr:rowOff>180975</xdr:rowOff>
    </xdr:to>
    <xdr:pic>
      <xdr:nvPicPr>
        <xdr:cNvPr id="5024" name="Picture 50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C6FFFF6-E153-47BB-92C8-61BE5F4F1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300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36</xdr:row>
      <xdr:rowOff>0</xdr:rowOff>
    </xdr:from>
    <xdr:to>
      <xdr:col>20</xdr:col>
      <xdr:colOff>381000</xdr:colOff>
      <xdr:row>37</xdr:row>
      <xdr:rowOff>180975</xdr:rowOff>
    </xdr:to>
    <xdr:pic>
      <xdr:nvPicPr>
        <xdr:cNvPr id="5025" name="Picture 50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9189736-F11B-4363-A53C-AB10AF7C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320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37</xdr:row>
      <xdr:rowOff>0</xdr:rowOff>
    </xdr:from>
    <xdr:to>
      <xdr:col>20</xdr:col>
      <xdr:colOff>381000</xdr:colOff>
      <xdr:row>38</xdr:row>
      <xdr:rowOff>180975</xdr:rowOff>
    </xdr:to>
    <xdr:pic>
      <xdr:nvPicPr>
        <xdr:cNvPr id="5026" name="Picture 50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FA21AE0-863D-469D-A7FA-56A7D2ED6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340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38</xdr:row>
      <xdr:rowOff>0</xdr:rowOff>
    </xdr:from>
    <xdr:to>
      <xdr:col>20</xdr:col>
      <xdr:colOff>381000</xdr:colOff>
      <xdr:row>39</xdr:row>
      <xdr:rowOff>180975</xdr:rowOff>
    </xdr:to>
    <xdr:pic>
      <xdr:nvPicPr>
        <xdr:cNvPr id="5027" name="Picture 50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3688FF1-C063-4E42-88AC-26E3F71EE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360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39</xdr:row>
      <xdr:rowOff>0</xdr:rowOff>
    </xdr:from>
    <xdr:to>
      <xdr:col>20</xdr:col>
      <xdr:colOff>381000</xdr:colOff>
      <xdr:row>40</xdr:row>
      <xdr:rowOff>180975</xdr:rowOff>
    </xdr:to>
    <xdr:pic>
      <xdr:nvPicPr>
        <xdr:cNvPr id="5028" name="Picture 50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98DDC51-B5C0-48DD-A08B-8ECFFA9AE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380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40</xdr:row>
      <xdr:rowOff>0</xdr:rowOff>
    </xdr:from>
    <xdr:to>
      <xdr:col>20</xdr:col>
      <xdr:colOff>381000</xdr:colOff>
      <xdr:row>41</xdr:row>
      <xdr:rowOff>180975</xdr:rowOff>
    </xdr:to>
    <xdr:pic>
      <xdr:nvPicPr>
        <xdr:cNvPr id="5029" name="Picture 50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F9E468A-66BA-4212-8532-6AAE7A6D9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400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41</xdr:row>
      <xdr:rowOff>0</xdr:rowOff>
    </xdr:from>
    <xdr:to>
      <xdr:col>20</xdr:col>
      <xdr:colOff>381000</xdr:colOff>
      <xdr:row>42</xdr:row>
      <xdr:rowOff>180975</xdr:rowOff>
    </xdr:to>
    <xdr:pic>
      <xdr:nvPicPr>
        <xdr:cNvPr id="5030" name="Picture 5029" descr="https://a.espncdn.com/combiner/i?img=/i/teamlogos/countries/500/fra.png&amp;w=40&amp;h=40&amp;scale=crop">
          <a:extLst>
            <a:ext uri="{FF2B5EF4-FFF2-40B4-BE49-F238E27FC236}">
              <a16:creationId xmlns:a16="http://schemas.microsoft.com/office/drawing/2014/main" id="{FA9C424E-6961-4373-8278-2C62778F4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420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21</xdr:col>
      <xdr:colOff>304800</xdr:colOff>
      <xdr:row>0</xdr:row>
      <xdr:rowOff>914400</xdr:rowOff>
    </xdr:to>
    <xdr:pic>
      <xdr:nvPicPr>
        <xdr:cNvPr id="5031" name="Picture 5030" descr="Rory McIlroy">
          <a:extLst>
            <a:ext uri="{FF2B5EF4-FFF2-40B4-BE49-F238E27FC236}">
              <a16:creationId xmlns:a16="http://schemas.microsoft.com/office/drawing/2014/main" id="{C91D7ABC-7688-45AE-AC33-855964F13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1828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304800</xdr:colOff>
      <xdr:row>0</xdr:row>
      <xdr:rowOff>304800</xdr:rowOff>
    </xdr:to>
    <xdr:pic>
      <xdr:nvPicPr>
        <xdr:cNvPr id="5032" name="Picture 5031" descr="https://a.espncdn.com/combiner/i?img=/i/teamlogos/countries/500/nir.png&amp;w=32&amp;h=32&amp;scale=crop&amp;cquality=40&amp;location=origin">
          <a:extLst>
            <a:ext uri="{FF2B5EF4-FFF2-40B4-BE49-F238E27FC236}">
              <a16:creationId xmlns:a16="http://schemas.microsoft.com/office/drawing/2014/main" id="{53076D3D-95A8-45AF-813E-F7B9930D1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207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21</xdr:col>
      <xdr:colOff>304800</xdr:colOff>
      <xdr:row>0</xdr:row>
      <xdr:rowOff>914400</xdr:rowOff>
    </xdr:to>
    <xdr:pic>
      <xdr:nvPicPr>
        <xdr:cNvPr id="5033" name="Picture 5032" descr="Henrik Stenson">
          <a:extLst>
            <a:ext uri="{FF2B5EF4-FFF2-40B4-BE49-F238E27FC236}">
              <a16:creationId xmlns:a16="http://schemas.microsoft.com/office/drawing/2014/main" id="{B336D372-88AA-42F2-B64E-1427317C3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810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304800</xdr:colOff>
      <xdr:row>0</xdr:row>
      <xdr:rowOff>304800</xdr:rowOff>
    </xdr:to>
    <xdr:pic>
      <xdr:nvPicPr>
        <xdr:cNvPr id="5034" name="Picture 5033" descr="https://a.espncdn.com/combiner/i?img=/i/teamlogos/countries/500/swe.png&amp;w=32&amp;h=32&amp;scale=crop&amp;cquality=40&amp;location=origin">
          <a:extLst>
            <a:ext uri="{FF2B5EF4-FFF2-40B4-BE49-F238E27FC236}">
              <a16:creationId xmlns:a16="http://schemas.microsoft.com/office/drawing/2014/main" id="{40FEC7B1-95D7-43AA-AB68-C6655A169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405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21</xdr:col>
      <xdr:colOff>304800</xdr:colOff>
      <xdr:row>0</xdr:row>
      <xdr:rowOff>914400</xdr:rowOff>
    </xdr:to>
    <xdr:pic>
      <xdr:nvPicPr>
        <xdr:cNvPr id="5035" name="Picture 5034" descr="Jim Furyk">
          <a:extLst>
            <a:ext uri="{FF2B5EF4-FFF2-40B4-BE49-F238E27FC236}">
              <a16:creationId xmlns:a16="http://schemas.microsoft.com/office/drawing/2014/main" id="{5B7B3778-9E6B-4E80-BC94-EBB46AEA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5524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304800</xdr:colOff>
      <xdr:row>0</xdr:row>
      <xdr:rowOff>304800</xdr:rowOff>
    </xdr:to>
    <xdr:pic>
      <xdr:nvPicPr>
        <xdr:cNvPr id="5036" name="Picture 5035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979D1BC4-E815-4BF1-8CC9-C62748E23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577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21</xdr:col>
      <xdr:colOff>304800</xdr:colOff>
      <xdr:row>0</xdr:row>
      <xdr:rowOff>914400</xdr:rowOff>
    </xdr:to>
    <xdr:pic>
      <xdr:nvPicPr>
        <xdr:cNvPr id="5037" name="Picture 5036" descr="Matt Kuchar">
          <a:extLst>
            <a:ext uri="{FF2B5EF4-FFF2-40B4-BE49-F238E27FC236}">
              <a16:creationId xmlns:a16="http://schemas.microsoft.com/office/drawing/2014/main" id="{FE187408-4BB0-49BA-B356-336CEE51C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7239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20</xdr:col>
      <xdr:colOff>304800</xdr:colOff>
      <xdr:row>0</xdr:row>
      <xdr:rowOff>304800</xdr:rowOff>
    </xdr:to>
    <xdr:pic>
      <xdr:nvPicPr>
        <xdr:cNvPr id="5038" name="Picture 5037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86D11962-8EE6-4A71-866D-39245CAAE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74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</xdr:row>
      <xdr:rowOff>0</xdr:rowOff>
    </xdr:from>
    <xdr:to>
      <xdr:col>21</xdr:col>
      <xdr:colOff>381000</xdr:colOff>
      <xdr:row>2</xdr:row>
      <xdr:rowOff>66675</xdr:rowOff>
    </xdr:to>
    <xdr:pic>
      <xdr:nvPicPr>
        <xdr:cNvPr id="5039" name="Picture 5038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E5FC5EC9-8EF3-4B16-80D3-AE961871B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895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</xdr:row>
      <xdr:rowOff>0</xdr:rowOff>
    </xdr:from>
    <xdr:to>
      <xdr:col>21</xdr:col>
      <xdr:colOff>381000</xdr:colOff>
      <xdr:row>3</xdr:row>
      <xdr:rowOff>66675</xdr:rowOff>
    </xdr:to>
    <xdr:pic>
      <xdr:nvPicPr>
        <xdr:cNvPr id="5040" name="Picture 50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3F0E38B-588C-4B93-AD00-831DB79DA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9153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</xdr:row>
      <xdr:rowOff>0</xdr:rowOff>
    </xdr:from>
    <xdr:to>
      <xdr:col>21</xdr:col>
      <xdr:colOff>381000</xdr:colOff>
      <xdr:row>4</xdr:row>
      <xdr:rowOff>123825</xdr:rowOff>
    </xdr:to>
    <xdr:pic>
      <xdr:nvPicPr>
        <xdr:cNvPr id="5041" name="Picture 50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C51DC37-7C9C-4649-BAD9-C4B7DE8B7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935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21</xdr:col>
      <xdr:colOff>381000</xdr:colOff>
      <xdr:row>5</xdr:row>
      <xdr:rowOff>180975</xdr:rowOff>
    </xdr:to>
    <xdr:pic>
      <xdr:nvPicPr>
        <xdr:cNvPr id="5042" name="Picture 5041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42F11D15-FF99-450D-A205-A5F9D658F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9553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</xdr:row>
      <xdr:rowOff>0</xdr:rowOff>
    </xdr:from>
    <xdr:to>
      <xdr:col>21</xdr:col>
      <xdr:colOff>381000</xdr:colOff>
      <xdr:row>6</xdr:row>
      <xdr:rowOff>66675</xdr:rowOff>
    </xdr:to>
    <xdr:pic>
      <xdr:nvPicPr>
        <xdr:cNvPr id="5043" name="Picture 504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1C445D07-5058-4435-AEBF-96DA1AE2A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9753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21</xdr:col>
      <xdr:colOff>381000</xdr:colOff>
      <xdr:row>7</xdr:row>
      <xdr:rowOff>28575</xdr:rowOff>
    </xdr:to>
    <xdr:pic>
      <xdr:nvPicPr>
        <xdr:cNvPr id="5044" name="Picture 50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E9F43A4-D9B2-4E3F-B1E5-11B360AD8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9953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381000</xdr:colOff>
      <xdr:row>8</xdr:row>
      <xdr:rowOff>180975</xdr:rowOff>
    </xdr:to>
    <xdr:pic>
      <xdr:nvPicPr>
        <xdr:cNvPr id="5045" name="Picture 5044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D0A71617-DE79-4EFD-8A3F-59ECBBEAF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015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21</xdr:col>
      <xdr:colOff>381000</xdr:colOff>
      <xdr:row>9</xdr:row>
      <xdr:rowOff>180975</xdr:rowOff>
    </xdr:to>
    <xdr:pic>
      <xdr:nvPicPr>
        <xdr:cNvPr id="5046" name="Picture 504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0285252D-600C-4832-9231-CED7B6D56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0353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</xdr:row>
      <xdr:rowOff>0</xdr:rowOff>
    </xdr:from>
    <xdr:to>
      <xdr:col>21</xdr:col>
      <xdr:colOff>381000</xdr:colOff>
      <xdr:row>10</xdr:row>
      <xdr:rowOff>0</xdr:rowOff>
    </xdr:to>
    <xdr:pic>
      <xdr:nvPicPr>
        <xdr:cNvPr id="5047" name="Picture 50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9F19EAD-A998-4F4D-ACAE-5F4B42B30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0553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</xdr:row>
      <xdr:rowOff>0</xdr:rowOff>
    </xdr:from>
    <xdr:to>
      <xdr:col>21</xdr:col>
      <xdr:colOff>381000</xdr:colOff>
      <xdr:row>11</xdr:row>
      <xdr:rowOff>133350</xdr:rowOff>
    </xdr:to>
    <xdr:pic>
      <xdr:nvPicPr>
        <xdr:cNvPr id="5048" name="Picture 5047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E8948DC4-1A92-4E22-B383-55A73394D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0753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</xdr:row>
      <xdr:rowOff>0</xdr:rowOff>
    </xdr:from>
    <xdr:to>
      <xdr:col>21</xdr:col>
      <xdr:colOff>381000</xdr:colOff>
      <xdr:row>12</xdr:row>
      <xdr:rowOff>180975</xdr:rowOff>
    </xdr:to>
    <xdr:pic>
      <xdr:nvPicPr>
        <xdr:cNvPr id="5049" name="Picture 5048" descr="https://a.espncdn.com/combiner/i?img=/i/teamlogos/countries/500/nir.png&amp;w=40&amp;h=40&amp;scale=crop">
          <a:extLst>
            <a:ext uri="{FF2B5EF4-FFF2-40B4-BE49-F238E27FC236}">
              <a16:creationId xmlns:a16="http://schemas.microsoft.com/office/drawing/2014/main" id="{B3247F4D-3420-46DB-8C34-48741467F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0953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</xdr:row>
      <xdr:rowOff>0</xdr:rowOff>
    </xdr:from>
    <xdr:to>
      <xdr:col>21</xdr:col>
      <xdr:colOff>381000</xdr:colOff>
      <xdr:row>13</xdr:row>
      <xdr:rowOff>66675</xdr:rowOff>
    </xdr:to>
    <xdr:pic>
      <xdr:nvPicPr>
        <xdr:cNvPr id="5050" name="Picture 5049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5DC5CB3-A11E-4C20-B35E-5E62D0B56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1153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</xdr:row>
      <xdr:rowOff>0</xdr:rowOff>
    </xdr:from>
    <xdr:to>
      <xdr:col>21</xdr:col>
      <xdr:colOff>381000</xdr:colOff>
      <xdr:row>14</xdr:row>
      <xdr:rowOff>28575</xdr:rowOff>
    </xdr:to>
    <xdr:pic>
      <xdr:nvPicPr>
        <xdr:cNvPr id="5051" name="Picture 50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76FCFB5-9AF5-4128-A127-CA2B2649A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135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</xdr:row>
      <xdr:rowOff>0</xdr:rowOff>
    </xdr:from>
    <xdr:to>
      <xdr:col>21</xdr:col>
      <xdr:colOff>381000</xdr:colOff>
      <xdr:row>15</xdr:row>
      <xdr:rowOff>180975</xdr:rowOff>
    </xdr:to>
    <xdr:pic>
      <xdr:nvPicPr>
        <xdr:cNvPr id="5052" name="Picture 5051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D976251F-4F70-488E-8F27-8FFD0D649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1553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21</xdr:col>
      <xdr:colOff>381000</xdr:colOff>
      <xdr:row>16</xdr:row>
      <xdr:rowOff>180975</xdr:rowOff>
    </xdr:to>
    <xdr:pic>
      <xdr:nvPicPr>
        <xdr:cNvPr id="5053" name="Picture 50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682146-D059-4DC6-94A7-E62BA2FA0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175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</xdr:row>
      <xdr:rowOff>0</xdr:rowOff>
    </xdr:from>
    <xdr:to>
      <xdr:col>21</xdr:col>
      <xdr:colOff>381000</xdr:colOff>
      <xdr:row>17</xdr:row>
      <xdr:rowOff>180975</xdr:rowOff>
    </xdr:to>
    <xdr:pic>
      <xdr:nvPicPr>
        <xdr:cNvPr id="5054" name="Picture 50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7A92545-CBD7-40BC-9C94-00D4111C1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1953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</xdr:row>
      <xdr:rowOff>0</xdr:rowOff>
    </xdr:from>
    <xdr:to>
      <xdr:col>21</xdr:col>
      <xdr:colOff>381000</xdr:colOff>
      <xdr:row>18</xdr:row>
      <xdr:rowOff>133350</xdr:rowOff>
    </xdr:to>
    <xdr:pic>
      <xdr:nvPicPr>
        <xdr:cNvPr id="5055" name="Picture 5054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DA96C1CE-46D6-4C27-8315-67B98BAF6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215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</xdr:row>
      <xdr:rowOff>0</xdr:rowOff>
    </xdr:from>
    <xdr:to>
      <xdr:col>21</xdr:col>
      <xdr:colOff>381000</xdr:colOff>
      <xdr:row>19</xdr:row>
      <xdr:rowOff>180975</xdr:rowOff>
    </xdr:to>
    <xdr:pic>
      <xdr:nvPicPr>
        <xdr:cNvPr id="5056" name="Picture 50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D150C73-3B65-464B-8765-C24726FD7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2353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381000</xdr:colOff>
      <xdr:row>20</xdr:row>
      <xdr:rowOff>66675</xdr:rowOff>
    </xdr:to>
    <xdr:pic>
      <xdr:nvPicPr>
        <xdr:cNvPr id="5057" name="Picture 50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369257A-0F95-4789-BA4D-29638490E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2553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381000</xdr:colOff>
      <xdr:row>21</xdr:row>
      <xdr:rowOff>28575</xdr:rowOff>
    </xdr:to>
    <xdr:pic>
      <xdr:nvPicPr>
        <xdr:cNvPr id="5058" name="Picture 50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8F053DF-5C84-49DD-BC16-7CA04AE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2753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381000</xdr:colOff>
      <xdr:row>22</xdr:row>
      <xdr:rowOff>133350</xdr:rowOff>
    </xdr:to>
    <xdr:pic>
      <xdr:nvPicPr>
        <xdr:cNvPr id="5059" name="Picture 50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4941670-3009-4ED4-83D1-4FA89AAA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295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381000</xdr:colOff>
      <xdr:row>23</xdr:row>
      <xdr:rowOff>180975</xdr:rowOff>
    </xdr:to>
    <xdr:pic>
      <xdr:nvPicPr>
        <xdr:cNvPr id="5060" name="Picture 5059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13DC8043-A54F-4029-86F0-C4FD36F1C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3154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381000</xdr:colOff>
      <xdr:row>24</xdr:row>
      <xdr:rowOff>66675</xdr:rowOff>
    </xdr:to>
    <xdr:pic>
      <xdr:nvPicPr>
        <xdr:cNvPr id="5061" name="Picture 5060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C8D7BCE7-BCDA-4686-A113-1F952C02F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335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24</xdr:row>
      <xdr:rowOff>0</xdr:rowOff>
    </xdr:from>
    <xdr:to>
      <xdr:col>21</xdr:col>
      <xdr:colOff>381000</xdr:colOff>
      <xdr:row>25</xdr:row>
      <xdr:rowOff>133350</xdr:rowOff>
    </xdr:to>
    <xdr:pic>
      <xdr:nvPicPr>
        <xdr:cNvPr id="5062" name="Picture 506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A372632B-B504-4C85-9B74-0337BC30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3554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381000</xdr:colOff>
      <xdr:row>26</xdr:row>
      <xdr:rowOff>180975</xdr:rowOff>
    </xdr:to>
    <xdr:pic>
      <xdr:nvPicPr>
        <xdr:cNvPr id="5063" name="Picture 5062" descr="https://a.espncdn.com/combiner/i?img=/i/teamlogos/countries/500/fra.png&amp;w=40&amp;h=40&amp;scale=crop">
          <a:extLst>
            <a:ext uri="{FF2B5EF4-FFF2-40B4-BE49-F238E27FC236}">
              <a16:creationId xmlns:a16="http://schemas.microsoft.com/office/drawing/2014/main" id="{268C1CBB-8CE5-4248-9F1C-53313381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3754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381000</xdr:colOff>
      <xdr:row>26</xdr:row>
      <xdr:rowOff>381000</xdr:rowOff>
    </xdr:to>
    <xdr:pic>
      <xdr:nvPicPr>
        <xdr:cNvPr id="5064" name="Picture 50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E20742A-F142-4131-BE05-45488C427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3954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381000</xdr:colOff>
      <xdr:row>28</xdr:row>
      <xdr:rowOff>28575</xdr:rowOff>
    </xdr:to>
    <xdr:pic>
      <xdr:nvPicPr>
        <xdr:cNvPr id="5065" name="Picture 5064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5D62448B-AD50-41F9-9ECB-072996CB8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4154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381000</xdr:colOff>
      <xdr:row>29</xdr:row>
      <xdr:rowOff>180975</xdr:rowOff>
    </xdr:to>
    <xdr:pic>
      <xdr:nvPicPr>
        <xdr:cNvPr id="5066" name="Picture 50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7CB3B9-52EE-4509-8270-8A9E16F17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4354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381000</xdr:colOff>
      <xdr:row>30</xdr:row>
      <xdr:rowOff>180975</xdr:rowOff>
    </xdr:to>
    <xdr:pic>
      <xdr:nvPicPr>
        <xdr:cNvPr id="5067" name="Picture 50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E90CB3F-1565-4B6B-823C-ED3706AB6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4554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381000</xdr:colOff>
      <xdr:row>31</xdr:row>
      <xdr:rowOff>180975</xdr:rowOff>
    </xdr:to>
    <xdr:pic>
      <xdr:nvPicPr>
        <xdr:cNvPr id="5068" name="Picture 50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0922D98-3E88-4663-AEFE-D44B7A4A9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4754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31</xdr:row>
      <xdr:rowOff>0</xdr:rowOff>
    </xdr:from>
    <xdr:to>
      <xdr:col>21</xdr:col>
      <xdr:colOff>381000</xdr:colOff>
      <xdr:row>32</xdr:row>
      <xdr:rowOff>180975</xdr:rowOff>
    </xdr:to>
    <xdr:pic>
      <xdr:nvPicPr>
        <xdr:cNvPr id="5069" name="Picture 50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1D13E0-0561-47DD-962D-156220C8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4954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381000</xdr:colOff>
      <xdr:row>33</xdr:row>
      <xdr:rowOff>180975</xdr:rowOff>
    </xdr:to>
    <xdr:pic>
      <xdr:nvPicPr>
        <xdr:cNvPr id="5070" name="Picture 50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64C3F7B-EA4C-4373-AB4B-75B13ABEC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5154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381000</xdr:colOff>
      <xdr:row>34</xdr:row>
      <xdr:rowOff>180975</xdr:rowOff>
    </xdr:to>
    <xdr:pic>
      <xdr:nvPicPr>
        <xdr:cNvPr id="5071" name="Picture 50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9A5E508-ADBA-4024-8B30-827241128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5354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381000</xdr:colOff>
      <xdr:row>35</xdr:row>
      <xdr:rowOff>180975</xdr:rowOff>
    </xdr:to>
    <xdr:pic>
      <xdr:nvPicPr>
        <xdr:cNvPr id="5072" name="Picture 50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829F83F-5EAA-4378-8181-F901B2A24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5554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381000</xdr:colOff>
      <xdr:row>36</xdr:row>
      <xdr:rowOff>180975</xdr:rowOff>
    </xdr:to>
    <xdr:pic>
      <xdr:nvPicPr>
        <xdr:cNvPr id="5073" name="Picture 50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501743E-B3F9-4CC9-B691-4CC8E8157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5754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381000</xdr:colOff>
      <xdr:row>37</xdr:row>
      <xdr:rowOff>180975</xdr:rowOff>
    </xdr:to>
    <xdr:pic>
      <xdr:nvPicPr>
        <xdr:cNvPr id="5074" name="Picture 5073" descr="https://a.espncdn.com/combiner/i?img=/i/teamlogos/countries/500/aut.png&amp;w=40&amp;h=40&amp;scale=crop">
          <a:extLst>
            <a:ext uri="{FF2B5EF4-FFF2-40B4-BE49-F238E27FC236}">
              <a16:creationId xmlns:a16="http://schemas.microsoft.com/office/drawing/2014/main" id="{235F9BA5-CDE4-469F-859E-371A5060B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5954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381000</xdr:colOff>
      <xdr:row>38</xdr:row>
      <xdr:rowOff>180975</xdr:rowOff>
    </xdr:to>
    <xdr:pic>
      <xdr:nvPicPr>
        <xdr:cNvPr id="5075" name="Picture 507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546BD5F6-D48A-46E1-8E70-D46D6237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615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381000</xdr:colOff>
      <xdr:row>39</xdr:row>
      <xdr:rowOff>180975</xdr:rowOff>
    </xdr:to>
    <xdr:pic>
      <xdr:nvPicPr>
        <xdr:cNvPr id="5076" name="Picture 507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ECF55AC8-005D-44D6-A5CC-02EBFB911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6354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381000</xdr:colOff>
      <xdr:row>40</xdr:row>
      <xdr:rowOff>180975</xdr:rowOff>
    </xdr:to>
    <xdr:pic>
      <xdr:nvPicPr>
        <xdr:cNvPr id="5077" name="Picture 50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6A841DD-85FD-4831-9FAC-62BB9F407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6554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381000</xdr:colOff>
      <xdr:row>41</xdr:row>
      <xdr:rowOff>180975</xdr:rowOff>
    </xdr:to>
    <xdr:pic>
      <xdr:nvPicPr>
        <xdr:cNvPr id="5078" name="Picture 50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72E2E18-E8F2-4C8F-B863-401C5A710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6754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381000</xdr:colOff>
      <xdr:row>42</xdr:row>
      <xdr:rowOff>180975</xdr:rowOff>
    </xdr:to>
    <xdr:pic>
      <xdr:nvPicPr>
        <xdr:cNvPr id="5079" name="Picture 5078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B23E42FE-0A04-4801-8556-C3B138EDE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695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381000</xdr:colOff>
      <xdr:row>43</xdr:row>
      <xdr:rowOff>180975</xdr:rowOff>
    </xdr:to>
    <xdr:pic>
      <xdr:nvPicPr>
        <xdr:cNvPr id="5080" name="Picture 50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8F7AA45-6302-4749-9327-E3F69D43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7154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381000</xdr:colOff>
      <xdr:row>44</xdr:row>
      <xdr:rowOff>180975</xdr:rowOff>
    </xdr:to>
    <xdr:pic>
      <xdr:nvPicPr>
        <xdr:cNvPr id="5081" name="Picture 50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2B4E8ED-A1A4-4C98-91A1-246A7229B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735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381000</xdr:colOff>
      <xdr:row>45</xdr:row>
      <xdr:rowOff>180975</xdr:rowOff>
    </xdr:to>
    <xdr:pic>
      <xdr:nvPicPr>
        <xdr:cNvPr id="5082" name="Picture 50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CE24705-2960-42A7-816A-7C4F5EA4C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7554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381000</xdr:colOff>
      <xdr:row>46</xdr:row>
      <xdr:rowOff>180975</xdr:rowOff>
    </xdr:to>
    <xdr:pic>
      <xdr:nvPicPr>
        <xdr:cNvPr id="5083" name="Picture 5082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3DF49536-53AA-477C-B603-C2A190A3F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7754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381000</xdr:colOff>
      <xdr:row>47</xdr:row>
      <xdr:rowOff>180975</xdr:rowOff>
    </xdr:to>
    <xdr:pic>
      <xdr:nvPicPr>
        <xdr:cNvPr id="5084" name="Picture 5083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0CBEF7B7-8B62-4B59-BDEC-9313D46C7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7954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381000</xdr:colOff>
      <xdr:row>48</xdr:row>
      <xdr:rowOff>180975</xdr:rowOff>
    </xdr:to>
    <xdr:pic>
      <xdr:nvPicPr>
        <xdr:cNvPr id="5085" name="Picture 508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55F88187-0705-47AD-95CE-7C0DE5FD5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8154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381000</xdr:colOff>
      <xdr:row>49</xdr:row>
      <xdr:rowOff>180975</xdr:rowOff>
    </xdr:to>
    <xdr:pic>
      <xdr:nvPicPr>
        <xdr:cNvPr id="5086" name="Picture 50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082882F-041D-49EC-89BE-4B8E1DD17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8354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381000</xdr:colOff>
      <xdr:row>50</xdr:row>
      <xdr:rowOff>180975</xdr:rowOff>
    </xdr:to>
    <xdr:pic>
      <xdr:nvPicPr>
        <xdr:cNvPr id="5087" name="Picture 50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777F9D9-02D5-40B6-94BD-C22B02C5C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8554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381000</xdr:colOff>
      <xdr:row>51</xdr:row>
      <xdr:rowOff>180975</xdr:rowOff>
    </xdr:to>
    <xdr:pic>
      <xdr:nvPicPr>
        <xdr:cNvPr id="5088" name="Picture 50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9DC4F7C-BBC9-4953-9A7F-56F6E578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8754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381000</xdr:colOff>
      <xdr:row>52</xdr:row>
      <xdr:rowOff>180975</xdr:rowOff>
    </xdr:to>
    <xdr:pic>
      <xdr:nvPicPr>
        <xdr:cNvPr id="5089" name="Picture 50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D801221-2AE0-4BA2-BA5D-2BA9CADC3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8954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52</xdr:row>
      <xdr:rowOff>0</xdr:rowOff>
    </xdr:from>
    <xdr:to>
      <xdr:col>21</xdr:col>
      <xdr:colOff>381000</xdr:colOff>
      <xdr:row>53</xdr:row>
      <xdr:rowOff>180975</xdr:rowOff>
    </xdr:to>
    <xdr:pic>
      <xdr:nvPicPr>
        <xdr:cNvPr id="5090" name="Picture 50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F87664B-8C19-4DD7-9797-C424C6C99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9154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381000</xdr:colOff>
      <xdr:row>54</xdr:row>
      <xdr:rowOff>180975</xdr:rowOff>
    </xdr:to>
    <xdr:pic>
      <xdr:nvPicPr>
        <xdr:cNvPr id="5091" name="Picture 50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015A8D8-FA2C-454D-B295-9A7DB7603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9354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381000</xdr:colOff>
      <xdr:row>55</xdr:row>
      <xdr:rowOff>180975</xdr:rowOff>
    </xdr:to>
    <xdr:pic>
      <xdr:nvPicPr>
        <xdr:cNvPr id="5092" name="Picture 50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0E7D336-E6C7-4FBD-B32A-DAB74FDF2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9554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381000</xdr:colOff>
      <xdr:row>56</xdr:row>
      <xdr:rowOff>180975</xdr:rowOff>
    </xdr:to>
    <xdr:pic>
      <xdr:nvPicPr>
        <xdr:cNvPr id="5093" name="Picture 50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A3B3BA7-4B0D-454C-92FD-37F7F3EEF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9754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56</xdr:row>
      <xdr:rowOff>0</xdr:rowOff>
    </xdr:from>
    <xdr:to>
      <xdr:col>21</xdr:col>
      <xdr:colOff>381000</xdr:colOff>
      <xdr:row>57</xdr:row>
      <xdr:rowOff>180975</xdr:rowOff>
    </xdr:to>
    <xdr:pic>
      <xdr:nvPicPr>
        <xdr:cNvPr id="5094" name="Picture 50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41AFAAE-6943-477D-872A-0FBEB47B5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9954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381000</xdr:colOff>
      <xdr:row>58</xdr:row>
      <xdr:rowOff>180975</xdr:rowOff>
    </xdr:to>
    <xdr:pic>
      <xdr:nvPicPr>
        <xdr:cNvPr id="5095" name="Picture 50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9AE086-0EE2-4676-BC09-768109228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015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381000</xdr:colOff>
      <xdr:row>59</xdr:row>
      <xdr:rowOff>180975</xdr:rowOff>
    </xdr:to>
    <xdr:pic>
      <xdr:nvPicPr>
        <xdr:cNvPr id="5096" name="Picture 50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D33D842-CB0B-4AA7-A11A-352105E7F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0354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381000</xdr:colOff>
      <xdr:row>60</xdr:row>
      <xdr:rowOff>180975</xdr:rowOff>
    </xdr:to>
    <xdr:pic>
      <xdr:nvPicPr>
        <xdr:cNvPr id="5097" name="Picture 50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E08BF1A-0D39-49A7-B423-80CD9245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0554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60</xdr:row>
      <xdr:rowOff>0</xdr:rowOff>
    </xdr:from>
    <xdr:to>
      <xdr:col>21</xdr:col>
      <xdr:colOff>381000</xdr:colOff>
      <xdr:row>61</xdr:row>
      <xdr:rowOff>180975</xdr:rowOff>
    </xdr:to>
    <xdr:pic>
      <xdr:nvPicPr>
        <xdr:cNvPr id="5098" name="Picture 5097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9AE7B976-37F9-4489-9666-65BCDB104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0754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381000</xdr:colOff>
      <xdr:row>62</xdr:row>
      <xdr:rowOff>180975</xdr:rowOff>
    </xdr:to>
    <xdr:pic>
      <xdr:nvPicPr>
        <xdr:cNvPr id="5099" name="Picture 5098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135DF417-E390-44A3-8521-D4E6C419F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095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62</xdr:row>
      <xdr:rowOff>0</xdr:rowOff>
    </xdr:from>
    <xdr:to>
      <xdr:col>21</xdr:col>
      <xdr:colOff>381000</xdr:colOff>
      <xdr:row>63</xdr:row>
      <xdr:rowOff>180975</xdr:rowOff>
    </xdr:to>
    <xdr:pic>
      <xdr:nvPicPr>
        <xdr:cNvPr id="5100" name="Picture 50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25FA8B0-4345-4323-B231-9E6E583CE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1155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381000</xdr:colOff>
      <xdr:row>64</xdr:row>
      <xdr:rowOff>180975</xdr:rowOff>
    </xdr:to>
    <xdr:pic>
      <xdr:nvPicPr>
        <xdr:cNvPr id="5101" name="Picture 51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20A4BF8-EC3A-4970-88EE-29DA1D013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135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381000</xdr:colOff>
      <xdr:row>65</xdr:row>
      <xdr:rowOff>180975</xdr:rowOff>
    </xdr:to>
    <xdr:pic>
      <xdr:nvPicPr>
        <xdr:cNvPr id="5102" name="Picture 5101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49020022-96C7-433B-BD53-03BC346DF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1555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381000</xdr:colOff>
      <xdr:row>66</xdr:row>
      <xdr:rowOff>180975</xdr:rowOff>
    </xdr:to>
    <xdr:pic>
      <xdr:nvPicPr>
        <xdr:cNvPr id="5103" name="Picture 51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724D0ED-ABEC-4570-BB06-D7445AB5F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1755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381000</xdr:colOff>
      <xdr:row>67</xdr:row>
      <xdr:rowOff>180975</xdr:rowOff>
    </xdr:to>
    <xdr:pic>
      <xdr:nvPicPr>
        <xdr:cNvPr id="5104" name="Picture 51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77F761D-EFAA-4B70-BFA4-78E3C029F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1955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381000</xdr:colOff>
      <xdr:row>68</xdr:row>
      <xdr:rowOff>180975</xdr:rowOff>
    </xdr:to>
    <xdr:pic>
      <xdr:nvPicPr>
        <xdr:cNvPr id="5105" name="Picture 51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3B746F0-8C76-40C4-A788-0D3A4E541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2155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381000</xdr:colOff>
      <xdr:row>69</xdr:row>
      <xdr:rowOff>180975</xdr:rowOff>
    </xdr:to>
    <xdr:pic>
      <xdr:nvPicPr>
        <xdr:cNvPr id="5106" name="Picture 510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43305862-2402-4490-9AD2-1EBF5D83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2355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381000</xdr:colOff>
      <xdr:row>70</xdr:row>
      <xdr:rowOff>180975</xdr:rowOff>
    </xdr:to>
    <xdr:pic>
      <xdr:nvPicPr>
        <xdr:cNvPr id="5107" name="Picture 51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E41FDE3-55A1-481C-9C2F-D0FD70D80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2555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381000</xdr:colOff>
      <xdr:row>71</xdr:row>
      <xdr:rowOff>180975</xdr:rowOff>
    </xdr:to>
    <xdr:pic>
      <xdr:nvPicPr>
        <xdr:cNvPr id="5108" name="Picture 51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0B6DF2A-4DAB-4AEC-B191-E549161C7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2755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381000</xdr:colOff>
      <xdr:row>72</xdr:row>
      <xdr:rowOff>180975</xdr:rowOff>
    </xdr:to>
    <xdr:pic>
      <xdr:nvPicPr>
        <xdr:cNvPr id="5109" name="Picture 51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7B462AD-D3E6-48E0-86C6-5CA0A6564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2955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</xdr:row>
      <xdr:rowOff>0</xdr:rowOff>
    </xdr:from>
    <xdr:to>
      <xdr:col>22</xdr:col>
      <xdr:colOff>304800</xdr:colOff>
      <xdr:row>6</xdr:row>
      <xdr:rowOff>142875</xdr:rowOff>
    </xdr:to>
    <xdr:pic>
      <xdr:nvPicPr>
        <xdr:cNvPr id="5110" name="Picture 5109" descr="Brooks Koepka">
          <a:extLst>
            <a:ext uri="{FF2B5EF4-FFF2-40B4-BE49-F238E27FC236}">
              <a16:creationId xmlns:a16="http://schemas.microsoft.com/office/drawing/2014/main" id="{6335E69C-D37F-47BE-A9FD-F4A6B8465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828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21</xdr:col>
      <xdr:colOff>304800</xdr:colOff>
      <xdr:row>5</xdr:row>
      <xdr:rowOff>104775</xdr:rowOff>
    </xdr:to>
    <xdr:pic>
      <xdr:nvPicPr>
        <xdr:cNvPr id="5111" name="Picture 5110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62B91E1D-6E96-41FB-8FB7-D1B7B9181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207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</xdr:row>
      <xdr:rowOff>0</xdr:rowOff>
    </xdr:from>
    <xdr:to>
      <xdr:col>22</xdr:col>
      <xdr:colOff>304800</xdr:colOff>
      <xdr:row>13</xdr:row>
      <xdr:rowOff>152400</xdr:rowOff>
    </xdr:to>
    <xdr:pic>
      <xdr:nvPicPr>
        <xdr:cNvPr id="5112" name="Picture 5111" descr="Scott Langley">
          <a:extLst>
            <a:ext uri="{FF2B5EF4-FFF2-40B4-BE49-F238E27FC236}">
              <a16:creationId xmlns:a16="http://schemas.microsoft.com/office/drawing/2014/main" id="{C7038565-48D8-450A-8B32-66817B4BA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810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</xdr:row>
      <xdr:rowOff>0</xdr:rowOff>
    </xdr:from>
    <xdr:to>
      <xdr:col>21</xdr:col>
      <xdr:colOff>304800</xdr:colOff>
      <xdr:row>12</xdr:row>
      <xdr:rowOff>104775</xdr:rowOff>
    </xdr:to>
    <xdr:pic>
      <xdr:nvPicPr>
        <xdr:cNvPr id="5113" name="Picture 5112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9AB528ED-2069-4132-B342-3B332033D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405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</xdr:row>
      <xdr:rowOff>0</xdr:rowOff>
    </xdr:from>
    <xdr:to>
      <xdr:col>22</xdr:col>
      <xdr:colOff>304800</xdr:colOff>
      <xdr:row>20</xdr:row>
      <xdr:rowOff>152400</xdr:rowOff>
    </xdr:to>
    <xdr:pic>
      <xdr:nvPicPr>
        <xdr:cNvPr id="5114" name="Picture 5113" descr="Brandon Harkins">
          <a:extLst>
            <a:ext uri="{FF2B5EF4-FFF2-40B4-BE49-F238E27FC236}">
              <a16:creationId xmlns:a16="http://schemas.microsoft.com/office/drawing/2014/main" id="{426A52D6-BD5E-411D-B256-B7221D41E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5524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</xdr:row>
      <xdr:rowOff>0</xdr:rowOff>
    </xdr:from>
    <xdr:to>
      <xdr:col>21</xdr:col>
      <xdr:colOff>304800</xdr:colOff>
      <xdr:row>19</xdr:row>
      <xdr:rowOff>104775</xdr:rowOff>
    </xdr:to>
    <xdr:pic>
      <xdr:nvPicPr>
        <xdr:cNvPr id="5115" name="Picture 5114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4365AF9F-341F-46AF-94AE-D5DC2E04E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577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24</xdr:row>
      <xdr:rowOff>0</xdr:rowOff>
    </xdr:from>
    <xdr:to>
      <xdr:col>22</xdr:col>
      <xdr:colOff>304800</xdr:colOff>
      <xdr:row>27</xdr:row>
      <xdr:rowOff>0</xdr:rowOff>
    </xdr:to>
    <xdr:pic>
      <xdr:nvPicPr>
        <xdr:cNvPr id="5116" name="Picture 5115" descr="Louis Oosthuizen">
          <a:extLst>
            <a:ext uri="{FF2B5EF4-FFF2-40B4-BE49-F238E27FC236}">
              <a16:creationId xmlns:a16="http://schemas.microsoft.com/office/drawing/2014/main" id="{45739B8F-FADD-4C0F-BDBF-7A9112AD0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7353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304800</xdr:colOff>
      <xdr:row>26</xdr:row>
      <xdr:rowOff>104775</xdr:rowOff>
    </xdr:to>
    <xdr:pic>
      <xdr:nvPicPr>
        <xdr:cNvPr id="5117" name="Picture 5116" descr="https://a.espncdn.com/combiner/i?img=/i/teamlogos/countries/500/rsa.png&amp;w=32&amp;h=32&amp;scale=crop&amp;cquality=40&amp;location=origin">
          <a:extLst>
            <a:ext uri="{FF2B5EF4-FFF2-40B4-BE49-F238E27FC236}">
              <a16:creationId xmlns:a16="http://schemas.microsoft.com/office/drawing/2014/main" id="{566AFA3A-7903-4FB2-B61C-9B554E974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7600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18" name="Picture 51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14F36E0-4873-48F8-A0F6-91F990989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922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19" name="Picture 51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ADC3820-054D-4E39-9004-266BA4044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942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20" name="Picture 511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93465AA1-725B-446E-8690-69776209A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962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21" name="Picture 5120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87041F52-F011-48A8-A8B9-2D1723F8A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982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22" name="Picture 512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B96EA19F-DCCD-42D7-A63B-732F49F0E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002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23" name="Picture 51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70301B9-EA9A-4240-8B96-F4FF15064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022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24" name="Picture 51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E016BE1-4E7D-448B-8855-25111603E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042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25" name="Picture 51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2D1CF36-66F5-4497-A5D8-61CDBE83F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062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26" name="Picture 5125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BCF27317-F83F-4122-BB38-3D5BD7B43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082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27" name="Picture 51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9F53DDA-B734-4D42-BC4D-D55DF5661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102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28" name="Picture 51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3BFDA3B-5A77-4145-9B6E-243179383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122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29" name="Picture 51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4290AA2-7D2C-4BDF-A1CA-2BBD8FF2E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142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30" name="Picture 51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5F407FB-D888-4FF4-BA29-2F275E805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162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31" name="Picture 51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1C4E239-BC53-4FBE-B927-9BA73CB94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182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32" name="Picture 51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25A32E8-D317-40D0-90AC-0EB0A7C5C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202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33" name="Picture 51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C3B6457-393D-4380-B047-90C7968B8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222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34" name="Picture 51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67F23C7-377D-48A2-B9FA-87E638DE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242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35" name="Picture 51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7F61006-7717-4147-857C-C0527CF6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262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36" name="Picture 51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ADE347B-DC06-48A6-8F23-485D6394D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282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37" name="Picture 5136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E9B6E7D0-FE73-4810-A819-C235317B6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302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38" name="Picture 5137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3B668B43-DDA8-442C-AF2F-AB677C176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322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39" name="Picture 513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4E5526A5-2863-4151-B62A-3C18A6548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342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40" name="Picture 5139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09D156E6-A970-4394-B018-6A5E782F2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362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41" name="Picture 51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C715901-FDC0-47D2-A577-ABA78F39A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382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42" name="Picture 51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3E16E94-FB56-42C6-9239-D5135373E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402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43" name="Picture 51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CF50082-DD7B-4038-9D9D-3DE68254A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422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44" name="Picture 5143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0EED7E03-0716-4A6D-A8D8-405BA7477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442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45" name="Picture 5144" descr="https://a.espncdn.com/combiner/i?img=/i/teamlogos/countries/500/tpe.png&amp;w=40&amp;h=40&amp;scale=crop">
          <a:extLst>
            <a:ext uri="{FF2B5EF4-FFF2-40B4-BE49-F238E27FC236}">
              <a16:creationId xmlns:a16="http://schemas.microsoft.com/office/drawing/2014/main" id="{3B3F34C3-72DF-4D3B-9DF1-244609760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462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46" name="Picture 51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F58D4DD-B3C9-4C94-A04B-549ED4543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482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381000</xdr:colOff>
      <xdr:row>0</xdr:row>
      <xdr:rowOff>381000</xdr:rowOff>
    </xdr:to>
    <xdr:pic>
      <xdr:nvPicPr>
        <xdr:cNvPr id="5147" name="Picture 5146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CE0794B1-78A6-46AA-9C37-10AB9B28A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502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</xdr:row>
      <xdr:rowOff>0</xdr:rowOff>
    </xdr:from>
    <xdr:to>
      <xdr:col>22</xdr:col>
      <xdr:colOff>381000</xdr:colOff>
      <xdr:row>2</xdr:row>
      <xdr:rowOff>66675</xdr:rowOff>
    </xdr:to>
    <xdr:pic>
      <xdr:nvPicPr>
        <xdr:cNvPr id="5148" name="Picture 51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7962AE4-0D0F-41D8-8FF2-27E0CD37A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522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2</xdr:row>
      <xdr:rowOff>0</xdr:rowOff>
    </xdr:from>
    <xdr:to>
      <xdr:col>22</xdr:col>
      <xdr:colOff>381000</xdr:colOff>
      <xdr:row>3</xdr:row>
      <xdr:rowOff>66675</xdr:rowOff>
    </xdr:to>
    <xdr:pic>
      <xdr:nvPicPr>
        <xdr:cNvPr id="5149" name="Picture 51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35D88E2-09D4-4FA2-B051-5DD17C08E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542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3</xdr:row>
      <xdr:rowOff>0</xdr:rowOff>
    </xdr:from>
    <xdr:to>
      <xdr:col>22</xdr:col>
      <xdr:colOff>381000</xdr:colOff>
      <xdr:row>4</xdr:row>
      <xdr:rowOff>123825</xdr:rowOff>
    </xdr:to>
    <xdr:pic>
      <xdr:nvPicPr>
        <xdr:cNvPr id="5150" name="Picture 5149" descr="https://a.espncdn.com/combiner/i?img=/i/teamlogos/countries/500/nor.png&amp;w=40&amp;h=40&amp;scale=crop">
          <a:extLst>
            <a:ext uri="{FF2B5EF4-FFF2-40B4-BE49-F238E27FC236}">
              <a16:creationId xmlns:a16="http://schemas.microsoft.com/office/drawing/2014/main" id="{3CCD8583-FBEF-45DB-B302-E4A26BF84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562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4</xdr:row>
      <xdr:rowOff>0</xdr:rowOff>
    </xdr:from>
    <xdr:to>
      <xdr:col>22</xdr:col>
      <xdr:colOff>381000</xdr:colOff>
      <xdr:row>5</xdr:row>
      <xdr:rowOff>180975</xdr:rowOff>
    </xdr:to>
    <xdr:pic>
      <xdr:nvPicPr>
        <xdr:cNvPr id="5151" name="Picture 51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6B05D53-6F3E-4D8E-96CD-134CB1D15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582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5</xdr:row>
      <xdr:rowOff>0</xdr:rowOff>
    </xdr:from>
    <xdr:to>
      <xdr:col>22</xdr:col>
      <xdr:colOff>381000</xdr:colOff>
      <xdr:row>6</xdr:row>
      <xdr:rowOff>66675</xdr:rowOff>
    </xdr:to>
    <xdr:pic>
      <xdr:nvPicPr>
        <xdr:cNvPr id="5152" name="Picture 51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7035FC9-D8C5-481F-ADA4-3E31D9354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602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6</xdr:row>
      <xdr:rowOff>0</xdr:rowOff>
    </xdr:from>
    <xdr:to>
      <xdr:col>22</xdr:col>
      <xdr:colOff>381000</xdr:colOff>
      <xdr:row>7</xdr:row>
      <xdr:rowOff>28575</xdr:rowOff>
    </xdr:to>
    <xdr:pic>
      <xdr:nvPicPr>
        <xdr:cNvPr id="5153" name="Picture 51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6DCA50A-0EED-4E9B-86BC-5664E4786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622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7</xdr:row>
      <xdr:rowOff>0</xdr:rowOff>
    </xdr:from>
    <xdr:to>
      <xdr:col>22</xdr:col>
      <xdr:colOff>381000</xdr:colOff>
      <xdr:row>8</xdr:row>
      <xdr:rowOff>180975</xdr:rowOff>
    </xdr:to>
    <xdr:pic>
      <xdr:nvPicPr>
        <xdr:cNvPr id="5154" name="Picture 51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A50FBD8-6DAD-4655-A220-2C57E025B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642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381000</xdr:colOff>
      <xdr:row>9</xdr:row>
      <xdr:rowOff>180975</xdr:rowOff>
    </xdr:to>
    <xdr:pic>
      <xdr:nvPicPr>
        <xdr:cNvPr id="5155" name="Picture 51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1FBFF75-3E43-4D7B-811C-7B09991CD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662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9</xdr:row>
      <xdr:rowOff>0</xdr:rowOff>
    </xdr:from>
    <xdr:to>
      <xdr:col>22</xdr:col>
      <xdr:colOff>381000</xdr:colOff>
      <xdr:row>10</xdr:row>
      <xdr:rowOff>0</xdr:rowOff>
    </xdr:to>
    <xdr:pic>
      <xdr:nvPicPr>
        <xdr:cNvPr id="5156" name="Picture 51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5A0E089-0016-4381-8065-06458A385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682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10</xdr:row>
      <xdr:rowOff>0</xdr:rowOff>
    </xdr:from>
    <xdr:to>
      <xdr:col>22</xdr:col>
      <xdr:colOff>381000</xdr:colOff>
      <xdr:row>11</xdr:row>
      <xdr:rowOff>133350</xdr:rowOff>
    </xdr:to>
    <xdr:pic>
      <xdr:nvPicPr>
        <xdr:cNvPr id="5157" name="Picture 51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64B4CC4-A35A-452B-9159-13063034C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702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11</xdr:row>
      <xdr:rowOff>0</xdr:rowOff>
    </xdr:from>
    <xdr:to>
      <xdr:col>22</xdr:col>
      <xdr:colOff>381000</xdr:colOff>
      <xdr:row>12</xdr:row>
      <xdr:rowOff>180975</xdr:rowOff>
    </xdr:to>
    <xdr:pic>
      <xdr:nvPicPr>
        <xdr:cNvPr id="5158" name="Picture 51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12E5FA0-0287-4AB1-A12A-8EA64D394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722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12</xdr:row>
      <xdr:rowOff>0</xdr:rowOff>
    </xdr:from>
    <xdr:to>
      <xdr:col>22</xdr:col>
      <xdr:colOff>381000</xdr:colOff>
      <xdr:row>13</xdr:row>
      <xdr:rowOff>66675</xdr:rowOff>
    </xdr:to>
    <xdr:pic>
      <xdr:nvPicPr>
        <xdr:cNvPr id="5159" name="Picture 51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03F94EF-E093-4D44-9E4C-32BCC1926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742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13</xdr:row>
      <xdr:rowOff>0</xdr:rowOff>
    </xdr:from>
    <xdr:to>
      <xdr:col>22</xdr:col>
      <xdr:colOff>381000</xdr:colOff>
      <xdr:row>14</xdr:row>
      <xdr:rowOff>28575</xdr:rowOff>
    </xdr:to>
    <xdr:pic>
      <xdr:nvPicPr>
        <xdr:cNvPr id="5160" name="Picture 51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B94F65F-533C-4D5E-A3C0-9D0E08852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762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14</xdr:row>
      <xdr:rowOff>0</xdr:rowOff>
    </xdr:from>
    <xdr:to>
      <xdr:col>22</xdr:col>
      <xdr:colOff>381000</xdr:colOff>
      <xdr:row>15</xdr:row>
      <xdr:rowOff>180975</xdr:rowOff>
    </xdr:to>
    <xdr:pic>
      <xdr:nvPicPr>
        <xdr:cNvPr id="5161" name="Picture 51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F9FD42F-FEEC-4364-930B-F0287E464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782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15</xdr:row>
      <xdr:rowOff>0</xdr:rowOff>
    </xdr:from>
    <xdr:to>
      <xdr:col>22</xdr:col>
      <xdr:colOff>381000</xdr:colOff>
      <xdr:row>16</xdr:row>
      <xdr:rowOff>180975</xdr:rowOff>
    </xdr:to>
    <xdr:pic>
      <xdr:nvPicPr>
        <xdr:cNvPr id="5162" name="Picture 516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E509F5A7-7BE6-46D6-8E90-7679B55C6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802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16</xdr:row>
      <xdr:rowOff>0</xdr:rowOff>
    </xdr:from>
    <xdr:to>
      <xdr:col>22</xdr:col>
      <xdr:colOff>381000</xdr:colOff>
      <xdr:row>17</xdr:row>
      <xdr:rowOff>180975</xdr:rowOff>
    </xdr:to>
    <xdr:pic>
      <xdr:nvPicPr>
        <xdr:cNvPr id="5163" name="Picture 51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C8A9C3D-369A-43A6-BE1C-FD8702747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822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17</xdr:row>
      <xdr:rowOff>0</xdr:rowOff>
    </xdr:from>
    <xdr:to>
      <xdr:col>22</xdr:col>
      <xdr:colOff>381000</xdr:colOff>
      <xdr:row>18</xdr:row>
      <xdr:rowOff>133350</xdr:rowOff>
    </xdr:to>
    <xdr:pic>
      <xdr:nvPicPr>
        <xdr:cNvPr id="5164" name="Picture 51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42176D3-C2E4-4897-AE29-8AFB0275C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842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18</xdr:row>
      <xdr:rowOff>0</xdr:rowOff>
    </xdr:from>
    <xdr:to>
      <xdr:col>22</xdr:col>
      <xdr:colOff>381000</xdr:colOff>
      <xdr:row>19</xdr:row>
      <xdr:rowOff>180975</xdr:rowOff>
    </xdr:to>
    <xdr:pic>
      <xdr:nvPicPr>
        <xdr:cNvPr id="5165" name="Picture 51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A59DB01-E6FB-46C3-B523-A2813F9E4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862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19</xdr:row>
      <xdr:rowOff>0</xdr:rowOff>
    </xdr:from>
    <xdr:to>
      <xdr:col>22</xdr:col>
      <xdr:colOff>381000</xdr:colOff>
      <xdr:row>20</xdr:row>
      <xdr:rowOff>66675</xdr:rowOff>
    </xdr:to>
    <xdr:pic>
      <xdr:nvPicPr>
        <xdr:cNvPr id="5166" name="Picture 51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843068D-EF32-4975-94F1-4580BB73E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882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20</xdr:row>
      <xdr:rowOff>0</xdr:rowOff>
    </xdr:from>
    <xdr:to>
      <xdr:col>22</xdr:col>
      <xdr:colOff>381000</xdr:colOff>
      <xdr:row>21</xdr:row>
      <xdr:rowOff>28575</xdr:rowOff>
    </xdr:to>
    <xdr:pic>
      <xdr:nvPicPr>
        <xdr:cNvPr id="5167" name="Picture 51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1F0C1B0-70C2-4B6C-AF25-6E21506D0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902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21</xdr:row>
      <xdr:rowOff>0</xdr:rowOff>
    </xdr:from>
    <xdr:to>
      <xdr:col>22</xdr:col>
      <xdr:colOff>381000</xdr:colOff>
      <xdr:row>22</xdr:row>
      <xdr:rowOff>133350</xdr:rowOff>
    </xdr:to>
    <xdr:pic>
      <xdr:nvPicPr>
        <xdr:cNvPr id="5168" name="Picture 5167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3EC79870-E851-447D-B2D1-F1C06C3CD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922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22</xdr:row>
      <xdr:rowOff>0</xdr:rowOff>
    </xdr:from>
    <xdr:to>
      <xdr:col>22</xdr:col>
      <xdr:colOff>381000</xdr:colOff>
      <xdr:row>23</xdr:row>
      <xdr:rowOff>180975</xdr:rowOff>
    </xdr:to>
    <xdr:pic>
      <xdr:nvPicPr>
        <xdr:cNvPr id="5169" name="Picture 5168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35E30BC5-C852-46CB-B5B9-42826C855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942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23</xdr:row>
      <xdr:rowOff>0</xdr:rowOff>
    </xdr:from>
    <xdr:to>
      <xdr:col>22</xdr:col>
      <xdr:colOff>381000</xdr:colOff>
      <xdr:row>24</xdr:row>
      <xdr:rowOff>66675</xdr:rowOff>
    </xdr:to>
    <xdr:pic>
      <xdr:nvPicPr>
        <xdr:cNvPr id="5170" name="Picture 51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E24BE50-E93B-412E-AE9C-B1E0032CE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962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24</xdr:row>
      <xdr:rowOff>0</xdr:rowOff>
    </xdr:from>
    <xdr:to>
      <xdr:col>22</xdr:col>
      <xdr:colOff>381000</xdr:colOff>
      <xdr:row>25</xdr:row>
      <xdr:rowOff>133350</xdr:rowOff>
    </xdr:to>
    <xdr:pic>
      <xdr:nvPicPr>
        <xdr:cNvPr id="5171" name="Picture 51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2F2D9A6-BF75-4DF8-AF54-531EF64E6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982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25</xdr:row>
      <xdr:rowOff>0</xdr:rowOff>
    </xdr:from>
    <xdr:to>
      <xdr:col>22</xdr:col>
      <xdr:colOff>381000</xdr:colOff>
      <xdr:row>26</xdr:row>
      <xdr:rowOff>180975</xdr:rowOff>
    </xdr:to>
    <xdr:pic>
      <xdr:nvPicPr>
        <xdr:cNvPr id="5172" name="Picture 517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66422788-E0F4-4448-AA2C-26FA09AD8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002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26</xdr:row>
      <xdr:rowOff>0</xdr:rowOff>
    </xdr:from>
    <xdr:to>
      <xdr:col>22</xdr:col>
      <xdr:colOff>381000</xdr:colOff>
      <xdr:row>26</xdr:row>
      <xdr:rowOff>381000</xdr:rowOff>
    </xdr:to>
    <xdr:pic>
      <xdr:nvPicPr>
        <xdr:cNvPr id="5173" name="Picture 51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9934A47-9A2D-4716-B44B-4B97E4351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022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27</xdr:row>
      <xdr:rowOff>0</xdr:rowOff>
    </xdr:from>
    <xdr:to>
      <xdr:col>22</xdr:col>
      <xdr:colOff>381000</xdr:colOff>
      <xdr:row>28</xdr:row>
      <xdr:rowOff>28575</xdr:rowOff>
    </xdr:to>
    <xdr:pic>
      <xdr:nvPicPr>
        <xdr:cNvPr id="5174" name="Picture 51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5BE5E64-A150-4E8D-ACD9-32A9BA80C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042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28</xdr:row>
      <xdr:rowOff>0</xdr:rowOff>
    </xdr:from>
    <xdr:to>
      <xdr:col>22</xdr:col>
      <xdr:colOff>381000</xdr:colOff>
      <xdr:row>29</xdr:row>
      <xdr:rowOff>180975</xdr:rowOff>
    </xdr:to>
    <xdr:pic>
      <xdr:nvPicPr>
        <xdr:cNvPr id="5175" name="Picture 51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528D714-4510-4449-8463-8750E398F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062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29</xdr:row>
      <xdr:rowOff>0</xdr:rowOff>
    </xdr:from>
    <xdr:to>
      <xdr:col>22</xdr:col>
      <xdr:colOff>381000</xdr:colOff>
      <xdr:row>30</xdr:row>
      <xdr:rowOff>180975</xdr:rowOff>
    </xdr:to>
    <xdr:pic>
      <xdr:nvPicPr>
        <xdr:cNvPr id="5176" name="Picture 51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45CD611-C02B-44FD-865C-DD00E2A34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082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30</xdr:row>
      <xdr:rowOff>0</xdr:rowOff>
    </xdr:from>
    <xdr:to>
      <xdr:col>22</xdr:col>
      <xdr:colOff>381000</xdr:colOff>
      <xdr:row>31</xdr:row>
      <xdr:rowOff>180975</xdr:rowOff>
    </xdr:to>
    <xdr:pic>
      <xdr:nvPicPr>
        <xdr:cNvPr id="5177" name="Picture 51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DC016E9-448C-4D29-B6C8-C13398A8A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102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31</xdr:row>
      <xdr:rowOff>0</xdr:rowOff>
    </xdr:from>
    <xdr:to>
      <xdr:col>22</xdr:col>
      <xdr:colOff>381000</xdr:colOff>
      <xdr:row>32</xdr:row>
      <xdr:rowOff>180975</xdr:rowOff>
    </xdr:to>
    <xdr:pic>
      <xdr:nvPicPr>
        <xdr:cNvPr id="5178" name="Picture 51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0E289AD-B77E-4F7E-84B4-D30BBA76F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122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32</xdr:row>
      <xdr:rowOff>0</xdr:rowOff>
    </xdr:from>
    <xdr:to>
      <xdr:col>22</xdr:col>
      <xdr:colOff>381000</xdr:colOff>
      <xdr:row>33</xdr:row>
      <xdr:rowOff>180975</xdr:rowOff>
    </xdr:to>
    <xdr:pic>
      <xdr:nvPicPr>
        <xdr:cNvPr id="5179" name="Picture 517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763E9BF7-EBB9-4139-8541-890EE3ED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142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33</xdr:row>
      <xdr:rowOff>0</xdr:rowOff>
    </xdr:from>
    <xdr:to>
      <xdr:col>22</xdr:col>
      <xdr:colOff>381000</xdr:colOff>
      <xdr:row>34</xdr:row>
      <xdr:rowOff>180975</xdr:rowOff>
    </xdr:to>
    <xdr:pic>
      <xdr:nvPicPr>
        <xdr:cNvPr id="5180" name="Picture 5179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B1924422-1C67-4191-A34C-D262D93DC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162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34</xdr:row>
      <xdr:rowOff>0</xdr:rowOff>
    </xdr:from>
    <xdr:to>
      <xdr:col>22</xdr:col>
      <xdr:colOff>381000</xdr:colOff>
      <xdr:row>35</xdr:row>
      <xdr:rowOff>180975</xdr:rowOff>
    </xdr:to>
    <xdr:pic>
      <xdr:nvPicPr>
        <xdr:cNvPr id="5181" name="Picture 51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2C95F30-9ADC-4874-90AE-E152BCBFB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182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35</xdr:row>
      <xdr:rowOff>0</xdr:rowOff>
    </xdr:from>
    <xdr:to>
      <xdr:col>22</xdr:col>
      <xdr:colOff>381000</xdr:colOff>
      <xdr:row>36</xdr:row>
      <xdr:rowOff>180975</xdr:rowOff>
    </xdr:to>
    <xdr:pic>
      <xdr:nvPicPr>
        <xdr:cNvPr id="5182" name="Picture 51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FD4C44A-9AA3-4C57-A3AB-2909D08C6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202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36</xdr:row>
      <xdr:rowOff>0</xdr:rowOff>
    </xdr:from>
    <xdr:to>
      <xdr:col>22</xdr:col>
      <xdr:colOff>381000</xdr:colOff>
      <xdr:row>37</xdr:row>
      <xdr:rowOff>180975</xdr:rowOff>
    </xdr:to>
    <xdr:pic>
      <xdr:nvPicPr>
        <xdr:cNvPr id="5183" name="Picture 5182" descr="https://a.espncdn.com/combiner/i?img=/i/teamlogos/countries/500/ita.png&amp;w=40&amp;h=40&amp;scale=crop">
          <a:extLst>
            <a:ext uri="{FF2B5EF4-FFF2-40B4-BE49-F238E27FC236}">
              <a16:creationId xmlns:a16="http://schemas.microsoft.com/office/drawing/2014/main" id="{30F6184B-B824-4D78-B613-143CEC0CB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222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37</xdr:row>
      <xdr:rowOff>0</xdr:rowOff>
    </xdr:from>
    <xdr:to>
      <xdr:col>22</xdr:col>
      <xdr:colOff>381000</xdr:colOff>
      <xdr:row>38</xdr:row>
      <xdr:rowOff>180975</xdr:rowOff>
    </xdr:to>
    <xdr:pic>
      <xdr:nvPicPr>
        <xdr:cNvPr id="5184" name="Picture 51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A074167-1A4E-4FB5-BA93-FFBC60CAD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242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38</xdr:row>
      <xdr:rowOff>0</xdr:rowOff>
    </xdr:from>
    <xdr:to>
      <xdr:col>22</xdr:col>
      <xdr:colOff>381000</xdr:colOff>
      <xdr:row>39</xdr:row>
      <xdr:rowOff>180975</xdr:rowOff>
    </xdr:to>
    <xdr:pic>
      <xdr:nvPicPr>
        <xdr:cNvPr id="5185" name="Picture 51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F7D997-8DA9-47CE-B1F7-34427507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262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39</xdr:row>
      <xdr:rowOff>0</xdr:rowOff>
    </xdr:from>
    <xdr:to>
      <xdr:col>22</xdr:col>
      <xdr:colOff>381000</xdr:colOff>
      <xdr:row>40</xdr:row>
      <xdr:rowOff>180975</xdr:rowOff>
    </xdr:to>
    <xdr:pic>
      <xdr:nvPicPr>
        <xdr:cNvPr id="5186" name="Picture 51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3FE9A0D-4370-4617-A0E7-FFBB3F6AE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282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40</xdr:row>
      <xdr:rowOff>0</xdr:rowOff>
    </xdr:from>
    <xdr:to>
      <xdr:col>22</xdr:col>
      <xdr:colOff>381000</xdr:colOff>
      <xdr:row>41</xdr:row>
      <xdr:rowOff>180975</xdr:rowOff>
    </xdr:to>
    <xdr:pic>
      <xdr:nvPicPr>
        <xdr:cNvPr id="5187" name="Picture 5186" descr="https://a.espncdn.com/combiner/i?img=/i/teamlogos/countries/500/tha.png&amp;w=40&amp;h=40&amp;scale=crop">
          <a:extLst>
            <a:ext uri="{FF2B5EF4-FFF2-40B4-BE49-F238E27FC236}">
              <a16:creationId xmlns:a16="http://schemas.microsoft.com/office/drawing/2014/main" id="{8D2350B0-0201-4A6F-B928-91DF31085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302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41</xdr:row>
      <xdr:rowOff>0</xdr:rowOff>
    </xdr:from>
    <xdr:to>
      <xdr:col>22</xdr:col>
      <xdr:colOff>381000</xdr:colOff>
      <xdr:row>42</xdr:row>
      <xdr:rowOff>180975</xdr:rowOff>
    </xdr:to>
    <xdr:pic>
      <xdr:nvPicPr>
        <xdr:cNvPr id="5188" name="Picture 5187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ADAEF458-2786-4F09-9EB3-410C78C95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3221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42</xdr:row>
      <xdr:rowOff>0</xdr:rowOff>
    </xdr:from>
    <xdr:to>
      <xdr:col>22</xdr:col>
      <xdr:colOff>381000</xdr:colOff>
      <xdr:row>43</xdr:row>
      <xdr:rowOff>180975</xdr:rowOff>
    </xdr:to>
    <xdr:pic>
      <xdr:nvPicPr>
        <xdr:cNvPr id="5189" name="Picture 51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9BFC8AF-B64A-453C-8E9E-BE175978A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3421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43</xdr:row>
      <xdr:rowOff>0</xdr:rowOff>
    </xdr:from>
    <xdr:to>
      <xdr:col>22</xdr:col>
      <xdr:colOff>381000</xdr:colOff>
      <xdr:row>44</xdr:row>
      <xdr:rowOff>180975</xdr:rowOff>
    </xdr:to>
    <xdr:pic>
      <xdr:nvPicPr>
        <xdr:cNvPr id="5190" name="Picture 51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DFD578-FC5C-4551-A4AA-A31B85FA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362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44</xdr:row>
      <xdr:rowOff>0</xdr:rowOff>
    </xdr:from>
    <xdr:to>
      <xdr:col>22</xdr:col>
      <xdr:colOff>381000</xdr:colOff>
      <xdr:row>45</xdr:row>
      <xdr:rowOff>180975</xdr:rowOff>
    </xdr:to>
    <xdr:pic>
      <xdr:nvPicPr>
        <xdr:cNvPr id="5191" name="Picture 51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011BDF0-D736-427D-8B84-9A7CE8011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3822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45</xdr:row>
      <xdr:rowOff>0</xdr:rowOff>
    </xdr:from>
    <xdr:to>
      <xdr:col>22</xdr:col>
      <xdr:colOff>381000</xdr:colOff>
      <xdr:row>46</xdr:row>
      <xdr:rowOff>180975</xdr:rowOff>
    </xdr:to>
    <xdr:pic>
      <xdr:nvPicPr>
        <xdr:cNvPr id="5192" name="Picture 51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B7A00C-EA65-47E5-886C-061FA945A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402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46</xdr:row>
      <xdr:rowOff>0</xdr:rowOff>
    </xdr:from>
    <xdr:to>
      <xdr:col>22</xdr:col>
      <xdr:colOff>381000</xdr:colOff>
      <xdr:row>47</xdr:row>
      <xdr:rowOff>180975</xdr:rowOff>
    </xdr:to>
    <xdr:pic>
      <xdr:nvPicPr>
        <xdr:cNvPr id="5193" name="Picture 51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6C8DED2-02B3-4205-8601-E13B8ECBE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4222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47</xdr:row>
      <xdr:rowOff>0</xdr:rowOff>
    </xdr:from>
    <xdr:to>
      <xdr:col>22</xdr:col>
      <xdr:colOff>381000</xdr:colOff>
      <xdr:row>48</xdr:row>
      <xdr:rowOff>180975</xdr:rowOff>
    </xdr:to>
    <xdr:pic>
      <xdr:nvPicPr>
        <xdr:cNvPr id="5194" name="Picture 51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7FF0847-3C07-492E-8D4E-90C2A64E3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4422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48</xdr:row>
      <xdr:rowOff>0</xdr:rowOff>
    </xdr:from>
    <xdr:to>
      <xdr:col>22</xdr:col>
      <xdr:colOff>381000</xdr:colOff>
      <xdr:row>49</xdr:row>
      <xdr:rowOff>180975</xdr:rowOff>
    </xdr:to>
    <xdr:pic>
      <xdr:nvPicPr>
        <xdr:cNvPr id="5195" name="Picture 519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012B11E2-1920-47E3-94B1-F386791E6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4622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49</xdr:row>
      <xdr:rowOff>0</xdr:rowOff>
    </xdr:from>
    <xdr:to>
      <xdr:col>22</xdr:col>
      <xdr:colOff>381000</xdr:colOff>
      <xdr:row>50</xdr:row>
      <xdr:rowOff>180975</xdr:rowOff>
    </xdr:to>
    <xdr:pic>
      <xdr:nvPicPr>
        <xdr:cNvPr id="5196" name="Picture 51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738F665-A512-41B9-BF95-876B257AD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482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50</xdr:row>
      <xdr:rowOff>0</xdr:rowOff>
    </xdr:from>
    <xdr:to>
      <xdr:col>22</xdr:col>
      <xdr:colOff>381000</xdr:colOff>
      <xdr:row>51</xdr:row>
      <xdr:rowOff>180975</xdr:rowOff>
    </xdr:to>
    <xdr:pic>
      <xdr:nvPicPr>
        <xdr:cNvPr id="5197" name="Picture 5196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4DA3D76C-5301-4DB3-AAFF-4DF99260F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5022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51</xdr:row>
      <xdr:rowOff>0</xdr:rowOff>
    </xdr:from>
    <xdr:to>
      <xdr:col>22</xdr:col>
      <xdr:colOff>381000</xdr:colOff>
      <xdr:row>52</xdr:row>
      <xdr:rowOff>180975</xdr:rowOff>
    </xdr:to>
    <xdr:pic>
      <xdr:nvPicPr>
        <xdr:cNvPr id="5198" name="Picture 51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6D8C8DF-0B6E-45F6-A090-8B81F75CC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5222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52</xdr:row>
      <xdr:rowOff>0</xdr:rowOff>
    </xdr:from>
    <xdr:to>
      <xdr:col>22</xdr:col>
      <xdr:colOff>381000</xdr:colOff>
      <xdr:row>53</xdr:row>
      <xdr:rowOff>180975</xdr:rowOff>
    </xdr:to>
    <xdr:pic>
      <xdr:nvPicPr>
        <xdr:cNvPr id="5199" name="Picture 5198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E6005B7E-DF04-4660-9013-1C72CDA22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5422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53</xdr:row>
      <xdr:rowOff>0</xdr:rowOff>
    </xdr:from>
    <xdr:to>
      <xdr:col>22</xdr:col>
      <xdr:colOff>381000</xdr:colOff>
      <xdr:row>54</xdr:row>
      <xdr:rowOff>180975</xdr:rowOff>
    </xdr:to>
    <xdr:pic>
      <xdr:nvPicPr>
        <xdr:cNvPr id="5200" name="Picture 51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D761001-65D5-4317-A7C6-FFB166A5F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5622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54</xdr:row>
      <xdr:rowOff>0</xdr:rowOff>
    </xdr:from>
    <xdr:to>
      <xdr:col>22</xdr:col>
      <xdr:colOff>381000</xdr:colOff>
      <xdr:row>55</xdr:row>
      <xdr:rowOff>180975</xdr:rowOff>
    </xdr:to>
    <xdr:pic>
      <xdr:nvPicPr>
        <xdr:cNvPr id="5201" name="Picture 52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6F601B1-B821-4012-AE79-D8E744FEB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5822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55</xdr:row>
      <xdr:rowOff>0</xdr:rowOff>
    </xdr:from>
    <xdr:to>
      <xdr:col>22</xdr:col>
      <xdr:colOff>381000</xdr:colOff>
      <xdr:row>56</xdr:row>
      <xdr:rowOff>180975</xdr:rowOff>
    </xdr:to>
    <xdr:pic>
      <xdr:nvPicPr>
        <xdr:cNvPr id="5202" name="Picture 5201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8E19F086-03BD-41CB-9E81-103B530B7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602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56</xdr:row>
      <xdr:rowOff>0</xdr:rowOff>
    </xdr:from>
    <xdr:to>
      <xdr:col>22</xdr:col>
      <xdr:colOff>381000</xdr:colOff>
      <xdr:row>57</xdr:row>
      <xdr:rowOff>180975</xdr:rowOff>
    </xdr:to>
    <xdr:pic>
      <xdr:nvPicPr>
        <xdr:cNvPr id="5203" name="Picture 52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1E1C69A-0B7C-42A7-AFE8-976D265A3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6222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57</xdr:row>
      <xdr:rowOff>0</xdr:rowOff>
    </xdr:from>
    <xdr:to>
      <xdr:col>22</xdr:col>
      <xdr:colOff>381000</xdr:colOff>
      <xdr:row>58</xdr:row>
      <xdr:rowOff>180975</xdr:rowOff>
    </xdr:to>
    <xdr:pic>
      <xdr:nvPicPr>
        <xdr:cNvPr id="5204" name="Picture 5203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34E29086-C4CA-4C1F-8BF9-F8DFB2700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642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58</xdr:row>
      <xdr:rowOff>0</xdr:rowOff>
    </xdr:from>
    <xdr:to>
      <xdr:col>22</xdr:col>
      <xdr:colOff>381000</xdr:colOff>
      <xdr:row>59</xdr:row>
      <xdr:rowOff>180975</xdr:rowOff>
    </xdr:to>
    <xdr:pic>
      <xdr:nvPicPr>
        <xdr:cNvPr id="5205" name="Picture 52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A878DDD-D900-472F-B1F7-CAE247230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6622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59</xdr:row>
      <xdr:rowOff>0</xdr:rowOff>
    </xdr:from>
    <xdr:to>
      <xdr:col>22</xdr:col>
      <xdr:colOff>381000</xdr:colOff>
      <xdr:row>60</xdr:row>
      <xdr:rowOff>180975</xdr:rowOff>
    </xdr:to>
    <xdr:pic>
      <xdr:nvPicPr>
        <xdr:cNvPr id="5206" name="Picture 52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BC60727-E976-4ABB-8F05-03F6A1151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682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60</xdr:row>
      <xdr:rowOff>0</xdr:rowOff>
    </xdr:from>
    <xdr:to>
      <xdr:col>22</xdr:col>
      <xdr:colOff>381000</xdr:colOff>
      <xdr:row>61</xdr:row>
      <xdr:rowOff>180975</xdr:rowOff>
    </xdr:to>
    <xdr:pic>
      <xdr:nvPicPr>
        <xdr:cNvPr id="5207" name="Picture 5206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FC822838-36C9-4253-94E3-014EB975F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7022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61</xdr:row>
      <xdr:rowOff>0</xdr:rowOff>
    </xdr:from>
    <xdr:to>
      <xdr:col>22</xdr:col>
      <xdr:colOff>381000</xdr:colOff>
      <xdr:row>62</xdr:row>
      <xdr:rowOff>180975</xdr:rowOff>
    </xdr:to>
    <xdr:pic>
      <xdr:nvPicPr>
        <xdr:cNvPr id="5208" name="Picture 52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F84FE30-C538-4520-9A75-DD83960FA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7222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62</xdr:row>
      <xdr:rowOff>0</xdr:rowOff>
    </xdr:from>
    <xdr:to>
      <xdr:col>22</xdr:col>
      <xdr:colOff>381000</xdr:colOff>
      <xdr:row>63</xdr:row>
      <xdr:rowOff>180975</xdr:rowOff>
    </xdr:to>
    <xdr:pic>
      <xdr:nvPicPr>
        <xdr:cNvPr id="5209" name="Picture 5208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24CA03F6-1F03-47C0-AE1A-F2FA01323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7422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63</xdr:row>
      <xdr:rowOff>0</xdr:rowOff>
    </xdr:from>
    <xdr:to>
      <xdr:col>22</xdr:col>
      <xdr:colOff>381000</xdr:colOff>
      <xdr:row>64</xdr:row>
      <xdr:rowOff>180975</xdr:rowOff>
    </xdr:to>
    <xdr:pic>
      <xdr:nvPicPr>
        <xdr:cNvPr id="5210" name="Picture 5209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7D02AE16-BF0E-4E1C-93F4-FF932FB6A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762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64</xdr:row>
      <xdr:rowOff>0</xdr:rowOff>
    </xdr:from>
    <xdr:to>
      <xdr:col>22</xdr:col>
      <xdr:colOff>381000</xdr:colOff>
      <xdr:row>65</xdr:row>
      <xdr:rowOff>180975</xdr:rowOff>
    </xdr:to>
    <xdr:pic>
      <xdr:nvPicPr>
        <xdr:cNvPr id="5211" name="Picture 5210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929059CE-5BB6-4407-9183-193025AD4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7822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65</xdr:row>
      <xdr:rowOff>0</xdr:rowOff>
    </xdr:from>
    <xdr:to>
      <xdr:col>22</xdr:col>
      <xdr:colOff>381000</xdr:colOff>
      <xdr:row>66</xdr:row>
      <xdr:rowOff>180975</xdr:rowOff>
    </xdr:to>
    <xdr:pic>
      <xdr:nvPicPr>
        <xdr:cNvPr id="5212" name="Picture 5211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0663DD84-DB74-4191-9683-3FCA60A7C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802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66</xdr:row>
      <xdr:rowOff>0</xdr:rowOff>
    </xdr:from>
    <xdr:to>
      <xdr:col>22</xdr:col>
      <xdr:colOff>381000</xdr:colOff>
      <xdr:row>67</xdr:row>
      <xdr:rowOff>180975</xdr:rowOff>
    </xdr:to>
    <xdr:pic>
      <xdr:nvPicPr>
        <xdr:cNvPr id="5213" name="Picture 52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D78F60A-BD5D-48FE-9E84-DC50144D7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8222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67</xdr:row>
      <xdr:rowOff>0</xdr:rowOff>
    </xdr:from>
    <xdr:to>
      <xdr:col>22</xdr:col>
      <xdr:colOff>381000</xdr:colOff>
      <xdr:row>68</xdr:row>
      <xdr:rowOff>180975</xdr:rowOff>
    </xdr:to>
    <xdr:pic>
      <xdr:nvPicPr>
        <xdr:cNvPr id="5214" name="Picture 52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4643FEF-708E-430A-A813-85E2E8547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8422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68</xdr:row>
      <xdr:rowOff>0</xdr:rowOff>
    </xdr:from>
    <xdr:to>
      <xdr:col>22</xdr:col>
      <xdr:colOff>381000</xdr:colOff>
      <xdr:row>69</xdr:row>
      <xdr:rowOff>180975</xdr:rowOff>
    </xdr:to>
    <xdr:pic>
      <xdr:nvPicPr>
        <xdr:cNvPr id="5215" name="Picture 5214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7049F969-5756-4CCF-BB8E-4AFF6EE2D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8622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69</xdr:row>
      <xdr:rowOff>0</xdr:rowOff>
    </xdr:from>
    <xdr:to>
      <xdr:col>22</xdr:col>
      <xdr:colOff>381000</xdr:colOff>
      <xdr:row>70</xdr:row>
      <xdr:rowOff>180975</xdr:rowOff>
    </xdr:to>
    <xdr:pic>
      <xdr:nvPicPr>
        <xdr:cNvPr id="5216" name="Picture 52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D4580F9-54A4-49D5-905A-FC3585629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882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70</xdr:row>
      <xdr:rowOff>0</xdr:rowOff>
    </xdr:from>
    <xdr:to>
      <xdr:col>22</xdr:col>
      <xdr:colOff>381000</xdr:colOff>
      <xdr:row>71</xdr:row>
      <xdr:rowOff>180975</xdr:rowOff>
    </xdr:to>
    <xdr:pic>
      <xdr:nvPicPr>
        <xdr:cNvPr id="5217" name="Picture 5216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FA693874-429A-4086-98C3-F20E9975A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9022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71</xdr:row>
      <xdr:rowOff>0</xdr:rowOff>
    </xdr:from>
    <xdr:to>
      <xdr:col>22</xdr:col>
      <xdr:colOff>381000</xdr:colOff>
      <xdr:row>72</xdr:row>
      <xdr:rowOff>180975</xdr:rowOff>
    </xdr:to>
    <xdr:pic>
      <xdr:nvPicPr>
        <xdr:cNvPr id="5218" name="Picture 52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1FFCC7D-60D5-4CD0-979A-2DFFE9269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9222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72</xdr:row>
      <xdr:rowOff>0</xdr:rowOff>
    </xdr:from>
    <xdr:to>
      <xdr:col>22</xdr:col>
      <xdr:colOff>381000</xdr:colOff>
      <xdr:row>73</xdr:row>
      <xdr:rowOff>180975</xdr:rowOff>
    </xdr:to>
    <xdr:pic>
      <xdr:nvPicPr>
        <xdr:cNvPr id="5219" name="Picture 521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F398BC51-2CEE-4E25-992B-5AD4EBD43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9422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73</xdr:row>
      <xdr:rowOff>0</xdr:rowOff>
    </xdr:from>
    <xdr:to>
      <xdr:col>22</xdr:col>
      <xdr:colOff>381000</xdr:colOff>
      <xdr:row>74</xdr:row>
      <xdr:rowOff>180975</xdr:rowOff>
    </xdr:to>
    <xdr:pic>
      <xdr:nvPicPr>
        <xdr:cNvPr id="5220" name="Picture 5219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BFC8F86-A18A-48AC-8E11-1FF2E9916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9622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74</xdr:row>
      <xdr:rowOff>0</xdr:rowOff>
    </xdr:from>
    <xdr:to>
      <xdr:col>22</xdr:col>
      <xdr:colOff>381000</xdr:colOff>
      <xdr:row>75</xdr:row>
      <xdr:rowOff>180975</xdr:rowOff>
    </xdr:to>
    <xdr:pic>
      <xdr:nvPicPr>
        <xdr:cNvPr id="5221" name="Picture 52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1FC82FD-A931-4D7D-9FA1-3C17C0D13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9822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75</xdr:row>
      <xdr:rowOff>0</xdr:rowOff>
    </xdr:from>
    <xdr:to>
      <xdr:col>22</xdr:col>
      <xdr:colOff>381000</xdr:colOff>
      <xdr:row>76</xdr:row>
      <xdr:rowOff>180975</xdr:rowOff>
    </xdr:to>
    <xdr:pic>
      <xdr:nvPicPr>
        <xdr:cNvPr id="5222" name="Picture 5221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A9B80FB4-4D9E-4B56-8E8E-E233CC35A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002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76</xdr:row>
      <xdr:rowOff>0</xdr:rowOff>
    </xdr:from>
    <xdr:to>
      <xdr:col>22</xdr:col>
      <xdr:colOff>381000</xdr:colOff>
      <xdr:row>77</xdr:row>
      <xdr:rowOff>180975</xdr:rowOff>
    </xdr:to>
    <xdr:pic>
      <xdr:nvPicPr>
        <xdr:cNvPr id="5223" name="Picture 52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E94D6C0-FCE0-41D8-8ACC-B585536BB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0222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77</xdr:row>
      <xdr:rowOff>0</xdr:rowOff>
    </xdr:from>
    <xdr:to>
      <xdr:col>22</xdr:col>
      <xdr:colOff>381000</xdr:colOff>
      <xdr:row>78</xdr:row>
      <xdr:rowOff>180975</xdr:rowOff>
    </xdr:to>
    <xdr:pic>
      <xdr:nvPicPr>
        <xdr:cNvPr id="5224" name="Picture 52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9B9C7E1-953C-474C-AA19-E766764E1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042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78</xdr:row>
      <xdr:rowOff>0</xdr:rowOff>
    </xdr:from>
    <xdr:to>
      <xdr:col>22</xdr:col>
      <xdr:colOff>381000</xdr:colOff>
      <xdr:row>79</xdr:row>
      <xdr:rowOff>180975</xdr:rowOff>
    </xdr:to>
    <xdr:pic>
      <xdr:nvPicPr>
        <xdr:cNvPr id="5225" name="Picture 52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22883E6-7F91-4583-9805-73C8C2C8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0622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79</xdr:row>
      <xdr:rowOff>0</xdr:rowOff>
    </xdr:from>
    <xdr:to>
      <xdr:col>22</xdr:col>
      <xdr:colOff>381000</xdr:colOff>
      <xdr:row>80</xdr:row>
      <xdr:rowOff>180975</xdr:rowOff>
    </xdr:to>
    <xdr:pic>
      <xdr:nvPicPr>
        <xdr:cNvPr id="5226" name="Picture 5225" descr="https://a.espncdn.com/combiner/i?img=/i/teamlogos/countries/500/aut.png&amp;w=40&amp;h=40&amp;scale=crop">
          <a:extLst>
            <a:ext uri="{FF2B5EF4-FFF2-40B4-BE49-F238E27FC236}">
              <a16:creationId xmlns:a16="http://schemas.microsoft.com/office/drawing/2014/main" id="{6934FDD9-D3FC-4073-8826-2831A287D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082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80</xdr:row>
      <xdr:rowOff>0</xdr:rowOff>
    </xdr:from>
    <xdr:to>
      <xdr:col>22</xdr:col>
      <xdr:colOff>381000</xdr:colOff>
      <xdr:row>81</xdr:row>
      <xdr:rowOff>180975</xdr:rowOff>
    </xdr:to>
    <xdr:pic>
      <xdr:nvPicPr>
        <xdr:cNvPr id="5227" name="Picture 52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016AF3B-4452-4756-A876-3E6981D29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1022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81</xdr:row>
      <xdr:rowOff>0</xdr:rowOff>
    </xdr:from>
    <xdr:to>
      <xdr:col>22</xdr:col>
      <xdr:colOff>381000</xdr:colOff>
      <xdr:row>82</xdr:row>
      <xdr:rowOff>180975</xdr:rowOff>
    </xdr:to>
    <xdr:pic>
      <xdr:nvPicPr>
        <xdr:cNvPr id="5228" name="Picture 5227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2DB8D82E-1072-4C47-BE2F-9B8775A85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1222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82</xdr:row>
      <xdr:rowOff>0</xdr:rowOff>
    </xdr:from>
    <xdr:to>
      <xdr:col>22</xdr:col>
      <xdr:colOff>381000</xdr:colOff>
      <xdr:row>83</xdr:row>
      <xdr:rowOff>180975</xdr:rowOff>
    </xdr:to>
    <xdr:pic>
      <xdr:nvPicPr>
        <xdr:cNvPr id="5229" name="Picture 5228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131B1ADD-C4A9-4DF6-89D3-1E0EDE446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1422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83</xdr:row>
      <xdr:rowOff>0</xdr:rowOff>
    </xdr:from>
    <xdr:to>
      <xdr:col>22</xdr:col>
      <xdr:colOff>381000</xdr:colOff>
      <xdr:row>84</xdr:row>
      <xdr:rowOff>180975</xdr:rowOff>
    </xdr:to>
    <xdr:pic>
      <xdr:nvPicPr>
        <xdr:cNvPr id="5230" name="Picture 52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B4FB6F4-BB63-4A32-8C62-03E715868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162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84</xdr:row>
      <xdr:rowOff>0</xdr:rowOff>
    </xdr:from>
    <xdr:to>
      <xdr:col>22</xdr:col>
      <xdr:colOff>381000</xdr:colOff>
      <xdr:row>85</xdr:row>
      <xdr:rowOff>180975</xdr:rowOff>
    </xdr:to>
    <xdr:pic>
      <xdr:nvPicPr>
        <xdr:cNvPr id="5231" name="Picture 52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350AC58-8D5B-400A-90F3-0ACC205D6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1823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85</xdr:row>
      <xdr:rowOff>0</xdr:rowOff>
    </xdr:from>
    <xdr:to>
      <xdr:col>22</xdr:col>
      <xdr:colOff>381000</xdr:colOff>
      <xdr:row>86</xdr:row>
      <xdr:rowOff>180975</xdr:rowOff>
    </xdr:to>
    <xdr:pic>
      <xdr:nvPicPr>
        <xdr:cNvPr id="5232" name="Picture 52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5A19CF9-CFD7-48AA-B304-124321EB5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202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86</xdr:row>
      <xdr:rowOff>0</xdr:rowOff>
    </xdr:from>
    <xdr:to>
      <xdr:col>22</xdr:col>
      <xdr:colOff>381000</xdr:colOff>
      <xdr:row>87</xdr:row>
      <xdr:rowOff>180975</xdr:rowOff>
    </xdr:to>
    <xdr:pic>
      <xdr:nvPicPr>
        <xdr:cNvPr id="5233" name="Picture 5232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8BCF4ED0-029E-405C-8206-3DA267636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2223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87</xdr:row>
      <xdr:rowOff>0</xdr:rowOff>
    </xdr:from>
    <xdr:to>
      <xdr:col>22</xdr:col>
      <xdr:colOff>381000</xdr:colOff>
      <xdr:row>88</xdr:row>
      <xdr:rowOff>180975</xdr:rowOff>
    </xdr:to>
    <xdr:pic>
      <xdr:nvPicPr>
        <xdr:cNvPr id="5234" name="Picture 52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DDC764-5FFE-4210-B86A-A4D84F020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2423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88</xdr:row>
      <xdr:rowOff>0</xdr:rowOff>
    </xdr:from>
    <xdr:to>
      <xdr:col>22</xdr:col>
      <xdr:colOff>381000</xdr:colOff>
      <xdr:row>89</xdr:row>
      <xdr:rowOff>180975</xdr:rowOff>
    </xdr:to>
    <xdr:pic>
      <xdr:nvPicPr>
        <xdr:cNvPr id="5235" name="Picture 52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FAB86FB-CEAE-495E-81CD-050D4AC30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2623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89</xdr:row>
      <xdr:rowOff>0</xdr:rowOff>
    </xdr:from>
    <xdr:to>
      <xdr:col>22</xdr:col>
      <xdr:colOff>381000</xdr:colOff>
      <xdr:row>90</xdr:row>
      <xdr:rowOff>180975</xdr:rowOff>
    </xdr:to>
    <xdr:pic>
      <xdr:nvPicPr>
        <xdr:cNvPr id="5236" name="Picture 52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838EBA5-5800-4DD9-9265-CD50A9C69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2823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90</xdr:row>
      <xdr:rowOff>0</xdr:rowOff>
    </xdr:from>
    <xdr:to>
      <xdr:col>22</xdr:col>
      <xdr:colOff>381000</xdr:colOff>
      <xdr:row>91</xdr:row>
      <xdr:rowOff>180975</xdr:rowOff>
    </xdr:to>
    <xdr:pic>
      <xdr:nvPicPr>
        <xdr:cNvPr id="5237" name="Picture 52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7667781-3D28-4397-B3B7-58D004CF0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3023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91</xdr:row>
      <xdr:rowOff>0</xdr:rowOff>
    </xdr:from>
    <xdr:to>
      <xdr:col>22</xdr:col>
      <xdr:colOff>381000</xdr:colOff>
      <xdr:row>92</xdr:row>
      <xdr:rowOff>180975</xdr:rowOff>
    </xdr:to>
    <xdr:pic>
      <xdr:nvPicPr>
        <xdr:cNvPr id="5238" name="Picture 52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986B17D-AF87-41C0-8E5B-81FE2FC8C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3223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92</xdr:row>
      <xdr:rowOff>0</xdr:rowOff>
    </xdr:from>
    <xdr:to>
      <xdr:col>22</xdr:col>
      <xdr:colOff>381000</xdr:colOff>
      <xdr:row>93</xdr:row>
      <xdr:rowOff>180975</xdr:rowOff>
    </xdr:to>
    <xdr:pic>
      <xdr:nvPicPr>
        <xdr:cNvPr id="5239" name="Picture 523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62468909-EA52-4AE7-A990-1E5928CC1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3423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93</xdr:row>
      <xdr:rowOff>0</xdr:rowOff>
    </xdr:from>
    <xdr:to>
      <xdr:col>22</xdr:col>
      <xdr:colOff>381000</xdr:colOff>
      <xdr:row>94</xdr:row>
      <xdr:rowOff>180975</xdr:rowOff>
    </xdr:to>
    <xdr:pic>
      <xdr:nvPicPr>
        <xdr:cNvPr id="5240" name="Picture 52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E23E1CF-1460-40CC-AE9A-434DB3267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3623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94</xdr:row>
      <xdr:rowOff>0</xdr:rowOff>
    </xdr:from>
    <xdr:to>
      <xdr:col>22</xdr:col>
      <xdr:colOff>381000</xdr:colOff>
      <xdr:row>95</xdr:row>
      <xdr:rowOff>180975</xdr:rowOff>
    </xdr:to>
    <xdr:pic>
      <xdr:nvPicPr>
        <xdr:cNvPr id="5241" name="Picture 52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A73F5AF-EAA1-4FD2-809C-4CC6A055C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3823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95</xdr:row>
      <xdr:rowOff>0</xdr:rowOff>
    </xdr:from>
    <xdr:to>
      <xdr:col>22</xdr:col>
      <xdr:colOff>381000</xdr:colOff>
      <xdr:row>96</xdr:row>
      <xdr:rowOff>180975</xdr:rowOff>
    </xdr:to>
    <xdr:pic>
      <xdr:nvPicPr>
        <xdr:cNvPr id="5242" name="Picture 52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0F7A475-7DEF-4B04-B1E7-68DB75DB8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4023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96</xdr:row>
      <xdr:rowOff>0</xdr:rowOff>
    </xdr:from>
    <xdr:to>
      <xdr:col>22</xdr:col>
      <xdr:colOff>381000</xdr:colOff>
      <xdr:row>97</xdr:row>
      <xdr:rowOff>180975</xdr:rowOff>
    </xdr:to>
    <xdr:pic>
      <xdr:nvPicPr>
        <xdr:cNvPr id="5243" name="Picture 52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57C30E9-57C7-4B77-860B-A6C679A1A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4223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97</xdr:row>
      <xdr:rowOff>0</xdr:rowOff>
    </xdr:from>
    <xdr:to>
      <xdr:col>22</xdr:col>
      <xdr:colOff>381000</xdr:colOff>
      <xdr:row>98</xdr:row>
      <xdr:rowOff>180975</xdr:rowOff>
    </xdr:to>
    <xdr:pic>
      <xdr:nvPicPr>
        <xdr:cNvPr id="5244" name="Picture 52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DF564F-ED59-4A98-9D78-6804C0D0D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4423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98</xdr:row>
      <xdr:rowOff>0</xdr:rowOff>
    </xdr:from>
    <xdr:to>
      <xdr:col>22</xdr:col>
      <xdr:colOff>381000</xdr:colOff>
      <xdr:row>99</xdr:row>
      <xdr:rowOff>180975</xdr:rowOff>
    </xdr:to>
    <xdr:pic>
      <xdr:nvPicPr>
        <xdr:cNvPr id="5245" name="Picture 5244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A5E8C36A-031D-44DD-97F4-7AD0EAEB3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4623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99</xdr:row>
      <xdr:rowOff>0</xdr:rowOff>
    </xdr:from>
    <xdr:to>
      <xdr:col>22</xdr:col>
      <xdr:colOff>381000</xdr:colOff>
      <xdr:row>100</xdr:row>
      <xdr:rowOff>180975</xdr:rowOff>
    </xdr:to>
    <xdr:pic>
      <xdr:nvPicPr>
        <xdr:cNvPr id="5246" name="Picture 52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B6F40CF-1F8F-4178-8827-86BDD84A9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482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100</xdr:row>
      <xdr:rowOff>0</xdr:rowOff>
    </xdr:from>
    <xdr:to>
      <xdr:col>22</xdr:col>
      <xdr:colOff>381000</xdr:colOff>
      <xdr:row>101</xdr:row>
      <xdr:rowOff>180975</xdr:rowOff>
    </xdr:to>
    <xdr:pic>
      <xdr:nvPicPr>
        <xdr:cNvPr id="5247" name="Picture 52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817411B-D80F-407A-A844-CA9F6F30A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5023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101</xdr:row>
      <xdr:rowOff>0</xdr:rowOff>
    </xdr:from>
    <xdr:to>
      <xdr:col>22</xdr:col>
      <xdr:colOff>381000</xdr:colOff>
      <xdr:row>102</xdr:row>
      <xdr:rowOff>180975</xdr:rowOff>
    </xdr:to>
    <xdr:pic>
      <xdr:nvPicPr>
        <xdr:cNvPr id="5248" name="Picture 52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A1B4A95-6831-4737-B0F1-5FA85EA02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5223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102</xdr:row>
      <xdr:rowOff>0</xdr:rowOff>
    </xdr:from>
    <xdr:to>
      <xdr:col>22</xdr:col>
      <xdr:colOff>381000</xdr:colOff>
      <xdr:row>103</xdr:row>
      <xdr:rowOff>180975</xdr:rowOff>
    </xdr:to>
    <xdr:pic>
      <xdr:nvPicPr>
        <xdr:cNvPr id="5249" name="Picture 5248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D1FA9423-247E-49E9-B0E4-FDE58C12E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5423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103</xdr:row>
      <xdr:rowOff>0</xdr:rowOff>
    </xdr:from>
    <xdr:to>
      <xdr:col>22</xdr:col>
      <xdr:colOff>381000</xdr:colOff>
      <xdr:row>104</xdr:row>
      <xdr:rowOff>180975</xdr:rowOff>
    </xdr:to>
    <xdr:pic>
      <xdr:nvPicPr>
        <xdr:cNvPr id="5250" name="Picture 52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5B17464-A61D-4B5A-8A8B-4FFCDFF2B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562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104</xdr:row>
      <xdr:rowOff>0</xdr:rowOff>
    </xdr:from>
    <xdr:to>
      <xdr:col>22</xdr:col>
      <xdr:colOff>381000</xdr:colOff>
      <xdr:row>105</xdr:row>
      <xdr:rowOff>180975</xdr:rowOff>
    </xdr:to>
    <xdr:pic>
      <xdr:nvPicPr>
        <xdr:cNvPr id="5251" name="Picture 52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FFAEA0F-53BF-4CF7-80FE-92D08EF5E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5823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105</xdr:row>
      <xdr:rowOff>0</xdr:rowOff>
    </xdr:from>
    <xdr:to>
      <xdr:col>22</xdr:col>
      <xdr:colOff>381000</xdr:colOff>
      <xdr:row>106</xdr:row>
      <xdr:rowOff>180975</xdr:rowOff>
    </xdr:to>
    <xdr:pic>
      <xdr:nvPicPr>
        <xdr:cNvPr id="5252" name="Picture 5251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CB55FC60-B28F-4B81-AEA7-B45D02369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602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106</xdr:row>
      <xdr:rowOff>0</xdr:rowOff>
    </xdr:from>
    <xdr:to>
      <xdr:col>22</xdr:col>
      <xdr:colOff>381000</xdr:colOff>
      <xdr:row>107</xdr:row>
      <xdr:rowOff>180975</xdr:rowOff>
    </xdr:to>
    <xdr:pic>
      <xdr:nvPicPr>
        <xdr:cNvPr id="5253" name="Picture 52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137E0F3-6EE3-4E2A-ADBA-9A1FDD907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6223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107</xdr:row>
      <xdr:rowOff>0</xdr:rowOff>
    </xdr:from>
    <xdr:to>
      <xdr:col>22</xdr:col>
      <xdr:colOff>381000</xdr:colOff>
      <xdr:row>108</xdr:row>
      <xdr:rowOff>180975</xdr:rowOff>
    </xdr:to>
    <xdr:pic>
      <xdr:nvPicPr>
        <xdr:cNvPr id="5254" name="Picture 5253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F713F9C7-942B-49D9-907A-A7D16D75D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6423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108</xdr:row>
      <xdr:rowOff>0</xdr:rowOff>
    </xdr:from>
    <xdr:to>
      <xdr:col>22</xdr:col>
      <xdr:colOff>381000</xdr:colOff>
      <xdr:row>109</xdr:row>
      <xdr:rowOff>180975</xdr:rowOff>
    </xdr:to>
    <xdr:pic>
      <xdr:nvPicPr>
        <xdr:cNvPr id="5255" name="Picture 52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24097CA-F029-4ACE-ACBD-DF21C09E0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6623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109</xdr:row>
      <xdr:rowOff>0</xdr:rowOff>
    </xdr:from>
    <xdr:to>
      <xdr:col>22</xdr:col>
      <xdr:colOff>381000</xdr:colOff>
      <xdr:row>110</xdr:row>
      <xdr:rowOff>180975</xdr:rowOff>
    </xdr:to>
    <xdr:pic>
      <xdr:nvPicPr>
        <xdr:cNvPr id="5256" name="Picture 52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DA81EE1-3A23-438A-A23B-2168A502E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682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110</xdr:row>
      <xdr:rowOff>0</xdr:rowOff>
    </xdr:from>
    <xdr:to>
      <xdr:col>22</xdr:col>
      <xdr:colOff>381000</xdr:colOff>
      <xdr:row>111</xdr:row>
      <xdr:rowOff>180975</xdr:rowOff>
    </xdr:to>
    <xdr:pic>
      <xdr:nvPicPr>
        <xdr:cNvPr id="5257" name="Picture 5256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85C06F27-4821-45AE-B29A-0FB741BDC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7023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111</xdr:row>
      <xdr:rowOff>0</xdr:rowOff>
    </xdr:from>
    <xdr:to>
      <xdr:col>22</xdr:col>
      <xdr:colOff>381000</xdr:colOff>
      <xdr:row>112</xdr:row>
      <xdr:rowOff>180975</xdr:rowOff>
    </xdr:to>
    <xdr:pic>
      <xdr:nvPicPr>
        <xdr:cNvPr id="5258" name="Picture 525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E16776C8-7EF6-4C5D-9A98-6E77CECA4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7223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112</xdr:row>
      <xdr:rowOff>0</xdr:rowOff>
    </xdr:from>
    <xdr:to>
      <xdr:col>22</xdr:col>
      <xdr:colOff>381000</xdr:colOff>
      <xdr:row>113</xdr:row>
      <xdr:rowOff>180975</xdr:rowOff>
    </xdr:to>
    <xdr:pic>
      <xdr:nvPicPr>
        <xdr:cNvPr id="5259" name="Picture 52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F09E4D7-3BDF-4DC6-955E-6403C438A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7423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113</xdr:row>
      <xdr:rowOff>0</xdr:rowOff>
    </xdr:from>
    <xdr:to>
      <xdr:col>22</xdr:col>
      <xdr:colOff>381000</xdr:colOff>
      <xdr:row>114</xdr:row>
      <xdr:rowOff>180975</xdr:rowOff>
    </xdr:to>
    <xdr:pic>
      <xdr:nvPicPr>
        <xdr:cNvPr id="5260" name="Picture 52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9D82A93-C67D-4CED-8DE9-747B6E0B1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7623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114</xdr:row>
      <xdr:rowOff>0</xdr:rowOff>
    </xdr:from>
    <xdr:to>
      <xdr:col>22</xdr:col>
      <xdr:colOff>381000</xdr:colOff>
      <xdr:row>115</xdr:row>
      <xdr:rowOff>180975</xdr:rowOff>
    </xdr:to>
    <xdr:pic>
      <xdr:nvPicPr>
        <xdr:cNvPr id="5261" name="Picture 52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FD0EE91-005C-4405-A208-DE1FA048B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7823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115</xdr:row>
      <xdr:rowOff>0</xdr:rowOff>
    </xdr:from>
    <xdr:to>
      <xdr:col>22</xdr:col>
      <xdr:colOff>381000</xdr:colOff>
      <xdr:row>116</xdr:row>
      <xdr:rowOff>180975</xdr:rowOff>
    </xdr:to>
    <xdr:pic>
      <xdr:nvPicPr>
        <xdr:cNvPr id="5262" name="Picture 52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4F88078-E989-4C95-B17A-6544DD234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802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116</xdr:row>
      <xdr:rowOff>0</xdr:rowOff>
    </xdr:from>
    <xdr:to>
      <xdr:col>22</xdr:col>
      <xdr:colOff>381000</xdr:colOff>
      <xdr:row>117</xdr:row>
      <xdr:rowOff>180975</xdr:rowOff>
    </xdr:to>
    <xdr:pic>
      <xdr:nvPicPr>
        <xdr:cNvPr id="5263" name="Picture 52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00373D-8375-4730-B20B-254E6853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8223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117</xdr:row>
      <xdr:rowOff>0</xdr:rowOff>
    </xdr:from>
    <xdr:to>
      <xdr:col>22</xdr:col>
      <xdr:colOff>381000</xdr:colOff>
      <xdr:row>118</xdr:row>
      <xdr:rowOff>180975</xdr:rowOff>
    </xdr:to>
    <xdr:pic>
      <xdr:nvPicPr>
        <xdr:cNvPr id="5264" name="Picture 5263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F163DEAA-9308-41ED-B0C8-AAC76F8F2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842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118</xdr:row>
      <xdr:rowOff>0</xdr:rowOff>
    </xdr:from>
    <xdr:to>
      <xdr:col>22</xdr:col>
      <xdr:colOff>381000</xdr:colOff>
      <xdr:row>119</xdr:row>
      <xdr:rowOff>180975</xdr:rowOff>
    </xdr:to>
    <xdr:pic>
      <xdr:nvPicPr>
        <xdr:cNvPr id="5265" name="Picture 52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D106DBA-3EC1-4A4E-AE54-37C83489A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8623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119</xdr:row>
      <xdr:rowOff>0</xdr:rowOff>
    </xdr:from>
    <xdr:to>
      <xdr:col>22</xdr:col>
      <xdr:colOff>381000</xdr:colOff>
      <xdr:row>120</xdr:row>
      <xdr:rowOff>180975</xdr:rowOff>
    </xdr:to>
    <xdr:pic>
      <xdr:nvPicPr>
        <xdr:cNvPr id="5266" name="Picture 5265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F252593B-456B-422F-8B33-41F77FD11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882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120</xdr:row>
      <xdr:rowOff>0</xdr:rowOff>
    </xdr:from>
    <xdr:to>
      <xdr:col>22</xdr:col>
      <xdr:colOff>381000</xdr:colOff>
      <xdr:row>121</xdr:row>
      <xdr:rowOff>180975</xdr:rowOff>
    </xdr:to>
    <xdr:pic>
      <xdr:nvPicPr>
        <xdr:cNvPr id="5267" name="Picture 52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B6B8DD4-368E-4D96-B475-4364A6947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9023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121</xdr:row>
      <xdr:rowOff>0</xdr:rowOff>
    </xdr:from>
    <xdr:to>
      <xdr:col>22</xdr:col>
      <xdr:colOff>381000</xdr:colOff>
      <xdr:row>122</xdr:row>
      <xdr:rowOff>180975</xdr:rowOff>
    </xdr:to>
    <xdr:pic>
      <xdr:nvPicPr>
        <xdr:cNvPr id="5268" name="Picture 52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3380CE1-03A2-44FD-941C-1C5CF2EA8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9223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122</xdr:row>
      <xdr:rowOff>0</xdr:rowOff>
    </xdr:from>
    <xdr:to>
      <xdr:col>22</xdr:col>
      <xdr:colOff>381000</xdr:colOff>
      <xdr:row>123</xdr:row>
      <xdr:rowOff>180975</xdr:rowOff>
    </xdr:to>
    <xdr:pic>
      <xdr:nvPicPr>
        <xdr:cNvPr id="5269" name="Picture 52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12B357A-D578-4FA8-A1B8-70EAB406F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9423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123</xdr:row>
      <xdr:rowOff>0</xdr:rowOff>
    </xdr:from>
    <xdr:to>
      <xdr:col>22</xdr:col>
      <xdr:colOff>381000</xdr:colOff>
      <xdr:row>124</xdr:row>
      <xdr:rowOff>180975</xdr:rowOff>
    </xdr:to>
    <xdr:pic>
      <xdr:nvPicPr>
        <xdr:cNvPr id="5270" name="Picture 526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52079849-FA35-40C1-BF18-7DE9AE4FE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962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124</xdr:row>
      <xdr:rowOff>0</xdr:rowOff>
    </xdr:from>
    <xdr:to>
      <xdr:col>22</xdr:col>
      <xdr:colOff>381000</xdr:colOff>
      <xdr:row>125</xdr:row>
      <xdr:rowOff>180975</xdr:rowOff>
    </xdr:to>
    <xdr:pic>
      <xdr:nvPicPr>
        <xdr:cNvPr id="5271" name="Picture 52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5361360-DFCB-4FB0-81B4-EBEEB4249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9824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125</xdr:row>
      <xdr:rowOff>0</xdr:rowOff>
    </xdr:from>
    <xdr:to>
      <xdr:col>22</xdr:col>
      <xdr:colOff>381000</xdr:colOff>
      <xdr:row>126</xdr:row>
      <xdr:rowOff>180975</xdr:rowOff>
    </xdr:to>
    <xdr:pic>
      <xdr:nvPicPr>
        <xdr:cNvPr id="5272" name="Picture 52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B65A605-0BEE-4091-BE5D-8A7F84250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4002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126</xdr:row>
      <xdr:rowOff>0</xdr:rowOff>
    </xdr:from>
    <xdr:to>
      <xdr:col>22</xdr:col>
      <xdr:colOff>381000</xdr:colOff>
      <xdr:row>127</xdr:row>
      <xdr:rowOff>180975</xdr:rowOff>
    </xdr:to>
    <xdr:pic>
      <xdr:nvPicPr>
        <xdr:cNvPr id="5273" name="Picture 52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05C7E76-2288-4A16-9BBA-5DF26D906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40224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23</xdr:col>
      <xdr:colOff>304800</xdr:colOff>
      <xdr:row>0</xdr:row>
      <xdr:rowOff>914400</xdr:rowOff>
    </xdr:to>
    <xdr:pic>
      <xdr:nvPicPr>
        <xdr:cNvPr id="5274" name="Picture 5273" descr="Seth Reeves">
          <a:extLst>
            <a:ext uri="{FF2B5EF4-FFF2-40B4-BE49-F238E27FC236}">
              <a16:creationId xmlns:a16="http://schemas.microsoft.com/office/drawing/2014/main" id="{E6E45130-A62F-4076-932E-E4E976490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1828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304800</xdr:colOff>
      <xdr:row>0</xdr:row>
      <xdr:rowOff>304800</xdr:rowOff>
    </xdr:to>
    <xdr:pic>
      <xdr:nvPicPr>
        <xdr:cNvPr id="5275" name="Picture 5274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36268A31-5491-4B32-ADAF-24F8700D4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07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23</xdr:col>
      <xdr:colOff>304800</xdr:colOff>
      <xdr:row>0</xdr:row>
      <xdr:rowOff>914400</xdr:rowOff>
    </xdr:to>
    <xdr:pic>
      <xdr:nvPicPr>
        <xdr:cNvPr id="5276" name="Picture 5275" descr="Kyle Stanley">
          <a:extLst>
            <a:ext uri="{FF2B5EF4-FFF2-40B4-BE49-F238E27FC236}">
              <a16:creationId xmlns:a16="http://schemas.microsoft.com/office/drawing/2014/main" id="{95D34498-FF0C-49E5-98B4-7434F4935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3810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304800</xdr:colOff>
      <xdr:row>0</xdr:row>
      <xdr:rowOff>304800</xdr:rowOff>
    </xdr:to>
    <xdr:pic>
      <xdr:nvPicPr>
        <xdr:cNvPr id="5277" name="Picture 5276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D6EDA9B4-6B45-44D5-84ED-FFB0796D2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405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23</xdr:col>
      <xdr:colOff>304800</xdr:colOff>
      <xdr:row>0</xdr:row>
      <xdr:rowOff>914400</xdr:rowOff>
    </xdr:to>
    <xdr:pic>
      <xdr:nvPicPr>
        <xdr:cNvPr id="5278" name="Picture 5277" descr="Kyle Stanley">
          <a:extLst>
            <a:ext uri="{FF2B5EF4-FFF2-40B4-BE49-F238E27FC236}">
              <a16:creationId xmlns:a16="http://schemas.microsoft.com/office/drawing/2014/main" id="{CA43214B-028B-4535-A2C1-4E40AEC4E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5524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304800</xdr:colOff>
      <xdr:row>0</xdr:row>
      <xdr:rowOff>304800</xdr:rowOff>
    </xdr:to>
    <xdr:pic>
      <xdr:nvPicPr>
        <xdr:cNvPr id="5279" name="Picture 5278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FD3A26BB-063A-49E1-9437-683E145B8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577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23</xdr:col>
      <xdr:colOff>304800</xdr:colOff>
      <xdr:row>0</xdr:row>
      <xdr:rowOff>914400</xdr:rowOff>
    </xdr:to>
    <xdr:pic>
      <xdr:nvPicPr>
        <xdr:cNvPr id="5280" name="Picture 5279" descr="Andrew Putnam">
          <a:extLst>
            <a:ext uri="{FF2B5EF4-FFF2-40B4-BE49-F238E27FC236}">
              <a16:creationId xmlns:a16="http://schemas.microsoft.com/office/drawing/2014/main" id="{D31820E4-5042-4924-9C7C-3826BC7BA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7353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304800</xdr:colOff>
      <xdr:row>0</xdr:row>
      <xdr:rowOff>304800</xdr:rowOff>
    </xdr:to>
    <xdr:pic>
      <xdr:nvPicPr>
        <xdr:cNvPr id="5281" name="Picture 5280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B282923F-B010-415F-A0D9-5005C3EA7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7600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282" name="Picture 52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444A094-1C2C-4EFC-AAD5-32BD7D0D8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922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283" name="Picture 52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A293FAE-750F-42B1-A914-4567E512C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942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284" name="Picture 52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13B862B-3077-419F-BAFB-0D55363AC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962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285" name="Picture 52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5CE68C8-8DB0-4FAA-931E-4A612B011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982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286" name="Picture 52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31894BD-C342-472F-B19A-84A0161A0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02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287" name="Picture 5286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54B6A831-4D14-4D8E-B997-F3C8C7F53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22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288" name="Picture 5287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DBA2C94C-8467-4F00-A833-AD266B5AF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42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289" name="Picture 52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C960305-F6CE-4132-8B51-B6DD0AAD8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62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290" name="Picture 52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4244632-B9BD-47DB-AAA7-5095AE408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82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291" name="Picture 52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9EA699C-BF04-464E-A9CB-C27E61943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02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292" name="Picture 52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FDAE297-4750-4B16-A664-0CCAAB8AE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22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293" name="Picture 52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EBC2727-28F9-4E82-8336-DC4E7C6FD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42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294" name="Picture 52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526D99A-8826-4D48-8CB4-7054C2CAB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62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295" name="Picture 5294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277B7FB9-B7F7-4DDA-AB29-76D5226A8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82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296" name="Picture 52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676E1FD-D304-4189-B956-95B1DE535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202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297" name="Picture 52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1755E0C-BBEE-4F21-9413-31FCC4F98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222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298" name="Picture 52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17C3585-719C-435F-A867-392D140AC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242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299" name="Picture 5298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B1BEC553-468F-4EC7-94D4-82D2EFA01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262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300" name="Picture 52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3ABF9DB-D3B1-4E16-B517-3D6F3353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282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301" name="Picture 53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CA54E80-D1E5-48D2-BAFE-BA606A4F0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302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302" name="Picture 53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AAEF5B9-7154-4A9D-91F4-7E3C8D1D9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322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303" name="Picture 53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283E548-E40A-4FED-A10C-A708290CF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342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304" name="Picture 5303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AE9F859F-113C-440E-85DE-CD84D294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362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305" name="Picture 53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2516325-1183-4196-99EF-3160929F4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382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306" name="Picture 5305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8050530E-B02C-4E6C-942B-F17092CEF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402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307" name="Picture 5306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CD7B0687-2ADD-4BAF-BD6C-85CA9096A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422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308" name="Picture 53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FFF8E2A-FF10-4B90-8955-054828951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442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309" name="Picture 53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E1A7F70-0526-4A96-B1A4-9629272CD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462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310" name="Picture 53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08644C3-1802-4EF4-A5D5-EB49EEACA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482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381000</xdr:colOff>
      <xdr:row>0</xdr:row>
      <xdr:rowOff>381000</xdr:rowOff>
    </xdr:to>
    <xdr:pic>
      <xdr:nvPicPr>
        <xdr:cNvPr id="5311" name="Picture 53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CCF4E74-B8EB-410C-8A4D-04F0AE042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502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1</xdr:row>
      <xdr:rowOff>0</xdr:rowOff>
    </xdr:from>
    <xdr:to>
      <xdr:col>23</xdr:col>
      <xdr:colOff>381000</xdr:colOff>
      <xdr:row>2</xdr:row>
      <xdr:rowOff>66675</xdr:rowOff>
    </xdr:to>
    <xdr:pic>
      <xdr:nvPicPr>
        <xdr:cNvPr id="5312" name="Picture 53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BC54C8-A93F-4F9E-BDF3-87423986A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522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2</xdr:row>
      <xdr:rowOff>0</xdr:rowOff>
    </xdr:from>
    <xdr:to>
      <xdr:col>23</xdr:col>
      <xdr:colOff>381000</xdr:colOff>
      <xdr:row>3</xdr:row>
      <xdr:rowOff>66675</xdr:rowOff>
    </xdr:to>
    <xdr:pic>
      <xdr:nvPicPr>
        <xdr:cNvPr id="5313" name="Picture 53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005F6F6-E6AB-4AAF-9961-0173FFA00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542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3</xdr:row>
      <xdr:rowOff>0</xdr:rowOff>
    </xdr:from>
    <xdr:to>
      <xdr:col>23</xdr:col>
      <xdr:colOff>381000</xdr:colOff>
      <xdr:row>4</xdr:row>
      <xdr:rowOff>123825</xdr:rowOff>
    </xdr:to>
    <xdr:pic>
      <xdr:nvPicPr>
        <xdr:cNvPr id="5314" name="Picture 5313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201FB01B-C804-4F19-A274-EA62085F4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562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4</xdr:row>
      <xdr:rowOff>0</xdr:rowOff>
    </xdr:from>
    <xdr:to>
      <xdr:col>23</xdr:col>
      <xdr:colOff>381000</xdr:colOff>
      <xdr:row>5</xdr:row>
      <xdr:rowOff>180975</xdr:rowOff>
    </xdr:to>
    <xdr:pic>
      <xdr:nvPicPr>
        <xdr:cNvPr id="5315" name="Picture 53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26BE72F-B992-4809-9D46-92E6699EA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582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5</xdr:row>
      <xdr:rowOff>0</xdr:rowOff>
    </xdr:from>
    <xdr:to>
      <xdr:col>23</xdr:col>
      <xdr:colOff>381000</xdr:colOff>
      <xdr:row>6</xdr:row>
      <xdr:rowOff>66675</xdr:rowOff>
    </xdr:to>
    <xdr:pic>
      <xdr:nvPicPr>
        <xdr:cNvPr id="5316" name="Picture 53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2502A4E-EF5E-411F-9F58-CAFC5DBE0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602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6</xdr:row>
      <xdr:rowOff>0</xdr:rowOff>
    </xdr:from>
    <xdr:to>
      <xdr:col>23</xdr:col>
      <xdr:colOff>381000</xdr:colOff>
      <xdr:row>7</xdr:row>
      <xdr:rowOff>28575</xdr:rowOff>
    </xdr:to>
    <xdr:pic>
      <xdr:nvPicPr>
        <xdr:cNvPr id="5317" name="Picture 5316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D1E13911-B995-41EC-9372-E77565568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622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7</xdr:row>
      <xdr:rowOff>0</xdr:rowOff>
    </xdr:from>
    <xdr:to>
      <xdr:col>23</xdr:col>
      <xdr:colOff>381000</xdr:colOff>
      <xdr:row>8</xdr:row>
      <xdr:rowOff>180975</xdr:rowOff>
    </xdr:to>
    <xdr:pic>
      <xdr:nvPicPr>
        <xdr:cNvPr id="5318" name="Picture 53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7FFEDB-16A6-4395-90B5-F2C56E759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642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8</xdr:row>
      <xdr:rowOff>0</xdr:rowOff>
    </xdr:from>
    <xdr:to>
      <xdr:col>23</xdr:col>
      <xdr:colOff>381000</xdr:colOff>
      <xdr:row>9</xdr:row>
      <xdr:rowOff>180975</xdr:rowOff>
    </xdr:to>
    <xdr:pic>
      <xdr:nvPicPr>
        <xdr:cNvPr id="5319" name="Picture 5318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DFA35B10-464E-4388-893B-C65A76615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662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9</xdr:row>
      <xdr:rowOff>0</xdr:rowOff>
    </xdr:from>
    <xdr:to>
      <xdr:col>23</xdr:col>
      <xdr:colOff>381000</xdr:colOff>
      <xdr:row>10</xdr:row>
      <xdr:rowOff>0</xdr:rowOff>
    </xdr:to>
    <xdr:pic>
      <xdr:nvPicPr>
        <xdr:cNvPr id="5320" name="Picture 531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127F913A-BE58-4F3D-8881-625D89A8C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682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10</xdr:row>
      <xdr:rowOff>0</xdr:rowOff>
    </xdr:from>
    <xdr:to>
      <xdr:col>23</xdr:col>
      <xdr:colOff>381000</xdr:colOff>
      <xdr:row>11</xdr:row>
      <xdr:rowOff>133350</xdr:rowOff>
    </xdr:to>
    <xdr:pic>
      <xdr:nvPicPr>
        <xdr:cNvPr id="5321" name="Picture 53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F22AA44-2E11-488E-AEF1-2D882962C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702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11</xdr:row>
      <xdr:rowOff>0</xdr:rowOff>
    </xdr:from>
    <xdr:to>
      <xdr:col>23</xdr:col>
      <xdr:colOff>381000</xdr:colOff>
      <xdr:row>12</xdr:row>
      <xdr:rowOff>180975</xdr:rowOff>
    </xdr:to>
    <xdr:pic>
      <xdr:nvPicPr>
        <xdr:cNvPr id="5322" name="Picture 53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0E090D7-A778-4CDF-B075-2DEC2B8CD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722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12</xdr:row>
      <xdr:rowOff>0</xdr:rowOff>
    </xdr:from>
    <xdr:to>
      <xdr:col>23</xdr:col>
      <xdr:colOff>381000</xdr:colOff>
      <xdr:row>13</xdr:row>
      <xdr:rowOff>66675</xdr:rowOff>
    </xdr:to>
    <xdr:pic>
      <xdr:nvPicPr>
        <xdr:cNvPr id="5323" name="Picture 53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7F54BF5-C5CE-4A09-9000-FC61F7525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742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13</xdr:row>
      <xdr:rowOff>0</xdr:rowOff>
    </xdr:from>
    <xdr:to>
      <xdr:col>23</xdr:col>
      <xdr:colOff>381000</xdr:colOff>
      <xdr:row>14</xdr:row>
      <xdr:rowOff>28575</xdr:rowOff>
    </xdr:to>
    <xdr:pic>
      <xdr:nvPicPr>
        <xdr:cNvPr id="5324" name="Picture 53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B0D8C7E-2AAF-417C-8A37-50B04CB3A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762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14</xdr:row>
      <xdr:rowOff>0</xdr:rowOff>
    </xdr:from>
    <xdr:to>
      <xdr:col>23</xdr:col>
      <xdr:colOff>381000</xdr:colOff>
      <xdr:row>15</xdr:row>
      <xdr:rowOff>180975</xdr:rowOff>
    </xdr:to>
    <xdr:pic>
      <xdr:nvPicPr>
        <xdr:cNvPr id="5325" name="Picture 53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0B56CF9-195C-4AAC-87C2-936615CB1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782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15</xdr:row>
      <xdr:rowOff>0</xdr:rowOff>
    </xdr:from>
    <xdr:to>
      <xdr:col>23</xdr:col>
      <xdr:colOff>381000</xdr:colOff>
      <xdr:row>16</xdr:row>
      <xdr:rowOff>180975</xdr:rowOff>
    </xdr:to>
    <xdr:pic>
      <xdr:nvPicPr>
        <xdr:cNvPr id="5326" name="Picture 53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8E3A901-1082-445E-8EB0-6E8C7A2F4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802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16</xdr:row>
      <xdr:rowOff>0</xdr:rowOff>
    </xdr:from>
    <xdr:to>
      <xdr:col>23</xdr:col>
      <xdr:colOff>381000</xdr:colOff>
      <xdr:row>17</xdr:row>
      <xdr:rowOff>180975</xdr:rowOff>
    </xdr:to>
    <xdr:pic>
      <xdr:nvPicPr>
        <xdr:cNvPr id="5327" name="Picture 53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ADF7265-4AE2-486D-8080-A7AE9541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822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17</xdr:row>
      <xdr:rowOff>0</xdr:rowOff>
    </xdr:from>
    <xdr:to>
      <xdr:col>23</xdr:col>
      <xdr:colOff>381000</xdr:colOff>
      <xdr:row>18</xdr:row>
      <xdr:rowOff>133350</xdr:rowOff>
    </xdr:to>
    <xdr:pic>
      <xdr:nvPicPr>
        <xdr:cNvPr id="5328" name="Picture 53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939C528-2899-4018-AD67-869F04803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842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18</xdr:row>
      <xdr:rowOff>0</xdr:rowOff>
    </xdr:from>
    <xdr:to>
      <xdr:col>23</xdr:col>
      <xdr:colOff>381000</xdr:colOff>
      <xdr:row>19</xdr:row>
      <xdr:rowOff>180975</xdr:rowOff>
    </xdr:to>
    <xdr:pic>
      <xdr:nvPicPr>
        <xdr:cNvPr id="5329" name="Picture 5328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9AF0462A-4C8B-4D35-88DB-17F23F326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862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19</xdr:row>
      <xdr:rowOff>0</xdr:rowOff>
    </xdr:from>
    <xdr:to>
      <xdr:col>23</xdr:col>
      <xdr:colOff>381000</xdr:colOff>
      <xdr:row>20</xdr:row>
      <xdr:rowOff>66675</xdr:rowOff>
    </xdr:to>
    <xdr:pic>
      <xdr:nvPicPr>
        <xdr:cNvPr id="5330" name="Picture 53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6598C76-C07E-423C-AFA0-A22E70463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882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20</xdr:row>
      <xdr:rowOff>0</xdr:rowOff>
    </xdr:from>
    <xdr:to>
      <xdr:col>23</xdr:col>
      <xdr:colOff>381000</xdr:colOff>
      <xdr:row>21</xdr:row>
      <xdr:rowOff>28575</xdr:rowOff>
    </xdr:to>
    <xdr:pic>
      <xdr:nvPicPr>
        <xdr:cNvPr id="5331" name="Picture 5330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CFC1FBA6-68BE-4BC8-9FB7-D03662FC6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902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21</xdr:row>
      <xdr:rowOff>0</xdr:rowOff>
    </xdr:from>
    <xdr:to>
      <xdr:col>23</xdr:col>
      <xdr:colOff>381000</xdr:colOff>
      <xdr:row>22</xdr:row>
      <xdr:rowOff>133350</xdr:rowOff>
    </xdr:to>
    <xdr:pic>
      <xdr:nvPicPr>
        <xdr:cNvPr id="5332" name="Picture 53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A88D777-7C96-4833-95FC-FAFA5C488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922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22</xdr:row>
      <xdr:rowOff>0</xdr:rowOff>
    </xdr:from>
    <xdr:to>
      <xdr:col>23</xdr:col>
      <xdr:colOff>381000</xdr:colOff>
      <xdr:row>23</xdr:row>
      <xdr:rowOff>180975</xdr:rowOff>
    </xdr:to>
    <xdr:pic>
      <xdr:nvPicPr>
        <xdr:cNvPr id="5333" name="Picture 53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770C132-EC04-478D-983B-DA0137421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942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23</xdr:row>
      <xdr:rowOff>0</xdr:rowOff>
    </xdr:from>
    <xdr:to>
      <xdr:col>23</xdr:col>
      <xdr:colOff>381000</xdr:colOff>
      <xdr:row>24</xdr:row>
      <xdr:rowOff>66675</xdr:rowOff>
    </xdr:to>
    <xdr:pic>
      <xdr:nvPicPr>
        <xdr:cNvPr id="5334" name="Picture 53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CF23B7B-66B4-4FAB-BC72-A40F094D7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962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24</xdr:row>
      <xdr:rowOff>0</xdr:rowOff>
    </xdr:from>
    <xdr:to>
      <xdr:col>23</xdr:col>
      <xdr:colOff>381000</xdr:colOff>
      <xdr:row>25</xdr:row>
      <xdr:rowOff>133350</xdr:rowOff>
    </xdr:to>
    <xdr:pic>
      <xdr:nvPicPr>
        <xdr:cNvPr id="5335" name="Picture 5334" descr="https://a.espncdn.com/combiner/i?img=/i/teamlogos/countries/500/tpe.png&amp;w=40&amp;h=40&amp;scale=crop">
          <a:extLst>
            <a:ext uri="{FF2B5EF4-FFF2-40B4-BE49-F238E27FC236}">
              <a16:creationId xmlns:a16="http://schemas.microsoft.com/office/drawing/2014/main" id="{3B0B4A5D-52A4-4507-B221-59E6F9ADE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982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25</xdr:row>
      <xdr:rowOff>0</xdr:rowOff>
    </xdr:from>
    <xdr:to>
      <xdr:col>23</xdr:col>
      <xdr:colOff>381000</xdr:colOff>
      <xdr:row>26</xdr:row>
      <xdr:rowOff>180975</xdr:rowOff>
    </xdr:to>
    <xdr:pic>
      <xdr:nvPicPr>
        <xdr:cNvPr id="5336" name="Picture 53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E59FA67-F04E-4062-A275-A4EC09577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002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26</xdr:row>
      <xdr:rowOff>0</xdr:rowOff>
    </xdr:from>
    <xdr:to>
      <xdr:col>23</xdr:col>
      <xdr:colOff>381000</xdr:colOff>
      <xdr:row>26</xdr:row>
      <xdr:rowOff>381000</xdr:rowOff>
    </xdr:to>
    <xdr:pic>
      <xdr:nvPicPr>
        <xdr:cNvPr id="5337" name="Picture 53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97662EC-F2DB-4E45-B529-34C946484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022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27</xdr:row>
      <xdr:rowOff>0</xdr:rowOff>
    </xdr:from>
    <xdr:to>
      <xdr:col>23</xdr:col>
      <xdr:colOff>381000</xdr:colOff>
      <xdr:row>28</xdr:row>
      <xdr:rowOff>28575</xdr:rowOff>
    </xdr:to>
    <xdr:pic>
      <xdr:nvPicPr>
        <xdr:cNvPr id="5338" name="Picture 533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ABC9C8C8-7E5C-46BA-88F6-558F0BDE8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042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28</xdr:row>
      <xdr:rowOff>0</xdr:rowOff>
    </xdr:from>
    <xdr:to>
      <xdr:col>23</xdr:col>
      <xdr:colOff>381000</xdr:colOff>
      <xdr:row>29</xdr:row>
      <xdr:rowOff>180975</xdr:rowOff>
    </xdr:to>
    <xdr:pic>
      <xdr:nvPicPr>
        <xdr:cNvPr id="5339" name="Picture 53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AF846FB-7055-4B17-9C73-869B1DDA6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062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29</xdr:row>
      <xdr:rowOff>0</xdr:rowOff>
    </xdr:from>
    <xdr:to>
      <xdr:col>23</xdr:col>
      <xdr:colOff>381000</xdr:colOff>
      <xdr:row>30</xdr:row>
      <xdr:rowOff>180975</xdr:rowOff>
    </xdr:to>
    <xdr:pic>
      <xdr:nvPicPr>
        <xdr:cNvPr id="5340" name="Picture 5339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1C302144-C4D4-483A-9A7E-FE757B09C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082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30</xdr:row>
      <xdr:rowOff>0</xdr:rowOff>
    </xdr:from>
    <xdr:to>
      <xdr:col>23</xdr:col>
      <xdr:colOff>381000</xdr:colOff>
      <xdr:row>31</xdr:row>
      <xdr:rowOff>180975</xdr:rowOff>
    </xdr:to>
    <xdr:pic>
      <xdr:nvPicPr>
        <xdr:cNvPr id="5341" name="Picture 534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BF87E0C9-A1C8-4105-A6DB-CE6268014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102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31</xdr:row>
      <xdr:rowOff>0</xdr:rowOff>
    </xdr:from>
    <xdr:to>
      <xdr:col>23</xdr:col>
      <xdr:colOff>381000</xdr:colOff>
      <xdr:row>32</xdr:row>
      <xdr:rowOff>180975</xdr:rowOff>
    </xdr:to>
    <xdr:pic>
      <xdr:nvPicPr>
        <xdr:cNvPr id="5342" name="Picture 53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469F007-A22D-4BC6-BB79-05428CFB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122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32</xdr:row>
      <xdr:rowOff>0</xdr:rowOff>
    </xdr:from>
    <xdr:to>
      <xdr:col>23</xdr:col>
      <xdr:colOff>381000</xdr:colOff>
      <xdr:row>33</xdr:row>
      <xdr:rowOff>180975</xdr:rowOff>
    </xdr:to>
    <xdr:pic>
      <xdr:nvPicPr>
        <xdr:cNvPr id="5343" name="Picture 53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FAEBEB4-FDAC-4E4B-8CB1-79750E462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142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33</xdr:row>
      <xdr:rowOff>0</xdr:rowOff>
    </xdr:from>
    <xdr:to>
      <xdr:col>23</xdr:col>
      <xdr:colOff>381000</xdr:colOff>
      <xdr:row>34</xdr:row>
      <xdr:rowOff>180975</xdr:rowOff>
    </xdr:to>
    <xdr:pic>
      <xdr:nvPicPr>
        <xdr:cNvPr id="5344" name="Picture 53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00A3989-5EF0-4042-8AC3-6F06AB236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162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34</xdr:row>
      <xdr:rowOff>0</xdr:rowOff>
    </xdr:from>
    <xdr:to>
      <xdr:col>23</xdr:col>
      <xdr:colOff>381000</xdr:colOff>
      <xdr:row>35</xdr:row>
      <xdr:rowOff>180975</xdr:rowOff>
    </xdr:to>
    <xdr:pic>
      <xdr:nvPicPr>
        <xdr:cNvPr id="5345" name="Picture 53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D0C21B3-15AB-43D1-90B2-74576D1EB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182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35</xdr:row>
      <xdr:rowOff>0</xdr:rowOff>
    </xdr:from>
    <xdr:to>
      <xdr:col>23</xdr:col>
      <xdr:colOff>381000</xdr:colOff>
      <xdr:row>36</xdr:row>
      <xdr:rowOff>180975</xdr:rowOff>
    </xdr:to>
    <xdr:pic>
      <xdr:nvPicPr>
        <xdr:cNvPr id="5346" name="Picture 53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0A3A1F1-DE43-4115-B6FF-48A2D0E3A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202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36</xdr:row>
      <xdr:rowOff>0</xdr:rowOff>
    </xdr:from>
    <xdr:to>
      <xdr:col>23</xdr:col>
      <xdr:colOff>381000</xdr:colOff>
      <xdr:row>37</xdr:row>
      <xdr:rowOff>180975</xdr:rowOff>
    </xdr:to>
    <xdr:pic>
      <xdr:nvPicPr>
        <xdr:cNvPr id="5347" name="Picture 53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53C9D62-25EB-47EF-B760-F1C90A0A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222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37</xdr:row>
      <xdr:rowOff>0</xdr:rowOff>
    </xdr:from>
    <xdr:to>
      <xdr:col>23</xdr:col>
      <xdr:colOff>381000</xdr:colOff>
      <xdr:row>38</xdr:row>
      <xdr:rowOff>180975</xdr:rowOff>
    </xdr:to>
    <xdr:pic>
      <xdr:nvPicPr>
        <xdr:cNvPr id="5348" name="Picture 53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370E6E5-34C1-43FA-BD06-1505CF9EC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242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38</xdr:row>
      <xdr:rowOff>0</xdr:rowOff>
    </xdr:from>
    <xdr:to>
      <xdr:col>23</xdr:col>
      <xdr:colOff>381000</xdr:colOff>
      <xdr:row>39</xdr:row>
      <xdr:rowOff>180975</xdr:rowOff>
    </xdr:to>
    <xdr:pic>
      <xdr:nvPicPr>
        <xdr:cNvPr id="5349" name="Picture 534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44F73B7C-159B-4998-9439-147BF4352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262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39</xdr:row>
      <xdr:rowOff>0</xdr:rowOff>
    </xdr:from>
    <xdr:to>
      <xdr:col>23</xdr:col>
      <xdr:colOff>381000</xdr:colOff>
      <xdr:row>40</xdr:row>
      <xdr:rowOff>180975</xdr:rowOff>
    </xdr:to>
    <xdr:pic>
      <xdr:nvPicPr>
        <xdr:cNvPr id="5350" name="Picture 534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076C641D-E559-4698-8B9A-5C7D16A6C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282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40</xdr:row>
      <xdr:rowOff>0</xdr:rowOff>
    </xdr:from>
    <xdr:to>
      <xdr:col>23</xdr:col>
      <xdr:colOff>381000</xdr:colOff>
      <xdr:row>41</xdr:row>
      <xdr:rowOff>180975</xdr:rowOff>
    </xdr:to>
    <xdr:pic>
      <xdr:nvPicPr>
        <xdr:cNvPr id="5351" name="Picture 5350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FD3C68EF-CB9C-4F7C-894E-E259BD6B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302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41</xdr:row>
      <xdr:rowOff>0</xdr:rowOff>
    </xdr:from>
    <xdr:to>
      <xdr:col>23</xdr:col>
      <xdr:colOff>381000</xdr:colOff>
      <xdr:row>42</xdr:row>
      <xdr:rowOff>180975</xdr:rowOff>
    </xdr:to>
    <xdr:pic>
      <xdr:nvPicPr>
        <xdr:cNvPr id="5352" name="Picture 535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035DB007-9FA0-421E-A9E0-852A6FBC1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3221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42</xdr:row>
      <xdr:rowOff>0</xdr:rowOff>
    </xdr:from>
    <xdr:to>
      <xdr:col>23</xdr:col>
      <xdr:colOff>381000</xdr:colOff>
      <xdr:row>43</xdr:row>
      <xdr:rowOff>180975</xdr:rowOff>
    </xdr:to>
    <xdr:pic>
      <xdr:nvPicPr>
        <xdr:cNvPr id="5353" name="Picture 5352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68DA0806-6FC4-4066-9932-4D5C95594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3421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43</xdr:row>
      <xdr:rowOff>0</xdr:rowOff>
    </xdr:from>
    <xdr:to>
      <xdr:col>23</xdr:col>
      <xdr:colOff>381000</xdr:colOff>
      <xdr:row>44</xdr:row>
      <xdr:rowOff>180975</xdr:rowOff>
    </xdr:to>
    <xdr:pic>
      <xdr:nvPicPr>
        <xdr:cNvPr id="5354" name="Picture 53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C7D93E9-549B-4862-8BDE-6CB18BE08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362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44</xdr:row>
      <xdr:rowOff>0</xdr:rowOff>
    </xdr:from>
    <xdr:to>
      <xdr:col>23</xdr:col>
      <xdr:colOff>381000</xdr:colOff>
      <xdr:row>45</xdr:row>
      <xdr:rowOff>180975</xdr:rowOff>
    </xdr:to>
    <xdr:pic>
      <xdr:nvPicPr>
        <xdr:cNvPr id="5355" name="Picture 5354" descr="https://a.espncdn.com/combiner/i?img=/i/teamlogos/countries/500/ita.png&amp;w=40&amp;h=40&amp;scale=crop">
          <a:extLst>
            <a:ext uri="{FF2B5EF4-FFF2-40B4-BE49-F238E27FC236}">
              <a16:creationId xmlns:a16="http://schemas.microsoft.com/office/drawing/2014/main" id="{48CAAD58-416E-4C51-BDCA-97486B152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3822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45</xdr:row>
      <xdr:rowOff>0</xdr:rowOff>
    </xdr:from>
    <xdr:to>
      <xdr:col>23</xdr:col>
      <xdr:colOff>381000</xdr:colOff>
      <xdr:row>46</xdr:row>
      <xdr:rowOff>180975</xdr:rowOff>
    </xdr:to>
    <xdr:pic>
      <xdr:nvPicPr>
        <xdr:cNvPr id="5356" name="Picture 53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41C5BC0-7D1A-4C80-B4AD-13B025CB0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402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46</xdr:row>
      <xdr:rowOff>0</xdr:rowOff>
    </xdr:from>
    <xdr:to>
      <xdr:col>23</xdr:col>
      <xdr:colOff>381000</xdr:colOff>
      <xdr:row>47</xdr:row>
      <xdr:rowOff>180975</xdr:rowOff>
    </xdr:to>
    <xdr:pic>
      <xdr:nvPicPr>
        <xdr:cNvPr id="5357" name="Picture 53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A1689A1-16A8-4015-8986-A604577E9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4222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47</xdr:row>
      <xdr:rowOff>0</xdr:rowOff>
    </xdr:from>
    <xdr:to>
      <xdr:col>23</xdr:col>
      <xdr:colOff>381000</xdr:colOff>
      <xdr:row>48</xdr:row>
      <xdr:rowOff>180975</xdr:rowOff>
    </xdr:to>
    <xdr:pic>
      <xdr:nvPicPr>
        <xdr:cNvPr id="5358" name="Picture 53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FB7ADA7-8CB7-49F2-B6F8-658A13205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4422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48</xdr:row>
      <xdr:rowOff>0</xdr:rowOff>
    </xdr:from>
    <xdr:to>
      <xdr:col>23</xdr:col>
      <xdr:colOff>381000</xdr:colOff>
      <xdr:row>49</xdr:row>
      <xdr:rowOff>180975</xdr:rowOff>
    </xdr:to>
    <xdr:pic>
      <xdr:nvPicPr>
        <xdr:cNvPr id="5359" name="Picture 53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A59B22B-4C61-423A-A830-E68CB9772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4622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49</xdr:row>
      <xdr:rowOff>0</xdr:rowOff>
    </xdr:from>
    <xdr:to>
      <xdr:col>23</xdr:col>
      <xdr:colOff>381000</xdr:colOff>
      <xdr:row>50</xdr:row>
      <xdr:rowOff>180975</xdr:rowOff>
    </xdr:to>
    <xdr:pic>
      <xdr:nvPicPr>
        <xdr:cNvPr id="5360" name="Picture 535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7EEAC343-FED2-44B7-B1EF-86F0B4AF1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482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50</xdr:row>
      <xdr:rowOff>0</xdr:rowOff>
    </xdr:from>
    <xdr:to>
      <xdr:col>23</xdr:col>
      <xdr:colOff>381000</xdr:colOff>
      <xdr:row>51</xdr:row>
      <xdr:rowOff>180975</xdr:rowOff>
    </xdr:to>
    <xdr:pic>
      <xdr:nvPicPr>
        <xdr:cNvPr id="5361" name="Picture 5360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2F129A4B-758A-41D1-ABDC-E7EEA47F4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5022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51</xdr:row>
      <xdr:rowOff>0</xdr:rowOff>
    </xdr:from>
    <xdr:to>
      <xdr:col>23</xdr:col>
      <xdr:colOff>381000</xdr:colOff>
      <xdr:row>52</xdr:row>
      <xdr:rowOff>180975</xdr:rowOff>
    </xdr:to>
    <xdr:pic>
      <xdr:nvPicPr>
        <xdr:cNvPr id="5362" name="Picture 5361" descr="https://a.espncdn.com/combiner/i?img=/i/teamlogos/countries/500/nor.png&amp;w=40&amp;h=40&amp;scale=crop">
          <a:extLst>
            <a:ext uri="{FF2B5EF4-FFF2-40B4-BE49-F238E27FC236}">
              <a16:creationId xmlns:a16="http://schemas.microsoft.com/office/drawing/2014/main" id="{DD915C87-997F-4E85-852F-E23624F69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5222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52</xdr:row>
      <xdr:rowOff>0</xdr:rowOff>
    </xdr:from>
    <xdr:to>
      <xdr:col>23</xdr:col>
      <xdr:colOff>381000</xdr:colOff>
      <xdr:row>53</xdr:row>
      <xdr:rowOff>180975</xdr:rowOff>
    </xdr:to>
    <xdr:pic>
      <xdr:nvPicPr>
        <xdr:cNvPr id="5363" name="Picture 53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D04CB2-5071-4311-9109-84826573A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5422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24</xdr:col>
      <xdr:colOff>304800</xdr:colOff>
      <xdr:row>0</xdr:row>
      <xdr:rowOff>914400</xdr:rowOff>
    </xdr:to>
    <xdr:pic>
      <xdr:nvPicPr>
        <xdr:cNvPr id="5364" name="Picture 5363" descr="Seth Reeves">
          <a:extLst>
            <a:ext uri="{FF2B5EF4-FFF2-40B4-BE49-F238E27FC236}">
              <a16:creationId xmlns:a16="http://schemas.microsoft.com/office/drawing/2014/main" id="{98455F9D-7B0B-4FFF-AAC4-A316D8A6A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828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304800</xdr:colOff>
      <xdr:row>0</xdr:row>
      <xdr:rowOff>304800</xdr:rowOff>
    </xdr:to>
    <xdr:pic>
      <xdr:nvPicPr>
        <xdr:cNvPr id="5365" name="Picture 5364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6F0269E9-F8CD-462E-BE6F-3D1C25A86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207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24</xdr:col>
      <xdr:colOff>304800</xdr:colOff>
      <xdr:row>0</xdr:row>
      <xdr:rowOff>914400</xdr:rowOff>
    </xdr:to>
    <xdr:pic>
      <xdr:nvPicPr>
        <xdr:cNvPr id="5366" name="Picture 5365" descr="Kyle Stanley">
          <a:extLst>
            <a:ext uri="{FF2B5EF4-FFF2-40B4-BE49-F238E27FC236}">
              <a16:creationId xmlns:a16="http://schemas.microsoft.com/office/drawing/2014/main" id="{D6A6627B-C32C-4A94-BC00-D05801DAA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3810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304800</xdr:colOff>
      <xdr:row>0</xdr:row>
      <xdr:rowOff>304800</xdr:rowOff>
    </xdr:to>
    <xdr:pic>
      <xdr:nvPicPr>
        <xdr:cNvPr id="5367" name="Picture 5366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40953281-22EC-4B2B-9554-97DB9908E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405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24</xdr:col>
      <xdr:colOff>304800</xdr:colOff>
      <xdr:row>0</xdr:row>
      <xdr:rowOff>914400</xdr:rowOff>
    </xdr:to>
    <xdr:pic>
      <xdr:nvPicPr>
        <xdr:cNvPr id="5368" name="Picture 5367" descr="Jason Day">
          <a:extLst>
            <a:ext uri="{FF2B5EF4-FFF2-40B4-BE49-F238E27FC236}">
              <a16:creationId xmlns:a16="http://schemas.microsoft.com/office/drawing/2014/main" id="{924D13F0-606A-4E25-ACE6-66613EDCB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5524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304800</xdr:colOff>
      <xdr:row>0</xdr:row>
      <xdr:rowOff>304800</xdr:rowOff>
    </xdr:to>
    <xdr:pic>
      <xdr:nvPicPr>
        <xdr:cNvPr id="5369" name="Picture 5368" descr="https://a.espncdn.com/combiner/i?img=/i/teamlogos/countries/500/aus.png&amp;w=32&amp;h=32&amp;scale=crop&amp;cquality=40&amp;location=origin">
          <a:extLst>
            <a:ext uri="{FF2B5EF4-FFF2-40B4-BE49-F238E27FC236}">
              <a16:creationId xmlns:a16="http://schemas.microsoft.com/office/drawing/2014/main" id="{BDED79E1-C7ED-4B40-BF84-0C130985B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577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24</xdr:col>
      <xdr:colOff>304800</xdr:colOff>
      <xdr:row>0</xdr:row>
      <xdr:rowOff>914400</xdr:rowOff>
    </xdr:to>
    <xdr:pic>
      <xdr:nvPicPr>
        <xdr:cNvPr id="5370" name="Picture 5369" descr="Sang-Moon Bae">
          <a:extLst>
            <a:ext uri="{FF2B5EF4-FFF2-40B4-BE49-F238E27FC236}">
              <a16:creationId xmlns:a16="http://schemas.microsoft.com/office/drawing/2014/main" id="{3F2B35D0-025A-4286-9D34-2F082295A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7353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23</xdr:col>
      <xdr:colOff>304800</xdr:colOff>
      <xdr:row>0</xdr:row>
      <xdr:rowOff>304800</xdr:rowOff>
    </xdr:to>
    <xdr:pic>
      <xdr:nvPicPr>
        <xdr:cNvPr id="5371" name="Picture 5370" descr="https://a.espncdn.com/combiner/i?img=/i/teamlogos/countries/500/kor.png&amp;w=32&amp;h=32&amp;scale=crop&amp;cquality=40&amp;location=origin">
          <a:extLst>
            <a:ext uri="{FF2B5EF4-FFF2-40B4-BE49-F238E27FC236}">
              <a16:creationId xmlns:a16="http://schemas.microsoft.com/office/drawing/2014/main" id="{5C69A0AC-770F-440D-BCB8-9AA7F0902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7600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72" name="Picture 53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6FEA29B-2F8C-484B-9C97-1AE4BB41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922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73" name="Picture 5372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3AAA3FC3-B4FF-4B8B-92BA-ED1DA5B7D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942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74" name="Picture 53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35ECA37-F907-4819-93C3-3E6F8FF52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962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75" name="Picture 53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D388EB5-DEF3-4F97-8DF1-1DC1F8766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982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76" name="Picture 5375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41B306A1-9F8F-4A1C-A995-709C7BFE9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002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77" name="Picture 5376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E4AD691F-5E25-43D9-9093-4AF1EB2BC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022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78" name="Picture 53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91FD675-31DC-483F-A7FA-06443DAF2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042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79" name="Picture 53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11361FF-1F35-4474-B198-F97E5288F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062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314325</xdr:rowOff>
    </xdr:to>
    <xdr:pic>
      <xdr:nvPicPr>
        <xdr:cNvPr id="5380" name="Picture 5379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A9D6648C-66E4-44D5-BE10-8C170F877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082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81" name="Picture 53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ED1966A-B41A-424A-8DC7-234E76F1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102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82" name="Picture 53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F9D30CF-D297-44D4-AABD-F602E13A6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122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83" name="Picture 538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79D36C86-D8F3-491A-9214-3D0B89E4E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142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84" name="Picture 53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53CFA5D-3493-4B62-A7AD-63D370CB9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162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85" name="Picture 538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B16A9359-5D60-4D99-9018-887847745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182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86" name="Picture 53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743411D-9647-4BC9-A823-BEC3A8B89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202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87" name="Picture 53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D29B81E-02D5-4764-9A2C-FE9741BB3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222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88" name="Picture 53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EE4327D-6495-42F2-B8BE-CBD181049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242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89" name="Picture 53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E0A5FD5-227E-488D-9280-0204BEFF6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262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90" name="Picture 5389" descr="https://a.espncdn.com/combiner/i?img=/i/teamlogos/countries/500/nor.png&amp;w=40&amp;h=40&amp;scale=crop">
          <a:extLst>
            <a:ext uri="{FF2B5EF4-FFF2-40B4-BE49-F238E27FC236}">
              <a16:creationId xmlns:a16="http://schemas.microsoft.com/office/drawing/2014/main" id="{F743FD24-DE81-4E43-99E4-BB83813D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282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91" name="Picture 53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9B695F2-3317-42D9-A327-9F9E41799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302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92" name="Picture 5391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1739BE7B-FDC4-477F-A354-01B246481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322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93" name="Picture 53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2B5F7F8-E5F5-4F1A-AC8A-B10F86EB9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342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94" name="Picture 53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8D1A83B-63CA-4579-AC45-1F8671AD3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362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95" name="Picture 5394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6DA73DA5-702B-4150-A32A-22C7C1CF1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382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96" name="Picture 53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3D951BD-D8BB-4A51-90A4-C8F5303A3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402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97" name="Picture 53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495B3B0-B013-48D4-877F-BB65D2FAE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422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98" name="Picture 5397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DF1BFBD3-0393-45A6-B58C-651B8871F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442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399" name="Picture 53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254F3D4-D035-40D8-B258-62FADB3F0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462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400" name="Picture 53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760A1F6-F43D-4D42-AFBB-F83EB4AD4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482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381000</xdr:colOff>
      <xdr:row>0</xdr:row>
      <xdr:rowOff>381000</xdr:rowOff>
    </xdr:to>
    <xdr:pic>
      <xdr:nvPicPr>
        <xdr:cNvPr id="5401" name="Picture 54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EF6520F-6B12-4D01-BF04-25C0F051A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502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</xdr:row>
      <xdr:rowOff>0</xdr:rowOff>
    </xdr:from>
    <xdr:to>
      <xdr:col>24</xdr:col>
      <xdr:colOff>381000</xdr:colOff>
      <xdr:row>2</xdr:row>
      <xdr:rowOff>66675</xdr:rowOff>
    </xdr:to>
    <xdr:pic>
      <xdr:nvPicPr>
        <xdr:cNvPr id="5402" name="Picture 54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D6B1992-19CD-4CCE-BC2E-24E8010CD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522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</xdr:row>
      <xdr:rowOff>0</xdr:rowOff>
    </xdr:from>
    <xdr:to>
      <xdr:col>24</xdr:col>
      <xdr:colOff>381000</xdr:colOff>
      <xdr:row>3</xdr:row>
      <xdr:rowOff>66675</xdr:rowOff>
    </xdr:to>
    <xdr:pic>
      <xdr:nvPicPr>
        <xdr:cNvPr id="5403" name="Picture 5402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E3525441-1A71-47A4-B27B-ADF53D07A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542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3</xdr:row>
      <xdr:rowOff>0</xdr:rowOff>
    </xdr:from>
    <xdr:to>
      <xdr:col>24</xdr:col>
      <xdr:colOff>381000</xdr:colOff>
      <xdr:row>4</xdr:row>
      <xdr:rowOff>123825</xdr:rowOff>
    </xdr:to>
    <xdr:pic>
      <xdr:nvPicPr>
        <xdr:cNvPr id="5404" name="Picture 54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9DC8CA2-6A49-4A63-8081-7C069515F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562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4</xdr:row>
      <xdr:rowOff>0</xdr:rowOff>
    </xdr:from>
    <xdr:to>
      <xdr:col>24</xdr:col>
      <xdr:colOff>381000</xdr:colOff>
      <xdr:row>5</xdr:row>
      <xdr:rowOff>180975</xdr:rowOff>
    </xdr:to>
    <xdr:pic>
      <xdr:nvPicPr>
        <xdr:cNvPr id="5405" name="Picture 54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6016072-01B5-41CE-A774-E1A134AD6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582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5</xdr:row>
      <xdr:rowOff>0</xdr:rowOff>
    </xdr:from>
    <xdr:to>
      <xdr:col>24</xdr:col>
      <xdr:colOff>381000</xdr:colOff>
      <xdr:row>6</xdr:row>
      <xdr:rowOff>66675</xdr:rowOff>
    </xdr:to>
    <xdr:pic>
      <xdr:nvPicPr>
        <xdr:cNvPr id="5406" name="Picture 5405" descr="https://a.espncdn.com/combiner/i?img=/i/teamlogos/countries/500/ita.png&amp;w=40&amp;h=40&amp;scale=crop">
          <a:extLst>
            <a:ext uri="{FF2B5EF4-FFF2-40B4-BE49-F238E27FC236}">
              <a16:creationId xmlns:a16="http://schemas.microsoft.com/office/drawing/2014/main" id="{B78E7CB4-55E6-4B25-8C6A-3AC915D1C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602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381000</xdr:colOff>
      <xdr:row>7</xdr:row>
      <xdr:rowOff>28575</xdr:rowOff>
    </xdr:to>
    <xdr:pic>
      <xdr:nvPicPr>
        <xdr:cNvPr id="5407" name="Picture 54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74E7A1C-2928-483F-8E95-4440C596D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622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7</xdr:row>
      <xdr:rowOff>0</xdr:rowOff>
    </xdr:from>
    <xdr:to>
      <xdr:col>24</xdr:col>
      <xdr:colOff>381000</xdr:colOff>
      <xdr:row>8</xdr:row>
      <xdr:rowOff>180975</xdr:rowOff>
    </xdr:to>
    <xdr:pic>
      <xdr:nvPicPr>
        <xdr:cNvPr id="5408" name="Picture 54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756C04B-F0F2-4FEE-A290-6E5BC60B6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642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8</xdr:row>
      <xdr:rowOff>0</xdr:rowOff>
    </xdr:from>
    <xdr:to>
      <xdr:col>24</xdr:col>
      <xdr:colOff>381000</xdr:colOff>
      <xdr:row>9</xdr:row>
      <xdr:rowOff>180975</xdr:rowOff>
    </xdr:to>
    <xdr:pic>
      <xdr:nvPicPr>
        <xdr:cNvPr id="5409" name="Picture 54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300FEF8-7C34-462A-AD3B-21E680635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662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9</xdr:row>
      <xdr:rowOff>0</xdr:rowOff>
    </xdr:from>
    <xdr:to>
      <xdr:col>24</xdr:col>
      <xdr:colOff>381000</xdr:colOff>
      <xdr:row>10</xdr:row>
      <xdr:rowOff>0</xdr:rowOff>
    </xdr:to>
    <xdr:pic>
      <xdr:nvPicPr>
        <xdr:cNvPr id="5410" name="Picture 54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F2087A3-49F2-424E-95DD-8136B14DB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682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10</xdr:row>
      <xdr:rowOff>0</xdr:rowOff>
    </xdr:from>
    <xdr:to>
      <xdr:col>24</xdr:col>
      <xdr:colOff>381000</xdr:colOff>
      <xdr:row>11</xdr:row>
      <xdr:rowOff>133350</xdr:rowOff>
    </xdr:to>
    <xdr:pic>
      <xdr:nvPicPr>
        <xdr:cNvPr id="5411" name="Picture 54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5807037-AB71-4E9A-AB60-93D7E7467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702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11</xdr:row>
      <xdr:rowOff>0</xdr:rowOff>
    </xdr:from>
    <xdr:to>
      <xdr:col>24</xdr:col>
      <xdr:colOff>381000</xdr:colOff>
      <xdr:row>12</xdr:row>
      <xdr:rowOff>180975</xdr:rowOff>
    </xdr:to>
    <xdr:pic>
      <xdr:nvPicPr>
        <xdr:cNvPr id="5412" name="Picture 54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B2B9B9D-2EA1-4FD9-AC4C-D5B538CB7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722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12</xdr:row>
      <xdr:rowOff>0</xdr:rowOff>
    </xdr:from>
    <xdr:to>
      <xdr:col>24</xdr:col>
      <xdr:colOff>381000</xdr:colOff>
      <xdr:row>13</xdr:row>
      <xdr:rowOff>66675</xdr:rowOff>
    </xdr:to>
    <xdr:pic>
      <xdr:nvPicPr>
        <xdr:cNvPr id="5413" name="Picture 54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CCDFB08-A172-49B1-998A-94BE4122D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742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13</xdr:row>
      <xdr:rowOff>0</xdr:rowOff>
    </xdr:from>
    <xdr:to>
      <xdr:col>24</xdr:col>
      <xdr:colOff>381000</xdr:colOff>
      <xdr:row>14</xdr:row>
      <xdr:rowOff>28575</xdr:rowOff>
    </xdr:to>
    <xdr:pic>
      <xdr:nvPicPr>
        <xdr:cNvPr id="5414" name="Picture 54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AB08FC4-9DD3-42B1-9161-F63F09457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762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14</xdr:row>
      <xdr:rowOff>0</xdr:rowOff>
    </xdr:from>
    <xdr:to>
      <xdr:col>24</xdr:col>
      <xdr:colOff>381000</xdr:colOff>
      <xdr:row>15</xdr:row>
      <xdr:rowOff>180975</xdr:rowOff>
    </xdr:to>
    <xdr:pic>
      <xdr:nvPicPr>
        <xdr:cNvPr id="5415" name="Picture 5414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9003298E-4A48-447E-BD5E-14A77D373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782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15</xdr:row>
      <xdr:rowOff>0</xdr:rowOff>
    </xdr:from>
    <xdr:to>
      <xdr:col>24</xdr:col>
      <xdr:colOff>381000</xdr:colOff>
      <xdr:row>16</xdr:row>
      <xdr:rowOff>180975</xdr:rowOff>
    </xdr:to>
    <xdr:pic>
      <xdr:nvPicPr>
        <xdr:cNvPr id="5416" name="Picture 54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92719BD-288B-4D40-A390-7141A02B5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802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16</xdr:row>
      <xdr:rowOff>0</xdr:rowOff>
    </xdr:from>
    <xdr:to>
      <xdr:col>24</xdr:col>
      <xdr:colOff>381000</xdr:colOff>
      <xdr:row>17</xdr:row>
      <xdr:rowOff>180975</xdr:rowOff>
    </xdr:to>
    <xdr:pic>
      <xdr:nvPicPr>
        <xdr:cNvPr id="5417" name="Picture 5416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3752B5CC-7D6A-4853-835A-0B57C1506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822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17</xdr:row>
      <xdr:rowOff>0</xdr:rowOff>
    </xdr:from>
    <xdr:to>
      <xdr:col>24</xdr:col>
      <xdr:colOff>381000</xdr:colOff>
      <xdr:row>18</xdr:row>
      <xdr:rowOff>133350</xdr:rowOff>
    </xdr:to>
    <xdr:pic>
      <xdr:nvPicPr>
        <xdr:cNvPr id="5418" name="Picture 54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7B4F181-706B-4798-8213-F89C077E2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842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18</xdr:row>
      <xdr:rowOff>0</xdr:rowOff>
    </xdr:from>
    <xdr:to>
      <xdr:col>24</xdr:col>
      <xdr:colOff>381000</xdr:colOff>
      <xdr:row>19</xdr:row>
      <xdr:rowOff>180975</xdr:rowOff>
    </xdr:to>
    <xdr:pic>
      <xdr:nvPicPr>
        <xdr:cNvPr id="5419" name="Picture 54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B5299D5-3674-4701-A428-4B48B253C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862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19</xdr:row>
      <xdr:rowOff>0</xdr:rowOff>
    </xdr:from>
    <xdr:to>
      <xdr:col>24</xdr:col>
      <xdr:colOff>381000</xdr:colOff>
      <xdr:row>20</xdr:row>
      <xdr:rowOff>66675</xdr:rowOff>
    </xdr:to>
    <xdr:pic>
      <xdr:nvPicPr>
        <xdr:cNvPr id="5420" name="Picture 5419" descr="https://a.espncdn.com/combiner/i?img=/i/teamlogos/countries/500/tpe.png&amp;w=40&amp;h=40&amp;scale=crop">
          <a:extLst>
            <a:ext uri="{FF2B5EF4-FFF2-40B4-BE49-F238E27FC236}">
              <a16:creationId xmlns:a16="http://schemas.microsoft.com/office/drawing/2014/main" id="{60AD9A01-E566-4024-8516-E888A269A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882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20</xdr:row>
      <xdr:rowOff>0</xdr:rowOff>
    </xdr:from>
    <xdr:to>
      <xdr:col>24</xdr:col>
      <xdr:colOff>381000</xdr:colOff>
      <xdr:row>21</xdr:row>
      <xdr:rowOff>28575</xdr:rowOff>
    </xdr:to>
    <xdr:pic>
      <xdr:nvPicPr>
        <xdr:cNvPr id="5421" name="Picture 5420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2298B948-027C-4EC3-8EDF-B3B9D33A2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902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21</xdr:row>
      <xdr:rowOff>0</xdr:rowOff>
    </xdr:from>
    <xdr:to>
      <xdr:col>24</xdr:col>
      <xdr:colOff>381000</xdr:colOff>
      <xdr:row>22</xdr:row>
      <xdr:rowOff>133350</xdr:rowOff>
    </xdr:to>
    <xdr:pic>
      <xdr:nvPicPr>
        <xdr:cNvPr id="5422" name="Picture 5421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6DB9A1C5-1207-4F86-8E69-499B64B12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922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22</xdr:row>
      <xdr:rowOff>0</xdr:rowOff>
    </xdr:from>
    <xdr:to>
      <xdr:col>24</xdr:col>
      <xdr:colOff>381000</xdr:colOff>
      <xdr:row>23</xdr:row>
      <xdr:rowOff>180975</xdr:rowOff>
    </xdr:to>
    <xdr:pic>
      <xdr:nvPicPr>
        <xdr:cNvPr id="5423" name="Picture 54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78A5DFA-C376-4E07-A3B1-3C98B46B0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942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23</xdr:row>
      <xdr:rowOff>0</xdr:rowOff>
    </xdr:from>
    <xdr:to>
      <xdr:col>24</xdr:col>
      <xdr:colOff>381000</xdr:colOff>
      <xdr:row>24</xdr:row>
      <xdr:rowOff>66675</xdr:rowOff>
    </xdr:to>
    <xdr:pic>
      <xdr:nvPicPr>
        <xdr:cNvPr id="5424" name="Picture 54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75078B2-E498-42BA-A66B-126EAADC4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962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24</xdr:row>
      <xdr:rowOff>0</xdr:rowOff>
    </xdr:from>
    <xdr:to>
      <xdr:col>24</xdr:col>
      <xdr:colOff>381000</xdr:colOff>
      <xdr:row>25</xdr:row>
      <xdr:rowOff>133350</xdr:rowOff>
    </xdr:to>
    <xdr:pic>
      <xdr:nvPicPr>
        <xdr:cNvPr id="5425" name="Picture 5424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E07BB556-CA69-482B-A2F7-518C7703E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982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25</xdr:row>
      <xdr:rowOff>0</xdr:rowOff>
    </xdr:from>
    <xdr:to>
      <xdr:col>24</xdr:col>
      <xdr:colOff>381000</xdr:colOff>
      <xdr:row>26</xdr:row>
      <xdr:rowOff>180975</xdr:rowOff>
    </xdr:to>
    <xdr:pic>
      <xdr:nvPicPr>
        <xdr:cNvPr id="5426" name="Picture 5425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43249D07-608E-4412-B57E-601E9D5C0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002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26</xdr:row>
      <xdr:rowOff>0</xdr:rowOff>
    </xdr:from>
    <xdr:to>
      <xdr:col>24</xdr:col>
      <xdr:colOff>381000</xdr:colOff>
      <xdr:row>26</xdr:row>
      <xdr:rowOff>381000</xdr:rowOff>
    </xdr:to>
    <xdr:pic>
      <xdr:nvPicPr>
        <xdr:cNvPr id="5427" name="Picture 5426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AD961FB9-05AE-4919-A8AF-D52613B32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022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27</xdr:row>
      <xdr:rowOff>0</xdr:rowOff>
    </xdr:from>
    <xdr:to>
      <xdr:col>24</xdr:col>
      <xdr:colOff>381000</xdr:colOff>
      <xdr:row>28</xdr:row>
      <xdr:rowOff>28575</xdr:rowOff>
    </xdr:to>
    <xdr:pic>
      <xdr:nvPicPr>
        <xdr:cNvPr id="5428" name="Picture 54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76C9353-35B0-4D8B-9AB1-5F31CB118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042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28</xdr:row>
      <xdr:rowOff>0</xdr:rowOff>
    </xdr:from>
    <xdr:to>
      <xdr:col>24</xdr:col>
      <xdr:colOff>381000</xdr:colOff>
      <xdr:row>29</xdr:row>
      <xdr:rowOff>180975</xdr:rowOff>
    </xdr:to>
    <xdr:pic>
      <xdr:nvPicPr>
        <xdr:cNvPr id="5429" name="Picture 54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24DAAF7-5F89-4E11-9A27-5841EF5E6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062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29</xdr:row>
      <xdr:rowOff>0</xdr:rowOff>
    </xdr:from>
    <xdr:to>
      <xdr:col>24</xdr:col>
      <xdr:colOff>381000</xdr:colOff>
      <xdr:row>30</xdr:row>
      <xdr:rowOff>180975</xdr:rowOff>
    </xdr:to>
    <xdr:pic>
      <xdr:nvPicPr>
        <xdr:cNvPr id="5430" name="Picture 5429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1D64E403-0FC0-4A1E-B103-35BD7B7DB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082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30</xdr:row>
      <xdr:rowOff>0</xdr:rowOff>
    </xdr:from>
    <xdr:to>
      <xdr:col>24</xdr:col>
      <xdr:colOff>381000</xdr:colOff>
      <xdr:row>31</xdr:row>
      <xdr:rowOff>180975</xdr:rowOff>
    </xdr:to>
    <xdr:pic>
      <xdr:nvPicPr>
        <xdr:cNvPr id="5431" name="Picture 54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7CE7581-55E4-406F-83A0-767F8D7A9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102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31</xdr:row>
      <xdr:rowOff>0</xdr:rowOff>
    </xdr:from>
    <xdr:to>
      <xdr:col>24</xdr:col>
      <xdr:colOff>381000</xdr:colOff>
      <xdr:row>32</xdr:row>
      <xdr:rowOff>180975</xdr:rowOff>
    </xdr:to>
    <xdr:pic>
      <xdr:nvPicPr>
        <xdr:cNvPr id="5432" name="Picture 54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8CE0BCE-836D-42D1-81A5-D701B4A00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122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32</xdr:row>
      <xdr:rowOff>0</xdr:rowOff>
    </xdr:from>
    <xdr:to>
      <xdr:col>24</xdr:col>
      <xdr:colOff>381000</xdr:colOff>
      <xdr:row>33</xdr:row>
      <xdr:rowOff>180975</xdr:rowOff>
    </xdr:to>
    <xdr:pic>
      <xdr:nvPicPr>
        <xdr:cNvPr id="5433" name="Picture 54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1790451-A1AD-4AF9-AC4F-CCB8B6DE9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142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33</xdr:row>
      <xdr:rowOff>0</xdr:rowOff>
    </xdr:from>
    <xdr:to>
      <xdr:col>24</xdr:col>
      <xdr:colOff>381000</xdr:colOff>
      <xdr:row>34</xdr:row>
      <xdr:rowOff>180975</xdr:rowOff>
    </xdr:to>
    <xdr:pic>
      <xdr:nvPicPr>
        <xdr:cNvPr id="5434" name="Picture 5433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D2538153-AAAC-4B1F-B7D7-4E60DC522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162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34</xdr:row>
      <xdr:rowOff>0</xdr:rowOff>
    </xdr:from>
    <xdr:to>
      <xdr:col>24</xdr:col>
      <xdr:colOff>381000</xdr:colOff>
      <xdr:row>35</xdr:row>
      <xdr:rowOff>180975</xdr:rowOff>
    </xdr:to>
    <xdr:pic>
      <xdr:nvPicPr>
        <xdr:cNvPr id="5435" name="Picture 54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7307D12-B183-4019-98E3-206171B12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182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35</xdr:row>
      <xdr:rowOff>0</xdr:rowOff>
    </xdr:from>
    <xdr:to>
      <xdr:col>24</xdr:col>
      <xdr:colOff>381000</xdr:colOff>
      <xdr:row>36</xdr:row>
      <xdr:rowOff>180975</xdr:rowOff>
    </xdr:to>
    <xdr:pic>
      <xdr:nvPicPr>
        <xdr:cNvPr id="5436" name="Picture 54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8F1799B-EF62-48BA-BCB0-9CA67AAA7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202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36</xdr:row>
      <xdr:rowOff>0</xdr:rowOff>
    </xdr:from>
    <xdr:to>
      <xdr:col>24</xdr:col>
      <xdr:colOff>381000</xdr:colOff>
      <xdr:row>37</xdr:row>
      <xdr:rowOff>180975</xdr:rowOff>
    </xdr:to>
    <xdr:pic>
      <xdr:nvPicPr>
        <xdr:cNvPr id="5437" name="Picture 54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4496756-FEBF-4A4E-ABA1-87CFD32F7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222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37</xdr:row>
      <xdr:rowOff>0</xdr:rowOff>
    </xdr:from>
    <xdr:to>
      <xdr:col>24</xdr:col>
      <xdr:colOff>381000</xdr:colOff>
      <xdr:row>38</xdr:row>
      <xdr:rowOff>180975</xdr:rowOff>
    </xdr:to>
    <xdr:pic>
      <xdr:nvPicPr>
        <xdr:cNvPr id="5438" name="Picture 54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F875023-8445-4F91-87A4-735E97BA2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242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38</xdr:row>
      <xdr:rowOff>0</xdr:rowOff>
    </xdr:from>
    <xdr:to>
      <xdr:col>24</xdr:col>
      <xdr:colOff>381000</xdr:colOff>
      <xdr:row>39</xdr:row>
      <xdr:rowOff>180975</xdr:rowOff>
    </xdr:to>
    <xdr:pic>
      <xdr:nvPicPr>
        <xdr:cNvPr id="5439" name="Picture 54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BAB814B-A7DF-42AB-B49B-48B27FA04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262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39</xdr:row>
      <xdr:rowOff>0</xdr:rowOff>
    </xdr:from>
    <xdr:to>
      <xdr:col>24</xdr:col>
      <xdr:colOff>381000</xdr:colOff>
      <xdr:row>40</xdr:row>
      <xdr:rowOff>180975</xdr:rowOff>
    </xdr:to>
    <xdr:pic>
      <xdr:nvPicPr>
        <xdr:cNvPr id="5440" name="Picture 54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59E65A6-22E0-4F84-927F-A9F97ED49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282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40</xdr:row>
      <xdr:rowOff>0</xdr:rowOff>
    </xdr:from>
    <xdr:to>
      <xdr:col>24</xdr:col>
      <xdr:colOff>381000</xdr:colOff>
      <xdr:row>41</xdr:row>
      <xdr:rowOff>180975</xdr:rowOff>
    </xdr:to>
    <xdr:pic>
      <xdr:nvPicPr>
        <xdr:cNvPr id="5441" name="Picture 54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6C0E2B9-53CE-48F0-89EE-F77A07CEA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302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0</xdr:row>
      <xdr:rowOff>0</xdr:rowOff>
    </xdr:from>
    <xdr:to>
      <xdr:col>37</xdr:col>
      <xdr:colOff>304800</xdr:colOff>
      <xdr:row>0</xdr:row>
      <xdr:rowOff>914400</xdr:rowOff>
    </xdr:to>
    <xdr:pic>
      <xdr:nvPicPr>
        <xdr:cNvPr id="5442" name="Picture 5441" descr="Dustin Johnson">
          <a:extLst>
            <a:ext uri="{FF2B5EF4-FFF2-40B4-BE49-F238E27FC236}">
              <a16:creationId xmlns:a16="http://schemas.microsoft.com/office/drawing/2014/main" id="{FB68E78D-6E97-4EC6-B618-533E55B39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0" y="279082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0</xdr:row>
      <xdr:rowOff>0</xdr:rowOff>
    </xdr:from>
    <xdr:to>
      <xdr:col>36</xdr:col>
      <xdr:colOff>304800</xdr:colOff>
      <xdr:row>0</xdr:row>
      <xdr:rowOff>304800</xdr:rowOff>
    </xdr:to>
    <xdr:pic>
      <xdr:nvPicPr>
        <xdr:cNvPr id="5443" name="Picture 5442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3702DE16-D7B1-414A-9450-9E20E729B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0" y="303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0</xdr:row>
      <xdr:rowOff>0</xdr:rowOff>
    </xdr:from>
    <xdr:to>
      <xdr:col>37</xdr:col>
      <xdr:colOff>304800</xdr:colOff>
      <xdr:row>0</xdr:row>
      <xdr:rowOff>914400</xdr:rowOff>
    </xdr:to>
    <xdr:pic>
      <xdr:nvPicPr>
        <xdr:cNvPr id="5444" name="Picture 5443" descr="Ryan Armour">
          <a:extLst>
            <a:ext uri="{FF2B5EF4-FFF2-40B4-BE49-F238E27FC236}">
              <a16:creationId xmlns:a16="http://schemas.microsoft.com/office/drawing/2014/main" id="{4B3343BF-5D76-458D-B1E2-D6174856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0" y="503872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0</xdr:row>
      <xdr:rowOff>0</xdr:rowOff>
    </xdr:from>
    <xdr:to>
      <xdr:col>36</xdr:col>
      <xdr:colOff>304800</xdr:colOff>
      <xdr:row>0</xdr:row>
      <xdr:rowOff>304800</xdr:rowOff>
    </xdr:to>
    <xdr:pic>
      <xdr:nvPicPr>
        <xdr:cNvPr id="5445" name="Picture 5444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41115748-F8F4-493B-9122-FE484E340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0" y="528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0</xdr:row>
      <xdr:rowOff>0</xdr:rowOff>
    </xdr:from>
    <xdr:to>
      <xdr:col>37</xdr:col>
      <xdr:colOff>304800</xdr:colOff>
      <xdr:row>0</xdr:row>
      <xdr:rowOff>914400</xdr:rowOff>
    </xdr:to>
    <xdr:pic>
      <xdr:nvPicPr>
        <xdr:cNvPr id="5446" name="Picture 5445" descr="Seth Reeves">
          <a:extLst>
            <a:ext uri="{FF2B5EF4-FFF2-40B4-BE49-F238E27FC236}">
              <a16:creationId xmlns:a16="http://schemas.microsoft.com/office/drawing/2014/main" id="{ED97A62D-A85B-4C0F-927C-4BD8821A2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0" y="69532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0</xdr:row>
      <xdr:rowOff>0</xdr:rowOff>
    </xdr:from>
    <xdr:to>
      <xdr:col>36</xdr:col>
      <xdr:colOff>304800</xdr:colOff>
      <xdr:row>0</xdr:row>
      <xdr:rowOff>304800</xdr:rowOff>
    </xdr:to>
    <xdr:pic>
      <xdr:nvPicPr>
        <xdr:cNvPr id="5447" name="Picture 5446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BF918702-66E7-4879-B860-40F22931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0" y="720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0</xdr:row>
      <xdr:rowOff>0</xdr:rowOff>
    </xdr:from>
    <xdr:to>
      <xdr:col>37</xdr:col>
      <xdr:colOff>304800</xdr:colOff>
      <xdr:row>0</xdr:row>
      <xdr:rowOff>914400</xdr:rowOff>
    </xdr:to>
    <xdr:pic>
      <xdr:nvPicPr>
        <xdr:cNvPr id="5448" name="Picture 5447" descr="Chez Reavie">
          <a:extLst>
            <a:ext uri="{FF2B5EF4-FFF2-40B4-BE49-F238E27FC236}">
              <a16:creationId xmlns:a16="http://schemas.microsoft.com/office/drawing/2014/main" id="{BCAD97ED-59B4-4DE5-91A3-F985EEC2D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0" y="90487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0</xdr:row>
      <xdr:rowOff>0</xdr:rowOff>
    </xdr:from>
    <xdr:to>
      <xdr:col>36</xdr:col>
      <xdr:colOff>304800</xdr:colOff>
      <xdr:row>0</xdr:row>
      <xdr:rowOff>304800</xdr:rowOff>
    </xdr:to>
    <xdr:pic>
      <xdr:nvPicPr>
        <xdr:cNvPr id="5449" name="Picture 5448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63480135-77F2-4942-879C-131F7EDFD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0" y="929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50" name="Picture 54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414DF2B-752A-44FD-A076-D7A1789E6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106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51" name="Picture 54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F7F5709-ACA8-4E71-8585-6D0612EF1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1268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52" name="Picture 54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799265D-DF59-49CB-820C-57AE390F7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1468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53" name="Picture 54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D0B41A6-E6BE-4DCC-96C0-7C2137C3B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1668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54" name="Picture 54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7C5A3BC-1C05-4DDF-AD98-F8BB84BCD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1868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55" name="Picture 54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C5DB412-C9AE-4E58-89E0-7C32EEB9A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2068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56" name="Picture 54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D1BE982-7751-44EF-9735-925FED3AC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2268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57" name="Picture 5456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0B9997BB-3646-443E-9F12-2A28A27B6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2468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58" name="Picture 54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2DD4B35-BAF5-47D5-ADE6-37504C725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2668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59" name="Picture 54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C205C70-BFA0-489B-B013-85F63B78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2868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60" name="Picture 5459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47F11817-35E8-495F-AB63-54AB8F6E4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3068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61" name="Picture 54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8ADF89A-1140-4D41-A994-2AE74B04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3268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62" name="Picture 54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7520D5-CAC7-4C36-8A79-2B386A73A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3468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63" name="Picture 546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79C6CEA3-4A2C-4AE3-8702-82FFB272C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3668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64" name="Picture 54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A438127-051E-4C95-B261-72E1B14BB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386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65" name="Picture 54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C0C1E01-9390-4E76-AF3F-809C4955E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4068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66" name="Picture 5465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152893D2-4E00-4D00-8DA7-95663F1E6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4268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67" name="Picture 54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3128A9E-2845-41A5-91EB-72CD379DF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4468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68" name="Picture 54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1657B8-37BF-421D-A853-6A58D7A8F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466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69" name="Picture 54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8020CFB-DC77-4E89-B4BD-D7AD16504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4868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70" name="Picture 54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A0C5849-7A77-47FB-99BB-F9ED76063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506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71" name="Picture 54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1975556-0436-4621-9EE9-C62387A1A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5268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72" name="Picture 54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4031A79-A4B2-4BD9-9ACF-2C9427ADC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5468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73" name="Picture 54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B31CB39-95ED-43A6-BB3B-53005CDE4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5668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74" name="Picture 5473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09C0FD05-6698-47BD-8441-01FB6AAA8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5868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75" name="Picture 54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D95BFE3-D4B9-4B22-BD6E-E4BCB87D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6068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76" name="Picture 5475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C065578F-2897-47EC-B83F-8264A638F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6268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77" name="Picture 5476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BF7ECBD9-9E6E-40FA-9B14-18DFE90A8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6468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78" name="Picture 54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F5E721B-D7BB-4389-8AD9-24AE0D951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6668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79" name="Picture 54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F315A5-2A42-4129-8F35-1ECCB13E7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6868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80" name="Picture 54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1C2EB78-D1DC-4787-80A3-EF8E0BAB4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7068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81" name="Picture 548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CC3F3A3B-A057-4283-83D6-8B179904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7268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82" name="Picture 5481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2F98ECAE-34D1-4D21-83D2-38B10398B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7468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83" name="Picture 54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4E2D072-E764-4583-A3EF-A75AFFBC1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7668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84" name="Picture 54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0A6FB5B-CE2E-48DA-BD02-B37EFF8CF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786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85" name="Picture 5484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E66FFCD5-A912-49F6-8F38-9E1515688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8068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86" name="Picture 54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F0852D4-1FB9-4CED-AD76-7D65B5629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8268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87" name="Picture 54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87E7CCF-5E74-4536-A38A-5FFEEDEE3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8468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88" name="Picture 54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484C2AA-1D0E-4CF1-BF66-64D09882C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866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89" name="Picture 548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A327580A-19C2-4846-A991-FD00A0408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8869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90" name="Picture 54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E8DAF68-2398-482E-9467-135399DDF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9069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91" name="Picture 54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3ADF4C1-994E-45CB-B74C-421A44963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9269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92" name="Picture 5491" descr="https://a.espncdn.com/combiner/i?img=/i/teamlogos/countries/500/aut.png&amp;w=40&amp;h=40&amp;scale=crop">
          <a:extLst>
            <a:ext uri="{FF2B5EF4-FFF2-40B4-BE49-F238E27FC236}">
              <a16:creationId xmlns:a16="http://schemas.microsoft.com/office/drawing/2014/main" id="{4AE914E0-0AA5-4A10-9AAA-1A7CD25C4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9469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93" name="Picture 54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B383452-FEE4-4BB6-9C4A-CDCB2F862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9669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94" name="Picture 5493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5A8447EF-F1E8-446C-82D7-B90173B67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9869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95" name="Picture 54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B0BB3F3-6D58-43BC-9B9A-EA0BDED4A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0069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96" name="Picture 54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06DCE16-BA20-4DFD-BFA5-ABEC18048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0269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97" name="Picture 54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AAD7457-C709-4F4F-8C81-C74A957F2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0469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98" name="Picture 54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1DC28E4-EB92-4D5E-BC86-E44C2E062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0669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499" name="Picture 54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7D91DFD-0D82-4511-898F-17FE14598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0869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00" name="Picture 54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1FAED91-87D4-4B45-A61C-AE4DB1028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1069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01" name="Picture 55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1AA38A4-6652-47B6-A38F-9A60A54A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1269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02" name="Picture 55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6B83CA2-03C8-456A-83BE-699CBB6B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1469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03" name="Picture 55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267C9D0-1345-4581-9B4A-ABE3C6322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1669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04" name="Picture 5503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6DB04C8E-8446-439C-9A61-AA2637183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186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05" name="Picture 55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F9CCC31-F7DB-4015-A7A1-80BF993C8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2069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06" name="Picture 55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51F4790-D425-41FE-928A-CC73E0901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2269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07" name="Picture 55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F6AE33D-4A68-41D0-A773-0924A80D8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2469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08" name="Picture 55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3BECF0C-31EF-44F1-B3C9-217A7AB53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266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09" name="Picture 55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B3830AF-2AC0-4232-BFCE-1F9CC3CF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2869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10" name="Picture 55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3A05D80-2E03-4843-85FD-5CD9A47B9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306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11" name="Picture 55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A7256D0-5517-4965-B13B-799B713A6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3269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12" name="Picture 55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3FCDE9C-EAB4-465D-9852-F9F3101AD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3469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13" name="Picture 55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6068CA0-38AA-435C-BF33-ADF6F4518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3669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14" name="Picture 55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E2A90EB-FA90-4EE1-8D76-4B56EBBF2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3869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15" name="Picture 55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8C023B4-E0D0-4EEE-940B-13E01E593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4069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16" name="Picture 5515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E038D409-98D4-4080-BFC4-84162F80F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4269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17" name="Picture 55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B1C9E9D-AA9B-4EF8-A971-9B282FA08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4469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18" name="Picture 55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14AD76B-DFC5-4744-A821-71AB2FFE5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4669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19" name="Picture 55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D59E92A-AE79-4148-92D9-2304F081D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4869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20" name="Picture 5519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8DBB86F0-651F-49D3-B41E-B181AB71E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506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21" name="Picture 552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E75B0233-E40D-435F-A7E8-1E413D9BC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5269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22" name="Picture 55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5A3167F-06E4-431B-A82F-D7599C182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546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23" name="Picture 55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7166FD7-ECB8-4A70-9602-6A2215006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5669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24" name="Picture 5523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6517EA03-036F-4A11-8075-DF7556E4D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586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25" name="Picture 55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FBCFAD9-3D53-42D2-92A0-B58A22AB7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6069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26" name="Picture 55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19092DC-0231-4BDB-9E50-4652C634D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6269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27" name="Picture 55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D60767A-4DB5-4844-B095-3EF8A4C21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6469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28" name="Picture 55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FB749B1-4009-45E8-AB19-1C0A4EEC1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667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29" name="Picture 552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058A000E-94BD-42B0-872F-B4DB08063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6870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30" name="Picture 552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EFA95353-946A-4473-A9E7-2FAA102A8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707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31" name="Picture 55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402BC4A-E0FF-407D-92E1-18E2EA026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7270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32" name="Picture 5531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07FBB536-8674-4E85-B804-DB2FD3F8E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7470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33" name="Picture 5532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FD408864-F6DE-491D-87A2-437BF3AB5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7670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34" name="Picture 55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FB7930A-8F01-4A65-A522-D944F195B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7870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35" name="Picture 55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8C41D5B-EF35-44D6-B989-64539B903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8070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36" name="Picture 5535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A8986E76-ABA2-482A-87A3-16168883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827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37" name="Picture 5536" descr="https://a.espncdn.com/combiner/i?img=/i/teamlogos/countries/500/nor.png&amp;w=40&amp;h=40&amp;scale=crop">
          <a:extLst>
            <a:ext uri="{FF2B5EF4-FFF2-40B4-BE49-F238E27FC236}">
              <a16:creationId xmlns:a16="http://schemas.microsoft.com/office/drawing/2014/main" id="{9FFC6CCD-11C9-4722-8390-BA4BE1AE2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847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538" name="Picture 553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7FA520B7-34DD-4835-9625-FEAC13956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867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</xdr:row>
      <xdr:rowOff>0</xdr:rowOff>
    </xdr:from>
    <xdr:to>
      <xdr:col>37</xdr:col>
      <xdr:colOff>381000</xdr:colOff>
      <xdr:row>2</xdr:row>
      <xdr:rowOff>66675</xdr:rowOff>
    </xdr:to>
    <xdr:pic>
      <xdr:nvPicPr>
        <xdr:cNvPr id="5539" name="Picture 55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2C7C58E-52B3-4BE8-A7C9-F32AA4BBB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887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</xdr:row>
      <xdr:rowOff>0</xdr:rowOff>
    </xdr:from>
    <xdr:to>
      <xdr:col>37</xdr:col>
      <xdr:colOff>381000</xdr:colOff>
      <xdr:row>3</xdr:row>
      <xdr:rowOff>66675</xdr:rowOff>
    </xdr:to>
    <xdr:pic>
      <xdr:nvPicPr>
        <xdr:cNvPr id="5540" name="Picture 55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CAA217F-82DC-496B-A54C-5A482995F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907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</xdr:row>
      <xdr:rowOff>0</xdr:rowOff>
    </xdr:from>
    <xdr:to>
      <xdr:col>37</xdr:col>
      <xdr:colOff>381000</xdr:colOff>
      <xdr:row>4</xdr:row>
      <xdr:rowOff>123825</xdr:rowOff>
    </xdr:to>
    <xdr:pic>
      <xdr:nvPicPr>
        <xdr:cNvPr id="5541" name="Picture 55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B4F7FE5-84E7-4CBB-B9BE-138F4A8F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927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</xdr:row>
      <xdr:rowOff>0</xdr:rowOff>
    </xdr:from>
    <xdr:to>
      <xdr:col>37</xdr:col>
      <xdr:colOff>381000</xdr:colOff>
      <xdr:row>5</xdr:row>
      <xdr:rowOff>180975</xdr:rowOff>
    </xdr:to>
    <xdr:pic>
      <xdr:nvPicPr>
        <xdr:cNvPr id="5542" name="Picture 55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F17452A-283A-4CC7-856D-31AB2B71F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947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</xdr:row>
      <xdr:rowOff>0</xdr:rowOff>
    </xdr:from>
    <xdr:to>
      <xdr:col>37</xdr:col>
      <xdr:colOff>381000</xdr:colOff>
      <xdr:row>6</xdr:row>
      <xdr:rowOff>66675</xdr:rowOff>
    </xdr:to>
    <xdr:pic>
      <xdr:nvPicPr>
        <xdr:cNvPr id="5543" name="Picture 55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7C56B7A-B57C-4591-845C-B77DE4FBD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967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</xdr:row>
      <xdr:rowOff>0</xdr:rowOff>
    </xdr:from>
    <xdr:to>
      <xdr:col>37</xdr:col>
      <xdr:colOff>381000</xdr:colOff>
      <xdr:row>7</xdr:row>
      <xdr:rowOff>28575</xdr:rowOff>
    </xdr:to>
    <xdr:pic>
      <xdr:nvPicPr>
        <xdr:cNvPr id="5544" name="Picture 55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8F5D62C-2A42-4504-B64B-1D4F35C0B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987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</xdr:row>
      <xdr:rowOff>0</xdr:rowOff>
    </xdr:from>
    <xdr:to>
      <xdr:col>37</xdr:col>
      <xdr:colOff>381000</xdr:colOff>
      <xdr:row>8</xdr:row>
      <xdr:rowOff>180975</xdr:rowOff>
    </xdr:to>
    <xdr:pic>
      <xdr:nvPicPr>
        <xdr:cNvPr id="5545" name="Picture 55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A56F572-3887-4CB6-8C58-C2CEDA31B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007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381000</xdr:colOff>
      <xdr:row>9</xdr:row>
      <xdr:rowOff>180975</xdr:rowOff>
    </xdr:to>
    <xdr:pic>
      <xdr:nvPicPr>
        <xdr:cNvPr id="5546" name="Picture 55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CEF4A68-198D-4A5A-A16D-A0C7CB4B8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027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9</xdr:row>
      <xdr:rowOff>0</xdr:rowOff>
    </xdr:from>
    <xdr:to>
      <xdr:col>37</xdr:col>
      <xdr:colOff>381000</xdr:colOff>
      <xdr:row>10</xdr:row>
      <xdr:rowOff>0</xdr:rowOff>
    </xdr:to>
    <xdr:pic>
      <xdr:nvPicPr>
        <xdr:cNvPr id="5547" name="Picture 55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0B0DAA5-D47B-41C2-9670-05FD2FCA7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047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10</xdr:row>
      <xdr:rowOff>0</xdr:rowOff>
    </xdr:from>
    <xdr:to>
      <xdr:col>37</xdr:col>
      <xdr:colOff>381000</xdr:colOff>
      <xdr:row>11</xdr:row>
      <xdr:rowOff>133350</xdr:rowOff>
    </xdr:to>
    <xdr:pic>
      <xdr:nvPicPr>
        <xdr:cNvPr id="5548" name="Picture 55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9647F5A-C128-48D2-9AAD-C28244E17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067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11</xdr:row>
      <xdr:rowOff>0</xdr:rowOff>
    </xdr:from>
    <xdr:to>
      <xdr:col>37</xdr:col>
      <xdr:colOff>381000</xdr:colOff>
      <xdr:row>12</xdr:row>
      <xdr:rowOff>180975</xdr:rowOff>
    </xdr:to>
    <xdr:pic>
      <xdr:nvPicPr>
        <xdr:cNvPr id="5549" name="Picture 5548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2AA82DEF-4217-436A-8E0F-98DB1DC36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087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12</xdr:row>
      <xdr:rowOff>0</xdr:rowOff>
    </xdr:from>
    <xdr:to>
      <xdr:col>37</xdr:col>
      <xdr:colOff>381000</xdr:colOff>
      <xdr:row>13</xdr:row>
      <xdr:rowOff>66675</xdr:rowOff>
    </xdr:to>
    <xdr:pic>
      <xdr:nvPicPr>
        <xdr:cNvPr id="5550" name="Picture 55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CD6F91B-8B1D-4B0D-B3F5-8C4A52B6E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107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13</xdr:row>
      <xdr:rowOff>0</xdr:rowOff>
    </xdr:from>
    <xdr:to>
      <xdr:col>37</xdr:col>
      <xdr:colOff>381000</xdr:colOff>
      <xdr:row>14</xdr:row>
      <xdr:rowOff>28575</xdr:rowOff>
    </xdr:to>
    <xdr:pic>
      <xdr:nvPicPr>
        <xdr:cNvPr id="5551" name="Picture 55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5B49684-7768-41F9-85F0-BDE5C1A12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127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14</xdr:row>
      <xdr:rowOff>0</xdr:rowOff>
    </xdr:from>
    <xdr:to>
      <xdr:col>37</xdr:col>
      <xdr:colOff>381000</xdr:colOff>
      <xdr:row>15</xdr:row>
      <xdr:rowOff>180975</xdr:rowOff>
    </xdr:to>
    <xdr:pic>
      <xdr:nvPicPr>
        <xdr:cNvPr id="5552" name="Picture 55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847132D-B230-4732-873F-25970DBEC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147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15</xdr:row>
      <xdr:rowOff>0</xdr:rowOff>
    </xdr:from>
    <xdr:to>
      <xdr:col>37</xdr:col>
      <xdr:colOff>381000</xdr:colOff>
      <xdr:row>16</xdr:row>
      <xdr:rowOff>180975</xdr:rowOff>
    </xdr:to>
    <xdr:pic>
      <xdr:nvPicPr>
        <xdr:cNvPr id="5553" name="Picture 55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FEB0113-2DB0-462F-A0D1-1A20038B9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167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16</xdr:row>
      <xdr:rowOff>0</xdr:rowOff>
    </xdr:from>
    <xdr:to>
      <xdr:col>37</xdr:col>
      <xdr:colOff>381000</xdr:colOff>
      <xdr:row>17</xdr:row>
      <xdr:rowOff>180975</xdr:rowOff>
    </xdr:to>
    <xdr:pic>
      <xdr:nvPicPr>
        <xdr:cNvPr id="5554" name="Picture 55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CB46D24-343D-4663-B449-976E8C0CE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187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17</xdr:row>
      <xdr:rowOff>0</xdr:rowOff>
    </xdr:from>
    <xdr:to>
      <xdr:col>37</xdr:col>
      <xdr:colOff>381000</xdr:colOff>
      <xdr:row>18</xdr:row>
      <xdr:rowOff>133350</xdr:rowOff>
    </xdr:to>
    <xdr:pic>
      <xdr:nvPicPr>
        <xdr:cNvPr id="5555" name="Picture 5554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DB09FC4D-7EB5-4093-95B8-182083D18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207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18</xdr:row>
      <xdr:rowOff>0</xdr:rowOff>
    </xdr:from>
    <xdr:to>
      <xdr:col>37</xdr:col>
      <xdr:colOff>381000</xdr:colOff>
      <xdr:row>19</xdr:row>
      <xdr:rowOff>180975</xdr:rowOff>
    </xdr:to>
    <xdr:pic>
      <xdr:nvPicPr>
        <xdr:cNvPr id="5556" name="Picture 55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C208B3F-C32B-4C50-949E-395657AB8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227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19</xdr:row>
      <xdr:rowOff>0</xdr:rowOff>
    </xdr:from>
    <xdr:to>
      <xdr:col>37</xdr:col>
      <xdr:colOff>381000</xdr:colOff>
      <xdr:row>20</xdr:row>
      <xdr:rowOff>66675</xdr:rowOff>
    </xdr:to>
    <xdr:pic>
      <xdr:nvPicPr>
        <xdr:cNvPr id="5557" name="Picture 55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3D28FB1-2CE3-4939-998A-08EC0588C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247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20</xdr:row>
      <xdr:rowOff>0</xdr:rowOff>
    </xdr:from>
    <xdr:to>
      <xdr:col>37</xdr:col>
      <xdr:colOff>381000</xdr:colOff>
      <xdr:row>21</xdr:row>
      <xdr:rowOff>28575</xdr:rowOff>
    </xdr:to>
    <xdr:pic>
      <xdr:nvPicPr>
        <xdr:cNvPr id="5558" name="Picture 55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0AB4489-7B06-40B1-A0A7-EF3C081A4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267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381000</xdr:colOff>
      <xdr:row>22</xdr:row>
      <xdr:rowOff>133350</xdr:rowOff>
    </xdr:to>
    <xdr:pic>
      <xdr:nvPicPr>
        <xdr:cNvPr id="5559" name="Picture 55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6191BD1-CCAA-4AC7-942F-BA8DEDAD3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287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22</xdr:row>
      <xdr:rowOff>0</xdr:rowOff>
    </xdr:from>
    <xdr:to>
      <xdr:col>37</xdr:col>
      <xdr:colOff>381000</xdr:colOff>
      <xdr:row>23</xdr:row>
      <xdr:rowOff>180975</xdr:rowOff>
    </xdr:to>
    <xdr:pic>
      <xdr:nvPicPr>
        <xdr:cNvPr id="5560" name="Picture 55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6E4FF8D-350A-45A6-B208-B4E253F4F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307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23</xdr:row>
      <xdr:rowOff>0</xdr:rowOff>
    </xdr:from>
    <xdr:to>
      <xdr:col>37</xdr:col>
      <xdr:colOff>381000</xdr:colOff>
      <xdr:row>24</xdr:row>
      <xdr:rowOff>66675</xdr:rowOff>
    </xdr:to>
    <xdr:pic>
      <xdr:nvPicPr>
        <xdr:cNvPr id="5561" name="Picture 55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4F0AA31-C43C-4583-8DBA-D970B6847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327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24</xdr:row>
      <xdr:rowOff>0</xdr:rowOff>
    </xdr:from>
    <xdr:to>
      <xdr:col>37</xdr:col>
      <xdr:colOff>381000</xdr:colOff>
      <xdr:row>25</xdr:row>
      <xdr:rowOff>133350</xdr:rowOff>
    </xdr:to>
    <xdr:pic>
      <xdr:nvPicPr>
        <xdr:cNvPr id="5562" name="Picture 55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3510A3B-D886-4100-AB7E-107877556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347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25</xdr:row>
      <xdr:rowOff>0</xdr:rowOff>
    </xdr:from>
    <xdr:to>
      <xdr:col>37</xdr:col>
      <xdr:colOff>381000</xdr:colOff>
      <xdr:row>26</xdr:row>
      <xdr:rowOff>180975</xdr:rowOff>
    </xdr:to>
    <xdr:pic>
      <xdr:nvPicPr>
        <xdr:cNvPr id="5563" name="Picture 55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BB0260A-127B-445A-B70F-E793BAF52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367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26</xdr:row>
      <xdr:rowOff>0</xdr:rowOff>
    </xdr:from>
    <xdr:to>
      <xdr:col>37</xdr:col>
      <xdr:colOff>381000</xdr:colOff>
      <xdr:row>26</xdr:row>
      <xdr:rowOff>381000</xdr:rowOff>
    </xdr:to>
    <xdr:pic>
      <xdr:nvPicPr>
        <xdr:cNvPr id="5564" name="Picture 55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B3CE508-5EBC-4F2C-AACC-0B6C6609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387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27</xdr:row>
      <xdr:rowOff>0</xdr:rowOff>
    </xdr:from>
    <xdr:to>
      <xdr:col>37</xdr:col>
      <xdr:colOff>381000</xdr:colOff>
      <xdr:row>28</xdr:row>
      <xdr:rowOff>28575</xdr:rowOff>
    </xdr:to>
    <xdr:pic>
      <xdr:nvPicPr>
        <xdr:cNvPr id="5565" name="Picture 55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2CB2BC6-C3A7-4A23-B345-CD3E03FFD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407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381000</xdr:colOff>
      <xdr:row>29</xdr:row>
      <xdr:rowOff>180975</xdr:rowOff>
    </xdr:to>
    <xdr:pic>
      <xdr:nvPicPr>
        <xdr:cNvPr id="5566" name="Picture 55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F9A1475-597A-4071-AED7-16D47A43E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427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29</xdr:row>
      <xdr:rowOff>0</xdr:rowOff>
    </xdr:from>
    <xdr:to>
      <xdr:col>37</xdr:col>
      <xdr:colOff>381000</xdr:colOff>
      <xdr:row>30</xdr:row>
      <xdr:rowOff>180975</xdr:rowOff>
    </xdr:to>
    <xdr:pic>
      <xdr:nvPicPr>
        <xdr:cNvPr id="5567" name="Picture 55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10F5F61-634E-4827-A4D5-2AFBB3889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447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30</xdr:row>
      <xdr:rowOff>0</xdr:rowOff>
    </xdr:from>
    <xdr:to>
      <xdr:col>37</xdr:col>
      <xdr:colOff>381000</xdr:colOff>
      <xdr:row>31</xdr:row>
      <xdr:rowOff>180975</xdr:rowOff>
    </xdr:to>
    <xdr:pic>
      <xdr:nvPicPr>
        <xdr:cNvPr id="5568" name="Picture 5567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6B1ACF13-F3ED-468A-A7C6-33FD65DB0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467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31</xdr:row>
      <xdr:rowOff>0</xdr:rowOff>
    </xdr:from>
    <xdr:to>
      <xdr:col>37</xdr:col>
      <xdr:colOff>381000</xdr:colOff>
      <xdr:row>32</xdr:row>
      <xdr:rowOff>180975</xdr:rowOff>
    </xdr:to>
    <xdr:pic>
      <xdr:nvPicPr>
        <xdr:cNvPr id="5569" name="Picture 55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9AA9203-2CE0-4E57-BA31-5A143867B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487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32</xdr:row>
      <xdr:rowOff>0</xdr:rowOff>
    </xdr:from>
    <xdr:to>
      <xdr:col>37</xdr:col>
      <xdr:colOff>381000</xdr:colOff>
      <xdr:row>33</xdr:row>
      <xdr:rowOff>180975</xdr:rowOff>
    </xdr:to>
    <xdr:pic>
      <xdr:nvPicPr>
        <xdr:cNvPr id="5570" name="Picture 55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525F3EB-7CAF-42AE-AEEA-0B9426A20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507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33</xdr:row>
      <xdr:rowOff>0</xdr:rowOff>
    </xdr:from>
    <xdr:to>
      <xdr:col>37</xdr:col>
      <xdr:colOff>381000</xdr:colOff>
      <xdr:row>34</xdr:row>
      <xdr:rowOff>180975</xdr:rowOff>
    </xdr:to>
    <xdr:pic>
      <xdr:nvPicPr>
        <xdr:cNvPr id="5571" name="Picture 55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E0E42FE-6675-434D-A2B7-270D6FCA6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527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34</xdr:row>
      <xdr:rowOff>0</xdr:rowOff>
    </xdr:from>
    <xdr:to>
      <xdr:col>37</xdr:col>
      <xdr:colOff>381000</xdr:colOff>
      <xdr:row>35</xdr:row>
      <xdr:rowOff>180975</xdr:rowOff>
    </xdr:to>
    <xdr:pic>
      <xdr:nvPicPr>
        <xdr:cNvPr id="5572" name="Picture 55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377D47C-3C1C-4572-9C78-93FA065B6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547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381000</xdr:colOff>
      <xdr:row>36</xdr:row>
      <xdr:rowOff>180975</xdr:rowOff>
    </xdr:to>
    <xdr:pic>
      <xdr:nvPicPr>
        <xdr:cNvPr id="5573" name="Picture 55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45BE280-107C-42AC-8AEE-E9B1067A7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567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36</xdr:row>
      <xdr:rowOff>0</xdr:rowOff>
    </xdr:from>
    <xdr:to>
      <xdr:col>37</xdr:col>
      <xdr:colOff>381000</xdr:colOff>
      <xdr:row>37</xdr:row>
      <xdr:rowOff>180975</xdr:rowOff>
    </xdr:to>
    <xdr:pic>
      <xdr:nvPicPr>
        <xdr:cNvPr id="5574" name="Picture 5573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6E5436F5-D6E2-4F92-B6BB-494D31412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587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37</xdr:row>
      <xdr:rowOff>0</xdr:rowOff>
    </xdr:from>
    <xdr:to>
      <xdr:col>37</xdr:col>
      <xdr:colOff>381000</xdr:colOff>
      <xdr:row>38</xdr:row>
      <xdr:rowOff>180975</xdr:rowOff>
    </xdr:to>
    <xdr:pic>
      <xdr:nvPicPr>
        <xdr:cNvPr id="5575" name="Picture 557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8DB879DF-D5D4-4414-A615-BD6E34E81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607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38</xdr:row>
      <xdr:rowOff>0</xdr:rowOff>
    </xdr:from>
    <xdr:to>
      <xdr:col>37</xdr:col>
      <xdr:colOff>381000</xdr:colOff>
      <xdr:row>39</xdr:row>
      <xdr:rowOff>180975</xdr:rowOff>
    </xdr:to>
    <xdr:pic>
      <xdr:nvPicPr>
        <xdr:cNvPr id="5576" name="Picture 55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390D96E-ED8F-4A1D-A3C1-39A5795D2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627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381000</xdr:colOff>
      <xdr:row>40</xdr:row>
      <xdr:rowOff>180975</xdr:rowOff>
    </xdr:to>
    <xdr:pic>
      <xdr:nvPicPr>
        <xdr:cNvPr id="5577" name="Picture 55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3EFA9F7-7399-43DD-A677-594E1F6C8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647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40</xdr:row>
      <xdr:rowOff>0</xdr:rowOff>
    </xdr:from>
    <xdr:to>
      <xdr:col>37</xdr:col>
      <xdr:colOff>381000</xdr:colOff>
      <xdr:row>41</xdr:row>
      <xdr:rowOff>180975</xdr:rowOff>
    </xdr:to>
    <xdr:pic>
      <xdr:nvPicPr>
        <xdr:cNvPr id="5578" name="Picture 55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ADCBE02-13D7-4D8D-B692-8B96584ED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667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41</xdr:row>
      <xdr:rowOff>0</xdr:rowOff>
    </xdr:from>
    <xdr:to>
      <xdr:col>37</xdr:col>
      <xdr:colOff>381000</xdr:colOff>
      <xdr:row>42</xdr:row>
      <xdr:rowOff>180975</xdr:rowOff>
    </xdr:to>
    <xdr:pic>
      <xdr:nvPicPr>
        <xdr:cNvPr id="5579" name="Picture 557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92F374C8-F271-41CA-A980-BF4D2776C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687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42</xdr:row>
      <xdr:rowOff>0</xdr:rowOff>
    </xdr:from>
    <xdr:to>
      <xdr:col>37</xdr:col>
      <xdr:colOff>381000</xdr:colOff>
      <xdr:row>43</xdr:row>
      <xdr:rowOff>180975</xdr:rowOff>
    </xdr:to>
    <xdr:pic>
      <xdr:nvPicPr>
        <xdr:cNvPr id="5580" name="Picture 5579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86233F6E-E005-4AAE-8CE5-70892441C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707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43</xdr:row>
      <xdr:rowOff>0</xdr:rowOff>
    </xdr:from>
    <xdr:to>
      <xdr:col>37</xdr:col>
      <xdr:colOff>381000</xdr:colOff>
      <xdr:row>44</xdr:row>
      <xdr:rowOff>180975</xdr:rowOff>
    </xdr:to>
    <xdr:pic>
      <xdr:nvPicPr>
        <xdr:cNvPr id="5581" name="Picture 55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9670E26-0FB7-400E-9669-1907B89C1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727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44</xdr:row>
      <xdr:rowOff>0</xdr:rowOff>
    </xdr:from>
    <xdr:to>
      <xdr:col>37</xdr:col>
      <xdr:colOff>381000</xdr:colOff>
      <xdr:row>45</xdr:row>
      <xdr:rowOff>180975</xdr:rowOff>
    </xdr:to>
    <xdr:pic>
      <xdr:nvPicPr>
        <xdr:cNvPr id="5582" name="Picture 5581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69287799-5DEF-4A32-877F-C21582645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747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45</xdr:row>
      <xdr:rowOff>0</xdr:rowOff>
    </xdr:from>
    <xdr:to>
      <xdr:col>37</xdr:col>
      <xdr:colOff>381000</xdr:colOff>
      <xdr:row>46</xdr:row>
      <xdr:rowOff>180975</xdr:rowOff>
    </xdr:to>
    <xdr:pic>
      <xdr:nvPicPr>
        <xdr:cNvPr id="5583" name="Picture 5582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B0209107-1E3B-461D-A5F6-BC61B508D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767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46</xdr:row>
      <xdr:rowOff>0</xdr:rowOff>
    </xdr:from>
    <xdr:to>
      <xdr:col>37</xdr:col>
      <xdr:colOff>381000</xdr:colOff>
      <xdr:row>47</xdr:row>
      <xdr:rowOff>180975</xdr:rowOff>
    </xdr:to>
    <xdr:pic>
      <xdr:nvPicPr>
        <xdr:cNvPr id="5584" name="Picture 558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E4953B55-B9D5-47D7-BC68-17931188B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787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47</xdr:row>
      <xdr:rowOff>0</xdr:rowOff>
    </xdr:from>
    <xdr:to>
      <xdr:col>37</xdr:col>
      <xdr:colOff>381000</xdr:colOff>
      <xdr:row>48</xdr:row>
      <xdr:rowOff>180975</xdr:rowOff>
    </xdr:to>
    <xdr:pic>
      <xdr:nvPicPr>
        <xdr:cNvPr id="5585" name="Picture 55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FEE367B-6F3D-4A35-A3B8-A301A7521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807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381000</xdr:colOff>
      <xdr:row>49</xdr:row>
      <xdr:rowOff>180975</xdr:rowOff>
    </xdr:to>
    <xdr:pic>
      <xdr:nvPicPr>
        <xdr:cNvPr id="5586" name="Picture 55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FDDC33C-E72F-4FC1-88E9-519505503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827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49</xdr:row>
      <xdr:rowOff>0</xdr:rowOff>
    </xdr:from>
    <xdr:to>
      <xdr:col>37</xdr:col>
      <xdr:colOff>381000</xdr:colOff>
      <xdr:row>50</xdr:row>
      <xdr:rowOff>180975</xdr:rowOff>
    </xdr:to>
    <xdr:pic>
      <xdr:nvPicPr>
        <xdr:cNvPr id="5587" name="Picture 5586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3CD66CB1-0A94-42DC-A358-A41CE52AD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847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50</xdr:row>
      <xdr:rowOff>0</xdr:rowOff>
    </xdr:from>
    <xdr:to>
      <xdr:col>37</xdr:col>
      <xdr:colOff>381000</xdr:colOff>
      <xdr:row>51</xdr:row>
      <xdr:rowOff>180975</xdr:rowOff>
    </xdr:to>
    <xdr:pic>
      <xdr:nvPicPr>
        <xdr:cNvPr id="5588" name="Picture 55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48D6059-BA7E-4154-AC5F-8AFC60B2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867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51</xdr:row>
      <xdr:rowOff>0</xdr:rowOff>
    </xdr:from>
    <xdr:to>
      <xdr:col>37</xdr:col>
      <xdr:colOff>381000</xdr:colOff>
      <xdr:row>52</xdr:row>
      <xdr:rowOff>180975</xdr:rowOff>
    </xdr:to>
    <xdr:pic>
      <xdr:nvPicPr>
        <xdr:cNvPr id="5589" name="Picture 55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2B323A7-A04F-4931-9EC9-D3AFD8B16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887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381000</xdr:colOff>
      <xdr:row>53</xdr:row>
      <xdr:rowOff>180975</xdr:rowOff>
    </xdr:to>
    <xdr:pic>
      <xdr:nvPicPr>
        <xdr:cNvPr id="5590" name="Picture 5589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6AD704A3-4908-42F8-BEA7-1A16E1CC4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907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53</xdr:row>
      <xdr:rowOff>0</xdr:rowOff>
    </xdr:from>
    <xdr:to>
      <xdr:col>37</xdr:col>
      <xdr:colOff>381000</xdr:colOff>
      <xdr:row>54</xdr:row>
      <xdr:rowOff>180975</xdr:rowOff>
    </xdr:to>
    <xdr:pic>
      <xdr:nvPicPr>
        <xdr:cNvPr id="5591" name="Picture 55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214F37E-46B1-4649-9D79-E721F7034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927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54</xdr:row>
      <xdr:rowOff>0</xdr:rowOff>
    </xdr:from>
    <xdr:to>
      <xdr:col>37</xdr:col>
      <xdr:colOff>381000</xdr:colOff>
      <xdr:row>55</xdr:row>
      <xdr:rowOff>180975</xdr:rowOff>
    </xdr:to>
    <xdr:pic>
      <xdr:nvPicPr>
        <xdr:cNvPr id="5592" name="Picture 559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3CFC1AC3-8AD0-483D-9420-7D62A7008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947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55</xdr:row>
      <xdr:rowOff>0</xdr:rowOff>
    </xdr:from>
    <xdr:to>
      <xdr:col>37</xdr:col>
      <xdr:colOff>381000</xdr:colOff>
      <xdr:row>56</xdr:row>
      <xdr:rowOff>180975</xdr:rowOff>
    </xdr:to>
    <xdr:pic>
      <xdr:nvPicPr>
        <xdr:cNvPr id="5593" name="Picture 55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1F0A49-D307-47B4-B4C0-073304394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967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56</xdr:row>
      <xdr:rowOff>0</xdr:rowOff>
    </xdr:from>
    <xdr:to>
      <xdr:col>37</xdr:col>
      <xdr:colOff>381000</xdr:colOff>
      <xdr:row>57</xdr:row>
      <xdr:rowOff>180975</xdr:rowOff>
    </xdr:to>
    <xdr:pic>
      <xdr:nvPicPr>
        <xdr:cNvPr id="5594" name="Picture 55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2D46F83-807F-4DA4-9490-CA3FCCCD9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987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381000</xdr:colOff>
      <xdr:row>58</xdr:row>
      <xdr:rowOff>180975</xdr:rowOff>
    </xdr:to>
    <xdr:pic>
      <xdr:nvPicPr>
        <xdr:cNvPr id="5595" name="Picture 55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1072CD4-A420-4B86-A9C9-A5AD0BE42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4007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58</xdr:row>
      <xdr:rowOff>0</xdr:rowOff>
    </xdr:from>
    <xdr:to>
      <xdr:col>37</xdr:col>
      <xdr:colOff>381000</xdr:colOff>
      <xdr:row>59</xdr:row>
      <xdr:rowOff>180975</xdr:rowOff>
    </xdr:to>
    <xdr:pic>
      <xdr:nvPicPr>
        <xdr:cNvPr id="5596" name="Picture 55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950DC0B-012D-4D69-A3D1-A77090D3E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4027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59</xdr:row>
      <xdr:rowOff>0</xdr:rowOff>
    </xdr:from>
    <xdr:to>
      <xdr:col>37</xdr:col>
      <xdr:colOff>381000</xdr:colOff>
      <xdr:row>60</xdr:row>
      <xdr:rowOff>180975</xdr:rowOff>
    </xdr:to>
    <xdr:pic>
      <xdr:nvPicPr>
        <xdr:cNvPr id="5597" name="Picture 55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79EC070-DF40-4C9A-8E8F-2BAF787D9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4047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60</xdr:row>
      <xdr:rowOff>0</xdr:rowOff>
    </xdr:from>
    <xdr:to>
      <xdr:col>37</xdr:col>
      <xdr:colOff>381000</xdr:colOff>
      <xdr:row>61</xdr:row>
      <xdr:rowOff>180975</xdr:rowOff>
    </xdr:to>
    <xdr:pic>
      <xdr:nvPicPr>
        <xdr:cNvPr id="5598" name="Picture 55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9E32E07-B68D-4188-BB1D-7D9DCE608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4067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61</xdr:row>
      <xdr:rowOff>0</xdr:rowOff>
    </xdr:from>
    <xdr:to>
      <xdr:col>37</xdr:col>
      <xdr:colOff>381000</xdr:colOff>
      <xdr:row>62</xdr:row>
      <xdr:rowOff>180975</xdr:rowOff>
    </xdr:to>
    <xdr:pic>
      <xdr:nvPicPr>
        <xdr:cNvPr id="5599" name="Picture 5598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EA104303-741E-425A-84DB-F6342110D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4087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62</xdr:row>
      <xdr:rowOff>0</xdr:rowOff>
    </xdr:from>
    <xdr:to>
      <xdr:col>37</xdr:col>
      <xdr:colOff>381000</xdr:colOff>
      <xdr:row>63</xdr:row>
      <xdr:rowOff>180975</xdr:rowOff>
    </xdr:to>
    <xdr:pic>
      <xdr:nvPicPr>
        <xdr:cNvPr id="5600" name="Picture 5599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40D5A5F7-6E3C-4339-8F0A-7F25FB2F7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4107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63</xdr:row>
      <xdr:rowOff>0</xdr:rowOff>
    </xdr:from>
    <xdr:to>
      <xdr:col>37</xdr:col>
      <xdr:colOff>381000</xdr:colOff>
      <xdr:row>64</xdr:row>
      <xdr:rowOff>180975</xdr:rowOff>
    </xdr:to>
    <xdr:pic>
      <xdr:nvPicPr>
        <xdr:cNvPr id="5601" name="Picture 56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2B39CD0-182B-41C1-BA51-EB20A0BB0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4127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64</xdr:row>
      <xdr:rowOff>0</xdr:rowOff>
    </xdr:from>
    <xdr:to>
      <xdr:col>37</xdr:col>
      <xdr:colOff>381000</xdr:colOff>
      <xdr:row>65</xdr:row>
      <xdr:rowOff>180975</xdr:rowOff>
    </xdr:to>
    <xdr:pic>
      <xdr:nvPicPr>
        <xdr:cNvPr id="5602" name="Picture 56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95DD174-1FF7-4909-A000-826201CFF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4147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65</xdr:row>
      <xdr:rowOff>0</xdr:rowOff>
    </xdr:from>
    <xdr:to>
      <xdr:col>37</xdr:col>
      <xdr:colOff>381000</xdr:colOff>
      <xdr:row>66</xdr:row>
      <xdr:rowOff>180975</xdr:rowOff>
    </xdr:to>
    <xdr:pic>
      <xdr:nvPicPr>
        <xdr:cNvPr id="5603" name="Picture 560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57717D6B-4286-4EE0-A3C3-7D51C9D45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4167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381000</xdr:colOff>
      <xdr:row>67</xdr:row>
      <xdr:rowOff>180975</xdr:rowOff>
    </xdr:to>
    <xdr:pic>
      <xdr:nvPicPr>
        <xdr:cNvPr id="5604" name="Picture 56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26A424F-C9AE-43D7-BB40-D78925F87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4187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67</xdr:row>
      <xdr:rowOff>0</xdr:rowOff>
    </xdr:from>
    <xdr:to>
      <xdr:col>37</xdr:col>
      <xdr:colOff>381000</xdr:colOff>
      <xdr:row>68</xdr:row>
      <xdr:rowOff>180975</xdr:rowOff>
    </xdr:to>
    <xdr:pic>
      <xdr:nvPicPr>
        <xdr:cNvPr id="5605" name="Picture 56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9807A6E-A5F0-42B3-B41F-B97BC2466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4207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0</xdr:row>
      <xdr:rowOff>0</xdr:rowOff>
    </xdr:from>
    <xdr:to>
      <xdr:col>37</xdr:col>
      <xdr:colOff>304800</xdr:colOff>
      <xdr:row>0</xdr:row>
      <xdr:rowOff>914400</xdr:rowOff>
    </xdr:to>
    <xdr:pic>
      <xdr:nvPicPr>
        <xdr:cNvPr id="5606" name="Picture 5605" descr="Seth Reeves">
          <a:extLst>
            <a:ext uri="{FF2B5EF4-FFF2-40B4-BE49-F238E27FC236}">
              <a16:creationId xmlns:a16="http://schemas.microsoft.com/office/drawing/2014/main" id="{B665D8AA-2BB2-4892-A91B-D3D2B366C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0" y="1828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0</xdr:row>
      <xdr:rowOff>0</xdr:rowOff>
    </xdr:from>
    <xdr:to>
      <xdr:col>36</xdr:col>
      <xdr:colOff>304800</xdr:colOff>
      <xdr:row>0</xdr:row>
      <xdr:rowOff>304800</xdr:rowOff>
    </xdr:to>
    <xdr:pic>
      <xdr:nvPicPr>
        <xdr:cNvPr id="5607" name="Picture 5606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D227A203-DF42-4A84-9452-35CC91C1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0" y="207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0</xdr:row>
      <xdr:rowOff>0</xdr:rowOff>
    </xdr:from>
    <xdr:to>
      <xdr:col>37</xdr:col>
      <xdr:colOff>304800</xdr:colOff>
      <xdr:row>0</xdr:row>
      <xdr:rowOff>914400</xdr:rowOff>
    </xdr:to>
    <xdr:pic>
      <xdr:nvPicPr>
        <xdr:cNvPr id="5608" name="Picture 5607" descr="Roberto Diaz">
          <a:extLst>
            <a:ext uri="{FF2B5EF4-FFF2-40B4-BE49-F238E27FC236}">
              <a16:creationId xmlns:a16="http://schemas.microsoft.com/office/drawing/2014/main" id="{19F16D6C-A4DD-416B-8CC5-8CA531D09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0" y="3810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0</xdr:row>
      <xdr:rowOff>0</xdr:rowOff>
    </xdr:from>
    <xdr:to>
      <xdr:col>36</xdr:col>
      <xdr:colOff>304800</xdr:colOff>
      <xdr:row>0</xdr:row>
      <xdr:rowOff>304800</xdr:rowOff>
    </xdr:to>
    <xdr:pic>
      <xdr:nvPicPr>
        <xdr:cNvPr id="5609" name="Picture 5608" descr="https://a.espncdn.com/combiner/i?img=/i/teamlogos/countries/500/mex.png&amp;w=32&amp;h=32&amp;scale=crop&amp;cquality=40&amp;location=origin">
          <a:extLst>
            <a:ext uri="{FF2B5EF4-FFF2-40B4-BE49-F238E27FC236}">
              <a16:creationId xmlns:a16="http://schemas.microsoft.com/office/drawing/2014/main" id="{9376E0E9-D742-4C59-90C1-A790E1C5E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0" y="405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0</xdr:row>
      <xdr:rowOff>0</xdr:rowOff>
    </xdr:from>
    <xdr:to>
      <xdr:col>37</xdr:col>
      <xdr:colOff>304800</xdr:colOff>
      <xdr:row>0</xdr:row>
      <xdr:rowOff>914400</xdr:rowOff>
    </xdr:to>
    <xdr:pic>
      <xdr:nvPicPr>
        <xdr:cNvPr id="5610" name="Picture 5609" descr="Seth Reeves">
          <a:extLst>
            <a:ext uri="{FF2B5EF4-FFF2-40B4-BE49-F238E27FC236}">
              <a16:creationId xmlns:a16="http://schemas.microsoft.com/office/drawing/2014/main" id="{86551700-2397-4BA5-B1DE-094BE48CF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0" y="5524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0</xdr:row>
      <xdr:rowOff>0</xdr:rowOff>
    </xdr:from>
    <xdr:to>
      <xdr:col>36</xdr:col>
      <xdr:colOff>304800</xdr:colOff>
      <xdr:row>0</xdr:row>
      <xdr:rowOff>304800</xdr:rowOff>
    </xdr:to>
    <xdr:pic>
      <xdr:nvPicPr>
        <xdr:cNvPr id="5611" name="Picture 5610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3C497781-FC18-41FC-ACFB-A3947C8F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0" y="577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0</xdr:row>
      <xdr:rowOff>0</xdr:rowOff>
    </xdr:from>
    <xdr:to>
      <xdr:col>37</xdr:col>
      <xdr:colOff>304800</xdr:colOff>
      <xdr:row>0</xdr:row>
      <xdr:rowOff>914400</xdr:rowOff>
    </xdr:to>
    <xdr:pic>
      <xdr:nvPicPr>
        <xdr:cNvPr id="5612" name="Picture 5611" descr="Rory Sabbatini">
          <a:extLst>
            <a:ext uri="{FF2B5EF4-FFF2-40B4-BE49-F238E27FC236}">
              <a16:creationId xmlns:a16="http://schemas.microsoft.com/office/drawing/2014/main" id="{02F83781-9A9F-4248-91DD-474F05597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0" y="7353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0</xdr:row>
      <xdr:rowOff>0</xdr:rowOff>
    </xdr:from>
    <xdr:to>
      <xdr:col>36</xdr:col>
      <xdr:colOff>304800</xdr:colOff>
      <xdr:row>0</xdr:row>
      <xdr:rowOff>304800</xdr:rowOff>
    </xdr:to>
    <xdr:pic>
      <xdr:nvPicPr>
        <xdr:cNvPr id="5613" name="Picture 5612" descr="https://a.espncdn.com/combiner/i?img=/i/teamlogos/countries/500/svk.png&amp;w=32&amp;h=32&amp;scale=crop&amp;cquality=40&amp;location=origin">
          <a:extLst>
            <a:ext uri="{FF2B5EF4-FFF2-40B4-BE49-F238E27FC236}">
              <a16:creationId xmlns:a16="http://schemas.microsoft.com/office/drawing/2014/main" id="{939EA6EE-C707-45DC-BAE5-A7B7844D7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0" y="7600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14" name="Picture 56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BDDAA77-79D1-4F41-A597-9C54E12BC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922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15" name="Picture 56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9DAF9E8-FFFA-4DF4-A967-07F1AF254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942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16" name="Picture 56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D98A885-BC9E-46AC-91E8-128477903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962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17" name="Picture 56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4CBFA8D-4348-43D7-871D-6BE7EB385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982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18" name="Picture 56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D3DEFE6-4187-42D6-A7D5-B67A719B0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002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19" name="Picture 56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F5AABAA-5502-43F1-B92E-D40425D9E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022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20" name="Picture 5619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7CAF757E-A306-41BD-AC58-3410EF13A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042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21" name="Picture 5620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59840155-9246-484B-B54B-7D4540C1F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062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22" name="Picture 5621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D8A36EC3-DBDE-4644-A650-8C33E2DDB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082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23" name="Picture 56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AFE40AD-291F-42DD-996B-0FE8D9C50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102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24" name="Picture 5623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C2A9D771-DD1C-4F84-BE64-3AA84E0B7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122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25" name="Picture 56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3774E4C-18BA-46C3-BB03-8D6EC8973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142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26" name="Picture 56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6B34DC8-2E2D-4806-8B57-4EC9C26B0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162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27" name="Picture 56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FC85610-8DAE-430E-A6BA-02FBA19A7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182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28" name="Picture 56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B9DAEC6-61DD-432F-B59F-A22A76789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202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29" name="Picture 56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A0E2CCA-B8BC-44E4-8092-0E63582B2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222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30" name="Picture 56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85127C2-6C94-429C-8490-1B7B6D2FE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242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31" name="Picture 56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8ECD6D9-F03F-49EB-8CCC-11E1266CE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262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32" name="Picture 5631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15657A60-8377-427E-947F-8F5FB2D15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282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33" name="Picture 5632" descr="https://a.espncdn.com/combiner/i?img=/i/teamlogos/countries/500/aut.png&amp;w=40&amp;h=40&amp;scale=crop">
          <a:extLst>
            <a:ext uri="{FF2B5EF4-FFF2-40B4-BE49-F238E27FC236}">
              <a16:creationId xmlns:a16="http://schemas.microsoft.com/office/drawing/2014/main" id="{F0280901-47F0-4F4B-968A-AE5C2581D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302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34" name="Picture 56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027E855-C513-4C9B-8C8C-0EDA5AA54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322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35" name="Picture 56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5102165-DB40-40BA-B996-4D91E218C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342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36" name="Picture 56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D421012-779A-4409-9870-5542010FC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362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37" name="Picture 56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10387BF-F856-4069-B2EF-B3F4111A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382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38" name="Picture 5637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1684C492-3826-48C9-82C2-33AC1E8E3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402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39" name="Picture 56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8592C14-BC09-4454-ACAD-ED5E0B23E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422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40" name="Picture 56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F920C75-6E6F-47C5-BDE7-DB7AC2BFC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442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41" name="Picture 5640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0C65275F-A178-4481-98A3-8FF01EABA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462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42" name="Picture 56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8BF1304-3A77-4E5E-8BBD-0B5FE6DB0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482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43" name="Picture 56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FCA2F15-99D6-42F5-8048-0035A6D6B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502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44" name="Picture 5643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AF3C09B3-A1F0-4989-84B4-949F959D6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522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45" name="Picture 56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31406B2-C85F-4BE0-A24E-FF545887F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542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46" name="Picture 56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3C45FB6-13D9-4E25-9178-78E552F27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562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47" name="Picture 56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409B282-2C47-467B-A2D4-804317EAF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582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48" name="Picture 56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1FE0739-E14B-4542-96D9-3F413D853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602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49" name="Picture 564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1147C2CA-4AB2-4588-9052-3DCC88564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622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50" name="Picture 5649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174B1E72-52C2-4742-8791-B90AFFD31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642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51" name="Picture 56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474148E-B227-4593-ADB0-D4889446C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662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52" name="Picture 56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1C50AED-0322-47D1-B298-44E9C0DBE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682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53" name="Picture 5652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C669F9DB-201B-427E-8283-862A3FBA8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702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54" name="Picture 56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A910517-3299-4E63-BF64-7FCA8EC7C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722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55" name="Picture 5654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149D31B6-7538-4229-B0A1-7DF1B3D8F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742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56" name="Picture 56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59790CA-86CE-4403-A29F-1E9C1B15A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762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57" name="Picture 56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9B57FB0-766A-4B11-B0CD-23419995A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782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58" name="Picture 56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8C311E1-8FF0-4C4F-ACC3-5DBB3DB5C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802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59" name="Picture 56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2BE3305-1E7B-48B7-86FF-DFF233D31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822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60" name="Picture 56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406C0C2-F568-415A-853F-806D328CE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842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61" name="Picture 566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98AB9CD-650A-4346-9DA1-776BABCE5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862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62" name="Picture 56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AAB4BBF-7595-40E7-B2B4-0DEF3710A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882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63" name="Picture 5662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BD225020-A27F-48D8-A75B-F4DF31232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902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64" name="Picture 56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2623519-2AE1-4646-82EC-914EB4C9B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922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65" name="Picture 56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F4EF0B4-F58F-41CB-8739-94ACA863A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942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66" name="Picture 56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49C1F44-2196-46C6-9DA6-30A473A79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962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67" name="Picture 56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9F3F63C-55C0-4130-A513-FCA14FB47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1982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68" name="Picture 566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6514ACE5-154A-41BB-98E7-463E19045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002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69" name="Picture 56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C504332-6EED-439D-9EB7-F3D5D8C21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022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70" name="Picture 56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8CB28B1-1177-4B9E-96E4-414C00A3F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042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71" name="Picture 56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2C722DC-5D35-4214-AB56-8A62B27B3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062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37</xdr:col>
      <xdr:colOff>381000</xdr:colOff>
      <xdr:row>0</xdr:row>
      <xdr:rowOff>381000</xdr:rowOff>
    </xdr:to>
    <xdr:pic>
      <xdr:nvPicPr>
        <xdr:cNvPr id="5672" name="Picture 56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A47DFF7-5830-4BDA-8211-BEE53A911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082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</xdr:row>
      <xdr:rowOff>0</xdr:rowOff>
    </xdr:from>
    <xdr:to>
      <xdr:col>37</xdr:col>
      <xdr:colOff>381000</xdr:colOff>
      <xdr:row>2</xdr:row>
      <xdr:rowOff>66675</xdr:rowOff>
    </xdr:to>
    <xdr:pic>
      <xdr:nvPicPr>
        <xdr:cNvPr id="5673" name="Picture 56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76F7F2C-A1D0-48B1-9048-A69D554A6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102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</xdr:row>
      <xdr:rowOff>0</xdr:rowOff>
    </xdr:from>
    <xdr:to>
      <xdr:col>37</xdr:col>
      <xdr:colOff>381000</xdr:colOff>
      <xdr:row>3</xdr:row>
      <xdr:rowOff>66675</xdr:rowOff>
    </xdr:to>
    <xdr:pic>
      <xdr:nvPicPr>
        <xdr:cNvPr id="5674" name="Picture 56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23EBEB3-5853-498A-A88A-BC869C5BD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122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</xdr:row>
      <xdr:rowOff>0</xdr:rowOff>
    </xdr:from>
    <xdr:to>
      <xdr:col>37</xdr:col>
      <xdr:colOff>381000</xdr:colOff>
      <xdr:row>4</xdr:row>
      <xdr:rowOff>123825</xdr:rowOff>
    </xdr:to>
    <xdr:pic>
      <xdr:nvPicPr>
        <xdr:cNvPr id="5675" name="Picture 56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0A6DFC-54F2-419A-A93D-9947515E3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142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</xdr:row>
      <xdr:rowOff>0</xdr:rowOff>
    </xdr:from>
    <xdr:to>
      <xdr:col>37</xdr:col>
      <xdr:colOff>381000</xdr:colOff>
      <xdr:row>5</xdr:row>
      <xdr:rowOff>180975</xdr:rowOff>
    </xdr:to>
    <xdr:pic>
      <xdr:nvPicPr>
        <xdr:cNvPr id="5676" name="Picture 56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AD60166-38DC-4D76-9B50-C63CEB95D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162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</xdr:row>
      <xdr:rowOff>0</xdr:rowOff>
    </xdr:from>
    <xdr:to>
      <xdr:col>37</xdr:col>
      <xdr:colOff>381000</xdr:colOff>
      <xdr:row>6</xdr:row>
      <xdr:rowOff>66675</xdr:rowOff>
    </xdr:to>
    <xdr:pic>
      <xdr:nvPicPr>
        <xdr:cNvPr id="5677" name="Picture 56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F1086C1-02C2-4259-849E-C570330D2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182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</xdr:row>
      <xdr:rowOff>0</xdr:rowOff>
    </xdr:from>
    <xdr:to>
      <xdr:col>37</xdr:col>
      <xdr:colOff>381000</xdr:colOff>
      <xdr:row>7</xdr:row>
      <xdr:rowOff>28575</xdr:rowOff>
    </xdr:to>
    <xdr:pic>
      <xdr:nvPicPr>
        <xdr:cNvPr id="5678" name="Picture 56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16BB9E6-D8C5-4E8F-84B4-C70AAF886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202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</xdr:row>
      <xdr:rowOff>0</xdr:rowOff>
    </xdr:from>
    <xdr:to>
      <xdr:col>37</xdr:col>
      <xdr:colOff>381000</xdr:colOff>
      <xdr:row>8</xdr:row>
      <xdr:rowOff>180975</xdr:rowOff>
    </xdr:to>
    <xdr:pic>
      <xdr:nvPicPr>
        <xdr:cNvPr id="5679" name="Picture 56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1660344-CD70-4FD8-9772-C6E43C9F9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222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381000</xdr:colOff>
      <xdr:row>9</xdr:row>
      <xdr:rowOff>180975</xdr:rowOff>
    </xdr:to>
    <xdr:pic>
      <xdr:nvPicPr>
        <xdr:cNvPr id="5680" name="Picture 56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7B3517E-B831-4702-9BC2-9C2F7B477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242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9</xdr:row>
      <xdr:rowOff>0</xdr:rowOff>
    </xdr:from>
    <xdr:to>
      <xdr:col>37</xdr:col>
      <xdr:colOff>381000</xdr:colOff>
      <xdr:row>10</xdr:row>
      <xdr:rowOff>0</xdr:rowOff>
    </xdr:to>
    <xdr:pic>
      <xdr:nvPicPr>
        <xdr:cNvPr id="5681" name="Picture 5680" descr="https://a.espncdn.com/combiner/i?img=/i/teamlogos/countries/500/nor.png&amp;w=40&amp;h=40&amp;scale=crop">
          <a:extLst>
            <a:ext uri="{FF2B5EF4-FFF2-40B4-BE49-F238E27FC236}">
              <a16:creationId xmlns:a16="http://schemas.microsoft.com/office/drawing/2014/main" id="{F47E41C3-A691-49F8-93CE-E306F2025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262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10</xdr:row>
      <xdr:rowOff>0</xdr:rowOff>
    </xdr:from>
    <xdr:to>
      <xdr:col>37</xdr:col>
      <xdr:colOff>381000</xdr:colOff>
      <xdr:row>11</xdr:row>
      <xdr:rowOff>133350</xdr:rowOff>
    </xdr:to>
    <xdr:pic>
      <xdr:nvPicPr>
        <xdr:cNvPr id="5682" name="Picture 56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FF1AA8E-5EDF-4ACE-B12B-0877925A2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282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11</xdr:row>
      <xdr:rowOff>0</xdr:rowOff>
    </xdr:from>
    <xdr:to>
      <xdr:col>37</xdr:col>
      <xdr:colOff>381000</xdr:colOff>
      <xdr:row>12</xdr:row>
      <xdr:rowOff>180975</xdr:rowOff>
    </xdr:to>
    <xdr:pic>
      <xdr:nvPicPr>
        <xdr:cNvPr id="5683" name="Picture 56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5B34459-934B-4E71-9AB0-AC9EE9687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302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12</xdr:row>
      <xdr:rowOff>0</xdr:rowOff>
    </xdr:from>
    <xdr:to>
      <xdr:col>37</xdr:col>
      <xdr:colOff>381000</xdr:colOff>
      <xdr:row>13</xdr:row>
      <xdr:rowOff>66675</xdr:rowOff>
    </xdr:to>
    <xdr:pic>
      <xdr:nvPicPr>
        <xdr:cNvPr id="5684" name="Picture 56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3ABAFBC-DC40-4169-A0BA-E487DCA2F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3221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13</xdr:row>
      <xdr:rowOff>0</xdr:rowOff>
    </xdr:from>
    <xdr:to>
      <xdr:col>37</xdr:col>
      <xdr:colOff>381000</xdr:colOff>
      <xdr:row>14</xdr:row>
      <xdr:rowOff>28575</xdr:rowOff>
    </xdr:to>
    <xdr:pic>
      <xdr:nvPicPr>
        <xdr:cNvPr id="5685" name="Picture 568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5F437804-0992-41C6-9BB7-6D4606414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3421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14</xdr:row>
      <xdr:rowOff>0</xdr:rowOff>
    </xdr:from>
    <xdr:to>
      <xdr:col>37</xdr:col>
      <xdr:colOff>381000</xdr:colOff>
      <xdr:row>15</xdr:row>
      <xdr:rowOff>180975</xdr:rowOff>
    </xdr:to>
    <xdr:pic>
      <xdr:nvPicPr>
        <xdr:cNvPr id="5686" name="Picture 56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945D8E1-C29D-4287-A92C-4F612E511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362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15</xdr:row>
      <xdr:rowOff>0</xdr:rowOff>
    </xdr:from>
    <xdr:to>
      <xdr:col>37</xdr:col>
      <xdr:colOff>381000</xdr:colOff>
      <xdr:row>16</xdr:row>
      <xdr:rowOff>180975</xdr:rowOff>
    </xdr:to>
    <xdr:pic>
      <xdr:nvPicPr>
        <xdr:cNvPr id="5687" name="Picture 56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6B2EEDB-BCC0-4205-8A7B-281D366D9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3822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16</xdr:row>
      <xdr:rowOff>0</xdr:rowOff>
    </xdr:from>
    <xdr:to>
      <xdr:col>37</xdr:col>
      <xdr:colOff>381000</xdr:colOff>
      <xdr:row>17</xdr:row>
      <xdr:rowOff>180975</xdr:rowOff>
    </xdr:to>
    <xdr:pic>
      <xdr:nvPicPr>
        <xdr:cNvPr id="5688" name="Picture 56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E1F21F6-1B1B-45CE-842D-7A5D14F37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402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17</xdr:row>
      <xdr:rowOff>0</xdr:rowOff>
    </xdr:from>
    <xdr:to>
      <xdr:col>37</xdr:col>
      <xdr:colOff>381000</xdr:colOff>
      <xdr:row>18</xdr:row>
      <xdr:rowOff>133350</xdr:rowOff>
    </xdr:to>
    <xdr:pic>
      <xdr:nvPicPr>
        <xdr:cNvPr id="5689" name="Picture 56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566DD3C-7013-4870-8031-A42F94943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4222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18</xdr:row>
      <xdr:rowOff>0</xdr:rowOff>
    </xdr:from>
    <xdr:to>
      <xdr:col>37</xdr:col>
      <xdr:colOff>381000</xdr:colOff>
      <xdr:row>19</xdr:row>
      <xdr:rowOff>180975</xdr:rowOff>
    </xdr:to>
    <xdr:pic>
      <xdr:nvPicPr>
        <xdr:cNvPr id="5690" name="Picture 56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A9AC310-CCED-4701-A8B8-DD9409DB6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4422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19</xdr:row>
      <xdr:rowOff>0</xdr:rowOff>
    </xdr:from>
    <xdr:to>
      <xdr:col>37</xdr:col>
      <xdr:colOff>381000</xdr:colOff>
      <xdr:row>20</xdr:row>
      <xdr:rowOff>66675</xdr:rowOff>
    </xdr:to>
    <xdr:pic>
      <xdr:nvPicPr>
        <xdr:cNvPr id="5691" name="Picture 569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C73273DA-A4B9-47CF-A55D-96B867216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4622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20</xdr:row>
      <xdr:rowOff>0</xdr:rowOff>
    </xdr:from>
    <xdr:to>
      <xdr:col>37</xdr:col>
      <xdr:colOff>381000</xdr:colOff>
      <xdr:row>21</xdr:row>
      <xdr:rowOff>28575</xdr:rowOff>
    </xdr:to>
    <xdr:pic>
      <xdr:nvPicPr>
        <xdr:cNvPr id="5692" name="Picture 56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350CD8D-14C8-4A98-BAD0-E9325B4EB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482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381000</xdr:colOff>
      <xdr:row>22</xdr:row>
      <xdr:rowOff>133350</xdr:rowOff>
    </xdr:to>
    <xdr:pic>
      <xdr:nvPicPr>
        <xdr:cNvPr id="5693" name="Picture 56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DDC6C51-087C-4467-B66D-E88926AAA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5022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22</xdr:row>
      <xdr:rowOff>0</xdr:rowOff>
    </xdr:from>
    <xdr:to>
      <xdr:col>37</xdr:col>
      <xdr:colOff>381000</xdr:colOff>
      <xdr:row>23</xdr:row>
      <xdr:rowOff>180975</xdr:rowOff>
    </xdr:to>
    <xdr:pic>
      <xdr:nvPicPr>
        <xdr:cNvPr id="5694" name="Picture 56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7228473-9D9F-4268-85EF-1B37CD217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5222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23</xdr:row>
      <xdr:rowOff>0</xdr:rowOff>
    </xdr:from>
    <xdr:to>
      <xdr:col>37</xdr:col>
      <xdr:colOff>381000</xdr:colOff>
      <xdr:row>24</xdr:row>
      <xdr:rowOff>66675</xdr:rowOff>
    </xdr:to>
    <xdr:pic>
      <xdr:nvPicPr>
        <xdr:cNvPr id="5695" name="Picture 56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80AE7F7-4B75-4406-8550-1A57044C3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5422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24</xdr:row>
      <xdr:rowOff>0</xdr:rowOff>
    </xdr:from>
    <xdr:to>
      <xdr:col>37</xdr:col>
      <xdr:colOff>381000</xdr:colOff>
      <xdr:row>25</xdr:row>
      <xdr:rowOff>133350</xdr:rowOff>
    </xdr:to>
    <xdr:pic>
      <xdr:nvPicPr>
        <xdr:cNvPr id="5696" name="Picture 569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CAD5F19A-4123-4FFA-8AA3-ED5A2E37E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5622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25</xdr:row>
      <xdr:rowOff>0</xdr:rowOff>
    </xdr:from>
    <xdr:to>
      <xdr:col>37</xdr:col>
      <xdr:colOff>381000</xdr:colOff>
      <xdr:row>26</xdr:row>
      <xdr:rowOff>180975</xdr:rowOff>
    </xdr:to>
    <xdr:pic>
      <xdr:nvPicPr>
        <xdr:cNvPr id="5697" name="Picture 56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333871F-2E84-4AAD-9CD9-2C5E02D14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5822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26</xdr:row>
      <xdr:rowOff>0</xdr:rowOff>
    </xdr:from>
    <xdr:to>
      <xdr:col>37</xdr:col>
      <xdr:colOff>381000</xdr:colOff>
      <xdr:row>26</xdr:row>
      <xdr:rowOff>381000</xdr:rowOff>
    </xdr:to>
    <xdr:pic>
      <xdr:nvPicPr>
        <xdr:cNvPr id="5698" name="Picture 56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D583DCD-EF1F-404B-AC6C-D3D3424F2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602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27</xdr:row>
      <xdr:rowOff>0</xdr:rowOff>
    </xdr:from>
    <xdr:to>
      <xdr:col>37</xdr:col>
      <xdr:colOff>381000</xdr:colOff>
      <xdr:row>28</xdr:row>
      <xdr:rowOff>28575</xdr:rowOff>
    </xdr:to>
    <xdr:pic>
      <xdr:nvPicPr>
        <xdr:cNvPr id="5699" name="Picture 5698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57F4F1FD-87AE-4BDB-AA80-E2AACEAEA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6222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381000</xdr:colOff>
      <xdr:row>29</xdr:row>
      <xdr:rowOff>180975</xdr:rowOff>
    </xdr:to>
    <xdr:pic>
      <xdr:nvPicPr>
        <xdr:cNvPr id="5700" name="Picture 56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C48CC2A-B421-4E20-A724-05C3F97F9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642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29</xdr:row>
      <xdr:rowOff>0</xdr:rowOff>
    </xdr:from>
    <xdr:to>
      <xdr:col>37</xdr:col>
      <xdr:colOff>381000</xdr:colOff>
      <xdr:row>30</xdr:row>
      <xdr:rowOff>180975</xdr:rowOff>
    </xdr:to>
    <xdr:pic>
      <xdr:nvPicPr>
        <xdr:cNvPr id="5701" name="Picture 57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F273679-BBCE-4276-A0E4-E65D87859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6622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30</xdr:row>
      <xdr:rowOff>0</xdr:rowOff>
    </xdr:from>
    <xdr:to>
      <xdr:col>37</xdr:col>
      <xdr:colOff>381000</xdr:colOff>
      <xdr:row>31</xdr:row>
      <xdr:rowOff>180975</xdr:rowOff>
    </xdr:to>
    <xdr:pic>
      <xdr:nvPicPr>
        <xdr:cNvPr id="5702" name="Picture 57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8CF230F-6760-44A3-ABFC-084451A55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682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31</xdr:row>
      <xdr:rowOff>0</xdr:rowOff>
    </xdr:from>
    <xdr:to>
      <xdr:col>37</xdr:col>
      <xdr:colOff>381000</xdr:colOff>
      <xdr:row>32</xdr:row>
      <xdr:rowOff>180975</xdr:rowOff>
    </xdr:to>
    <xdr:pic>
      <xdr:nvPicPr>
        <xdr:cNvPr id="5703" name="Picture 57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188BBC1-EE46-4693-B03B-6EAF4EEA6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7022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32</xdr:row>
      <xdr:rowOff>0</xdr:rowOff>
    </xdr:from>
    <xdr:to>
      <xdr:col>37</xdr:col>
      <xdr:colOff>381000</xdr:colOff>
      <xdr:row>33</xdr:row>
      <xdr:rowOff>180975</xdr:rowOff>
    </xdr:to>
    <xdr:pic>
      <xdr:nvPicPr>
        <xdr:cNvPr id="5704" name="Picture 57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4703502-F0A3-44C1-AC75-859150934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7222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33</xdr:row>
      <xdr:rowOff>0</xdr:rowOff>
    </xdr:from>
    <xdr:to>
      <xdr:col>37</xdr:col>
      <xdr:colOff>381000</xdr:colOff>
      <xdr:row>34</xdr:row>
      <xdr:rowOff>180975</xdr:rowOff>
    </xdr:to>
    <xdr:pic>
      <xdr:nvPicPr>
        <xdr:cNvPr id="5705" name="Picture 57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6AEB2C7-43DB-4776-A73A-06C01398D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7422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34</xdr:row>
      <xdr:rowOff>0</xdr:rowOff>
    </xdr:from>
    <xdr:to>
      <xdr:col>37</xdr:col>
      <xdr:colOff>381000</xdr:colOff>
      <xdr:row>35</xdr:row>
      <xdr:rowOff>180975</xdr:rowOff>
    </xdr:to>
    <xdr:pic>
      <xdr:nvPicPr>
        <xdr:cNvPr id="5706" name="Picture 57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085EC84-004A-4C55-AACD-1679A0706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762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381000</xdr:colOff>
      <xdr:row>36</xdr:row>
      <xdr:rowOff>180975</xdr:rowOff>
    </xdr:to>
    <xdr:pic>
      <xdr:nvPicPr>
        <xdr:cNvPr id="5707" name="Picture 57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F5A4D03-568A-442A-81E6-5E46A7011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7822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36</xdr:row>
      <xdr:rowOff>0</xdr:rowOff>
    </xdr:from>
    <xdr:to>
      <xdr:col>37</xdr:col>
      <xdr:colOff>381000</xdr:colOff>
      <xdr:row>37</xdr:row>
      <xdr:rowOff>180975</xdr:rowOff>
    </xdr:to>
    <xdr:pic>
      <xdr:nvPicPr>
        <xdr:cNvPr id="5708" name="Picture 57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76A583A-325D-4DDF-98FF-AE67A2A33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802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37</xdr:row>
      <xdr:rowOff>0</xdr:rowOff>
    </xdr:from>
    <xdr:to>
      <xdr:col>37</xdr:col>
      <xdr:colOff>381000</xdr:colOff>
      <xdr:row>38</xdr:row>
      <xdr:rowOff>180975</xdr:rowOff>
    </xdr:to>
    <xdr:pic>
      <xdr:nvPicPr>
        <xdr:cNvPr id="5709" name="Picture 570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F43F3844-EDAC-4FD9-914F-3B7FAB6D7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8222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38</xdr:row>
      <xdr:rowOff>0</xdr:rowOff>
    </xdr:from>
    <xdr:to>
      <xdr:col>37</xdr:col>
      <xdr:colOff>381000</xdr:colOff>
      <xdr:row>39</xdr:row>
      <xdr:rowOff>180975</xdr:rowOff>
    </xdr:to>
    <xdr:pic>
      <xdr:nvPicPr>
        <xdr:cNvPr id="5710" name="Picture 570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FB079575-802E-4FB0-B82E-05D7CD0B0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8422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381000</xdr:colOff>
      <xdr:row>40</xdr:row>
      <xdr:rowOff>180975</xdr:rowOff>
    </xdr:to>
    <xdr:pic>
      <xdr:nvPicPr>
        <xdr:cNvPr id="5711" name="Picture 57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96E8D90-61CC-4182-B1C4-DDE5C32F3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8622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40</xdr:row>
      <xdr:rowOff>0</xdr:rowOff>
    </xdr:from>
    <xdr:to>
      <xdr:col>37</xdr:col>
      <xdr:colOff>381000</xdr:colOff>
      <xdr:row>41</xdr:row>
      <xdr:rowOff>180975</xdr:rowOff>
    </xdr:to>
    <xdr:pic>
      <xdr:nvPicPr>
        <xdr:cNvPr id="5712" name="Picture 5711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5169A446-4F87-4B81-B619-0BEB25169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882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41</xdr:row>
      <xdr:rowOff>0</xdr:rowOff>
    </xdr:from>
    <xdr:to>
      <xdr:col>37</xdr:col>
      <xdr:colOff>381000</xdr:colOff>
      <xdr:row>42</xdr:row>
      <xdr:rowOff>180975</xdr:rowOff>
    </xdr:to>
    <xdr:pic>
      <xdr:nvPicPr>
        <xdr:cNvPr id="5713" name="Picture 57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9CDCC24-13F6-4578-923D-9398ECF3A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9022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42</xdr:row>
      <xdr:rowOff>0</xdr:rowOff>
    </xdr:from>
    <xdr:to>
      <xdr:col>37</xdr:col>
      <xdr:colOff>381000</xdr:colOff>
      <xdr:row>43</xdr:row>
      <xdr:rowOff>180975</xdr:rowOff>
    </xdr:to>
    <xdr:pic>
      <xdr:nvPicPr>
        <xdr:cNvPr id="5714" name="Picture 57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2880FE4-E05D-4A69-873D-8304B5F85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9222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43</xdr:row>
      <xdr:rowOff>0</xdr:rowOff>
    </xdr:from>
    <xdr:to>
      <xdr:col>37</xdr:col>
      <xdr:colOff>381000</xdr:colOff>
      <xdr:row>44</xdr:row>
      <xdr:rowOff>180975</xdr:rowOff>
    </xdr:to>
    <xdr:pic>
      <xdr:nvPicPr>
        <xdr:cNvPr id="5715" name="Picture 57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7116DD7-9726-47B2-948D-B2548FF12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9422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44</xdr:row>
      <xdr:rowOff>0</xdr:rowOff>
    </xdr:from>
    <xdr:to>
      <xdr:col>37</xdr:col>
      <xdr:colOff>381000</xdr:colOff>
      <xdr:row>45</xdr:row>
      <xdr:rowOff>180975</xdr:rowOff>
    </xdr:to>
    <xdr:pic>
      <xdr:nvPicPr>
        <xdr:cNvPr id="5716" name="Picture 5715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FD5D879D-9451-4239-AFA6-8A4BE80A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9622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45</xdr:row>
      <xdr:rowOff>0</xdr:rowOff>
    </xdr:from>
    <xdr:to>
      <xdr:col>37</xdr:col>
      <xdr:colOff>381000</xdr:colOff>
      <xdr:row>46</xdr:row>
      <xdr:rowOff>180975</xdr:rowOff>
    </xdr:to>
    <xdr:pic>
      <xdr:nvPicPr>
        <xdr:cNvPr id="5717" name="Picture 57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5BD27E0-16E9-41EF-9D97-0F237F1F3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29822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46</xdr:row>
      <xdr:rowOff>0</xdr:rowOff>
    </xdr:from>
    <xdr:to>
      <xdr:col>37</xdr:col>
      <xdr:colOff>381000</xdr:colOff>
      <xdr:row>47</xdr:row>
      <xdr:rowOff>180975</xdr:rowOff>
    </xdr:to>
    <xdr:pic>
      <xdr:nvPicPr>
        <xdr:cNvPr id="5718" name="Picture 5717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EAD2A59D-A15C-49B5-AF91-85E25EE63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002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47</xdr:row>
      <xdr:rowOff>0</xdr:rowOff>
    </xdr:from>
    <xdr:to>
      <xdr:col>37</xdr:col>
      <xdr:colOff>381000</xdr:colOff>
      <xdr:row>48</xdr:row>
      <xdr:rowOff>180975</xdr:rowOff>
    </xdr:to>
    <xdr:pic>
      <xdr:nvPicPr>
        <xdr:cNvPr id="5719" name="Picture 57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80BBCE7-E21B-447C-9603-EA85FB3B4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0222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381000</xdr:colOff>
      <xdr:row>49</xdr:row>
      <xdr:rowOff>180975</xdr:rowOff>
    </xdr:to>
    <xdr:pic>
      <xdr:nvPicPr>
        <xdr:cNvPr id="5720" name="Picture 57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E418EAD-6256-46D7-89BF-AE43BA243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042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49</xdr:row>
      <xdr:rowOff>0</xdr:rowOff>
    </xdr:from>
    <xdr:to>
      <xdr:col>37</xdr:col>
      <xdr:colOff>381000</xdr:colOff>
      <xdr:row>50</xdr:row>
      <xdr:rowOff>180975</xdr:rowOff>
    </xdr:to>
    <xdr:pic>
      <xdr:nvPicPr>
        <xdr:cNvPr id="5721" name="Picture 5720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CFF5F34A-1089-41A2-AD71-2FD8224D1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0622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50</xdr:row>
      <xdr:rowOff>0</xdr:rowOff>
    </xdr:from>
    <xdr:to>
      <xdr:col>37</xdr:col>
      <xdr:colOff>381000</xdr:colOff>
      <xdr:row>51</xdr:row>
      <xdr:rowOff>180975</xdr:rowOff>
    </xdr:to>
    <xdr:pic>
      <xdr:nvPicPr>
        <xdr:cNvPr id="5722" name="Picture 57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2DA4C99-AF4B-4904-B71C-9EA64E234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082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51</xdr:row>
      <xdr:rowOff>0</xdr:rowOff>
    </xdr:from>
    <xdr:to>
      <xdr:col>37</xdr:col>
      <xdr:colOff>381000</xdr:colOff>
      <xdr:row>52</xdr:row>
      <xdr:rowOff>180975</xdr:rowOff>
    </xdr:to>
    <xdr:pic>
      <xdr:nvPicPr>
        <xdr:cNvPr id="5723" name="Picture 57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0DF2094-DC20-48FD-A8E4-CDF06C7F6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1022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381000</xdr:colOff>
      <xdr:row>53</xdr:row>
      <xdr:rowOff>180975</xdr:rowOff>
    </xdr:to>
    <xdr:pic>
      <xdr:nvPicPr>
        <xdr:cNvPr id="5724" name="Picture 57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1DC578D-9C2E-435D-8139-1A35076B8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1222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53</xdr:row>
      <xdr:rowOff>0</xdr:rowOff>
    </xdr:from>
    <xdr:to>
      <xdr:col>37</xdr:col>
      <xdr:colOff>381000</xdr:colOff>
      <xdr:row>54</xdr:row>
      <xdr:rowOff>180975</xdr:rowOff>
    </xdr:to>
    <xdr:pic>
      <xdr:nvPicPr>
        <xdr:cNvPr id="5725" name="Picture 572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9740500C-E99E-46C7-A119-DC64B9731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1422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54</xdr:row>
      <xdr:rowOff>0</xdr:rowOff>
    </xdr:from>
    <xdr:to>
      <xdr:col>37</xdr:col>
      <xdr:colOff>381000</xdr:colOff>
      <xdr:row>55</xdr:row>
      <xdr:rowOff>180975</xdr:rowOff>
    </xdr:to>
    <xdr:pic>
      <xdr:nvPicPr>
        <xdr:cNvPr id="5726" name="Picture 57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9174261-540C-4056-A4FD-988BCF92B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162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55</xdr:row>
      <xdr:rowOff>0</xdr:rowOff>
    </xdr:from>
    <xdr:to>
      <xdr:col>37</xdr:col>
      <xdr:colOff>381000</xdr:colOff>
      <xdr:row>56</xdr:row>
      <xdr:rowOff>180975</xdr:rowOff>
    </xdr:to>
    <xdr:pic>
      <xdr:nvPicPr>
        <xdr:cNvPr id="5727" name="Picture 572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02A3417-35C7-487F-AAAB-C2FB2862F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1823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56</xdr:row>
      <xdr:rowOff>0</xdr:rowOff>
    </xdr:from>
    <xdr:to>
      <xdr:col>37</xdr:col>
      <xdr:colOff>381000</xdr:colOff>
      <xdr:row>57</xdr:row>
      <xdr:rowOff>180975</xdr:rowOff>
    </xdr:to>
    <xdr:pic>
      <xdr:nvPicPr>
        <xdr:cNvPr id="5728" name="Picture 57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276222E-57C3-43B6-BA0A-EEA631D76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202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381000</xdr:colOff>
      <xdr:row>58</xdr:row>
      <xdr:rowOff>180975</xdr:rowOff>
    </xdr:to>
    <xdr:pic>
      <xdr:nvPicPr>
        <xdr:cNvPr id="5729" name="Picture 57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2E7F6CA-03BB-475A-B619-2AE2D25F8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2223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58</xdr:row>
      <xdr:rowOff>0</xdr:rowOff>
    </xdr:from>
    <xdr:to>
      <xdr:col>37</xdr:col>
      <xdr:colOff>381000</xdr:colOff>
      <xdr:row>59</xdr:row>
      <xdr:rowOff>180975</xdr:rowOff>
    </xdr:to>
    <xdr:pic>
      <xdr:nvPicPr>
        <xdr:cNvPr id="5730" name="Picture 57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2FA80A3-7BC5-42B5-A56D-1A0C16DB2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2423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59</xdr:row>
      <xdr:rowOff>0</xdr:rowOff>
    </xdr:from>
    <xdr:to>
      <xdr:col>37</xdr:col>
      <xdr:colOff>381000</xdr:colOff>
      <xdr:row>60</xdr:row>
      <xdr:rowOff>180975</xdr:rowOff>
    </xdr:to>
    <xdr:pic>
      <xdr:nvPicPr>
        <xdr:cNvPr id="5731" name="Picture 573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D2445FE1-3BB6-4458-A055-43B4F6D75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2623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60</xdr:row>
      <xdr:rowOff>0</xdr:rowOff>
    </xdr:from>
    <xdr:to>
      <xdr:col>37</xdr:col>
      <xdr:colOff>381000</xdr:colOff>
      <xdr:row>61</xdr:row>
      <xdr:rowOff>180975</xdr:rowOff>
    </xdr:to>
    <xdr:pic>
      <xdr:nvPicPr>
        <xdr:cNvPr id="5732" name="Picture 57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CB53416-7BC5-485C-A4AF-AAD245C03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2823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61</xdr:row>
      <xdr:rowOff>0</xdr:rowOff>
    </xdr:from>
    <xdr:to>
      <xdr:col>37</xdr:col>
      <xdr:colOff>381000</xdr:colOff>
      <xdr:row>62</xdr:row>
      <xdr:rowOff>180975</xdr:rowOff>
    </xdr:to>
    <xdr:pic>
      <xdr:nvPicPr>
        <xdr:cNvPr id="5733" name="Picture 57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8ED9FD1-5A2C-4D20-BAD8-C84FAF7F4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3023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62</xdr:row>
      <xdr:rowOff>0</xdr:rowOff>
    </xdr:from>
    <xdr:to>
      <xdr:col>37</xdr:col>
      <xdr:colOff>381000</xdr:colOff>
      <xdr:row>63</xdr:row>
      <xdr:rowOff>180975</xdr:rowOff>
    </xdr:to>
    <xdr:pic>
      <xdr:nvPicPr>
        <xdr:cNvPr id="5734" name="Picture 5733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D3AD34B1-AB0B-4E6B-B442-1C5C38C80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3223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63</xdr:row>
      <xdr:rowOff>0</xdr:rowOff>
    </xdr:from>
    <xdr:to>
      <xdr:col>37</xdr:col>
      <xdr:colOff>381000</xdr:colOff>
      <xdr:row>64</xdr:row>
      <xdr:rowOff>180975</xdr:rowOff>
    </xdr:to>
    <xdr:pic>
      <xdr:nvPicPr>
        <xdr:cNvPr id="5735" name="Picture 57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480A6E3-670E-4606-813B-95FA876DB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3423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64</xdr:row>
      <xdr:rowOff>0</xdr:rowOff>
    </xdr:from>
    <xdr:to>
      <xdr:col>37</xdr:col>
      <xdr:colOff>381000</xdr:colOff>
      <xdr:row>65</xdr:row>
      <xdr:rowOff>180975</xdr:rowOff>
    </xdr:to>
    <xdr:pic>
      <xdr:nvPicPr>
        <xdr:cNvPr id="5736" name="Picture 57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B9D8144-6993-40CB-B799-E5838D61A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3623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65</xdr:row>
      <xdr:rowOff>0</xdr:rowOff>
    </xdr:from>
    <xdr:to>
      <xdr:col>37</xdr:col>
      <xdr:colOff>381000</xdr:colOff>
      <xdr:row>66</xdr:row>
      <xdr:rowOff>180975</xdr:rowOff>
    </xdr:to>
    <xdr:pic>
      <xdr:nvPicPr>
        <xdr:cNvPr id="5737" name="Picture 57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BEC1183-96BC-42E1-A227-B7ECFD50F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3823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381000</xdr:colOff>
      <xdr:row>67</xdr:row>
      <xdr:rowOff>180975</xdr:rowOff>
    </xdr:to>
    <xdr:pic>
      <xdr:nvPicPr>
        <xdr:cNvPr id="5738" name="Picture 5737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8F0A811E-2315-44EF-9922-ADE87FADD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4023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67</xdr:row>
      <xdr:rowOff>0</xdr:rowOff>
    </xdr:from>
    <xdr:to>
      <xdr:col>37</xdr:col>
      <xdr:colOff>381000</xdr:colOff>
      <xdr:row>68</xdr:row>
      <xdr:rowOff>180975</xdr:rowOff>
    </xdr:to>
    <xdr:pic>
      <xdr:nvPicPr>
        <xdr:cNvPr id="5739" name="Picture 5738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D2FC1839-049F-4C04-80B8-0EECB5726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4223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68</xdr:row>
      <xdr:rowOff>0</xdr:rowOff>
    </xdr:from>
    <xdr:to>
      <xdr:col>37</xdr:col>
      <xdr:colOff>381000</xdr:colOff>
      <xdr:row>69</xdr:row>
      <xdr:rowOff>180975</xdr:rowOff>
    </xdr:to>
    <xdr:pic>
      <xdr:nvPicPr>
        <xdr:cNvPr id="5740" name="Picture 57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74BA453-C53F-412C-BE46-4F3825862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4423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69</xdr:row>
      <xdr:rowOff>0</xdr:rowOff>
    </xdr:from>
    <xdr:to>
      <xdr:col>37</xdr:col>
      <xdr:colOff>381000</xdr:colOff>
      <xdr:row>70</xdr:row>
      <xdr:rowOff>180975</xdr:rowOff>
    </xdr:to>
    <xdr:pic>
      <xdr:nvPicPr>
        <xdr:cNvPr id="5741" name="Picture 57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4B63362-0FA5-4651-BF10-84F58C4D5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4623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70</xdr:row>
      <xdr:rowOff>0</xdr:rowOff>
    </xdr:from>
    <xdr:to>
      <xdr:col>37</xdr:col>
      <xdr:colOff>381000</xdr:colOff>
      <xdr:row>71</xdr:row>
      <xdr:rowOff>180975</xdr:rowOff>
    </xdr:to>
    <xdr:pic>
      <xdr:nvPicPr>
        <xdr:cNvPr id="5742" name="Picture 5741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505B2778-A7A7-40EC-B504-4EB40D6ED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482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71</xdr:row>
      <xdr:rowOff>0</xdr:rowOff>
    </xdr:from>
    <xdr:to>
      <xdr:col>37</xdr:col>
      <xdr:colOff>381000</xdr:colOff>
      <xdr:row>72</xdr:row>
      <xdr:rowOff>180975</xdr:rowOff>
    </xdr:to>
    <xdr:pic>
      <xdr:nvPicPr>
        <xdr:cNvPr id="5743" name="Picture 5742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74264E85-EA7D-47A0-9426-1FBEEC469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5023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381000</xdr:colOff>
      <xdr:row>73</xdr:row>
      <xdr:rowOff>180975</xdr:rowOff>
    </xdr:to>
    <xdr:pic>
      <xdr:nvPicPr>
        <xdr:cNvPr id="5744" name="Picture 57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90138D7-D72A-4934-A199-E84FCE996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5223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73</xdr:row>
      <xdr:rowOff>0</xdr:rowOff>
    </xdr:from>
    <xdr:to>
      <xdr:col>37</xdr:col>
      <xdr:colOff>381000</xdr:colOff>
      <xdr:row>74</xdr:row>
      <xdr:rowOff>180975</xdr:rowOff>
    </xdr:to>
    <xdr:pic>
      <xdr:nvPicPr>
        <xdr:cNvPr id="5745" name="Picture 57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C73CC20-8D77-410D-8BC7-707F0EB01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5423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74</xdr:row>
      <xdr:rowOff>0</xdr:rowOff>
    </xdr:from>
    <xdr:to>
      <xdr:col>37</xdr:col>
      <xdr:colOff>381000</xdr:colOff>
      <xdr:row>75</xdr:row>
      <xdr:rowOff>180975</xdr:rowOff>
    </xdr:to>
    <xdr:pic>
      <xdr:nvPicPr>
        <xdr:cNvPr id="5746" name="Picture 5745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D2ABC7C4-1207-49DB-A4AF-84D921CCF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562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381000</xdr:colOff>
      <xdr:row>76</xdr:row>
      <xdr:rowOff>180975</xdr:rowOff>
    </xdr:to>
    <xdr:pic>
      <xdr:nvPicPr>
        <xdr:cNvPr id="5747" name="Picture 57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D2DD2E5-1E20-4E2D-B962-D9846CF95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5823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76</xdr:row>
      <xdr:rowOff>0</xdr:rowOff>
    </xdr:from>
    <xdr:to>
      <xdr:col>37</xdr:col>
      <xdr:colOff>381000</xdr:colOff>
      <xdr:row>77</xdr:row>
      <xdr:rowOff>180975</xdr:rowOff>
    </xdr:to>
    <xdr:pic>
      <xdr:nvPicPr>
        <xdr:cNvPr id="5748" name="Picture 57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339F12E-7BA3-4485-8308-826B381C9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602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77</xdr:row>
      <xdr:rowOff>0</xdr:rowOff>
    </xdr:from>
    <xdr:to>
      <xdr:col>37</xdr:col>
      <xdr:colOff>381000</xdr:colOff>
      <xdr:row>78</xdr:row>
      <xdr:rowOff>180975</xdr:rowOff>
    </xdr:to>
    <xdr:pic>
      <xdr:nvPicPr>
        <xdr:cNvPr id="5749" name="Picture 57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9C4E983-A0F0-438A-9729-EDBA34A78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6223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78</xdr:row>
      <xdr:rowOff>0</xdr:rowOff>
    </xdr:from>
    <xdr:to>
      <xdr:col>37</xdr:col>
      <xdr:colOff>381000</xdr:colOff>
      <xdr:row>79</xdr:row>
      <xdr:rowOff>180975</xdr:rowOff>
    </xdr:to>
    <xdr:pic>
      <xdr:nvPicPr>
        <xdr:cNvPr id="5750" name="Picture 57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599C654-1A4D-4233-8F73-37EDABA3F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6423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79</xdr:row>
      <xdr:rowOff>0</xdr:rowOff>
    </xdr:from>
    <xdr:to>
      <xdr:col>37</xdr:col>
      <xdr:colOff>381000</xdr:colOff>
      <xdr:row>80</xdr:row>
      <xdr:rowOff>180975</xdr:rowOff>
    </xdr:to>
    <xdr:pic>
      <xdr:nvPicPr>
        <xdr:cNvPr id="5751" name="Picture 57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B8E8B22-CF27-4B86-A2C1-DD75E1944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6623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80</xdr:row>
      <xdr:rowOff>0</xdr:rowOff>
    </xdr:from>
    <xdr:to>
      <xdr:col>37</xdr:col>
      <xdr:colOff>381000</xdr:colOff>
      <xdr:row>81</xdr:row>
      <xdr:rowOff>180975</xdr:rowOff>
    </xdr:to>
    <xdr:pic>
      <xdr:nvPicPr>
        <xdr:cNvPr id="5752" name="Picture 57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6D496EC-DF13-498A-A6AC-2BC1D944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682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81</xdr:row>
      <xdr:rowOff>0</xdr:rowOff>
    </xdr:from>
    <xdr:to>
      <xdr:col>37</xdr:col>
      <xdr:colOff>381000</xdr:colOff>
      <xdr:row>82</xdr:row>
      <xdr:rowOff>180975</xdr:rowOff>
    </xdr:to>
    <xdr:pic>
      <xdr:nvPicPr>
        <xdr:cNvPr id="5753" name="Picture 5752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2FE87445-5876-4B2B-9D28-AEA9723ED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7023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82</xdr:row>
      <xdr:rowOff>0</xdr:rowOff>
    </xdr:from>
    <xdr:to>
      <xdr:col>37</xdr:col>
      <xdr:colOff>381000</xdr:colOff>
      <xdr:row>83</xdr:row>
      <xdr:rowOff>180975</xdr:rowOff>
    </xdr:to>
    <xdr:pic>
      <xdr:nvPicPr>
        <xdr:cNvPr id="5754" name="Picture 5753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917F8985-3E3F-4154-AA44-11E32593C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7223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83</xdr:row>
      <xdr:rowOff>0</xdr:rowOff>
    </xdr:from>
    <xdr:to>
      <xdr:col>37</xdr:col>
      <xdr:colOff>381000</xdr:colOff>
      <xdr:row>84</xdr:row>
      <xdr:rowOff>180975</xdr:rowOff>
    </xdr:to>
    <xdr:pic>
      <xdr:nvPicPr>
        <xdr:cNvPr id="5755" name="Picture 57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99F2854-4975-4D85-8099-66ACA74AB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7423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84</xdr:row>
      <xdr:rowOff>0</xdr:rowOff>
    </xdr:from>
    <xdr:to>
      <xdr:col>37</xdr:col>
      <xdr:colOff>381000</xdr:colOff>
      <xdr:row>85</xdr:row>
      <xdr:rowOff>180975</xdr:rowOff>
    </xdr:to>
    <xdr:pic>
      <xdr:nvPicPr>
        <xdr:cNvPr id="5756" name="Picture 57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A356FC7-43C3-4091-BDC2-F87371065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7623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85</xdr:row>
      <xdr:rowOff>0</xdr:rowOff>
    </xdr:from>
    <xdr:to>
      <xdr:col>37</xdr:col>
      <xdr:colOff>381000</xdr:colOff>
      <xdr:row>86</xdr:row>
      <xdr:rowOff>180975</xdr:rowOff>
    </xdr:to>
    <xdr:pic>
      <xdr:nvPicPr>
        <xdr:cNvPr id="5757" name="Picture 57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FACDD7D-A862-46B9-89A8-76BAD967C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7823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86</xdr:row>
      <xdr:rowOff>0</xdr:rowOff>
    </xdr:from>
    <xdr:to>
      <xdr:col>37</xdr:col>
      <xdr:colOff>381000</xdr:colOff>
      <xdr:row>87</xdr:row>
      <xdr:rowOff>180975</xdr:rowOff>
    </xdr:to>
    <xdr:pic>
      <xdr:nvPicPr>
        <xdr:cNvPr id="5758" name="Picture 57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6D77D14-79A1-40C1-9882-C87B43B07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802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87</xdr:row>
      <xdr:rowOff>0</xdr:rowOff>
    </xdr:from>
    <xdr:to>
      <xdr:col>37</xdr:col>
      <xdr:colOff>381000</xdr:colOff>
      <xdr:row>88</xdr:row>
      <xdr:rowOff>180975</xdr:rowOff>
    </xdr:to>
    <xdr:pic>
      <xdr:nvPicPr>
        <xdr:cNvPr id="5759" name="Picture 575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60C84DA3-A4D3-49BC-8E79-CC52EC62E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8223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88</xdr:row>
      <xdr:rowOff>0</xdr:rowOff>
    </xdr:from>
    <xdr:to>
      <xdr:col>37</xdr:col>
      <xdr:colOff>381000</xdr:colOff>
      <xdr:row>89</xdr:row>
      <xdr:rowOff>180975</xdr:rowOff>
    </xdr:to>
    <xdr:pic>
      <xdr:nvPicPr>
        <xdr:cNvPr id="5760" name="Picture 57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72CC3D2-DE18-4ADD-A9CA-84783B12B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842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89</xdr:row>
      <xdr:rowOff>0</xdr:rowOff>
    </xdr:from>
    <xdr:to>
      <xdr:col>37</xdr:col>
      <xdr:colOff>381000</xdr:colOff>
      <xdr:row>90</xdr:row>
      <xdr:rowOff>180975</xdr:rowOff>
    </xdr:to>
    <xdr:pic>
      <xdr:nvPicPr>
        <xdr:cNvPr id="5761" name="Picture 57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72C6A0E-C714-46B2-975C-343FF9894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8623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90</xdr:row>
      <xdr:rowOff>0</xdr:rowOff>
    </xdr:from>
    <xdr:to>
      <xdr:col>37</xdr:col>
      <xdr:colOff>381000</xdr:colOff>
      <xdr:row>91</xdr:row>
      <xdr:rowOff>180975</xdr:rowOff>
    </xdr:to>
    <xdr:pic>
      <xdr:nvPicPr>
        <xdr:cNvPr id="5762" name="Picture 5761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60E941A8-34A1-4FBC-8694-495300EB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882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91</xdr:row>
      <xdr:rowOff>0</xdr:rowOff>
    </xdr:from>
    <xdr:to>
      <xdr:col>37</xdr:col>
      <xdr:colOff>381000</xdr:colOff>
      <xdr:row>92</xdr:row>
      <xdr:rowOff>180975</xdr:rowOff>
    </xdr:to>
    <xdr:pic>
      <xdr:nvPicPr>
        <xdr:cNvPr id="5763" name="Picture 5762" descr="https://a.espncdn.com/combiner/i?img=/i/teamlogos/countries/500/irl.png&amp;w=40&amp;h=40&amp;scale=crop">
          <a:extLst>
            <a:ext uri="{FF2B5EF4-FFF2-40B4-BE49-F238E27FC236}">
              <a16:creationId xmlns:a16="http://schemas.microsoft.com/office/drawing/2014/main" id="{CCB2EA4E-7941-4B7F-809E-51ACBD8C4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9023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92</xdr:row>
      <xdr:rowOff>0</xdr:rowOff>
    </xdr:from>
    <xdr:to>
      <xdr:col>37</xdr:col>
      <xdr:colOff>381000</xdr:colOff>
      <xdr:row>93</xdr:row>
      <xdr:rowOff>180975</xdr:rowOff>
    </xdr:to>
    <xdr:pic>
      <xdr:nvPicPr>
        <xdr:cNvPr id="5764" name="Picture 57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D03305D-E355-43AF-861F-548C871BB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9223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93</xdr:row>
      <xdr:rowOff>0</xdr:rowOff>
    </xdr:from>
    <xdr:to>
      <xdr:col>37</xdr:col>
      <xdr:colOff>381000</xdr:colOff>
      <xdr:row>94</xdr:row>
      <xdr:rowOff>180975</xdr:rowOff>
    </xdr:to>
    <xdr:pic>
      <xdr:nvPicPr>
        <xdr:cNvPr id="5765" name="Picture 576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1FA82D0A-6161-47A3-B521-C30C949CB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9423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94</xdr:row>
      <xdr:rowOff>0</xdr:rowOff>
    </xdr:from>
    <xdr:to>
      <xdr:col>37</xdr:col>
      <xdr:colOff>381000</xdr:colOff>
      <xdr:row>95</xdr:row>
      <xdr:rowOff>180975</xdr:rowOff>
    </xdr:to>
    <xdr:pic>
      <xdr:nvPicPr>
        <xdr:cNvPr id="5766" name="Picture 57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2BC8FF9-91D0-4FA6-BA41-08B877785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962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95</xdr:row>
      <xdr:rowOff>0</xdr:rowOff>
    </xdr:from>
    <xdr:to>
      <xdr:col>37</xdr:col>
      <xdr:colOff>381000</xdr:colOff>
      <xdr:row>96</xdr:row>
      <xdr:rowOff>180975</xdr:rowOff>
    </xdr:to>
    <xdr:pic>
      <xdr:nvPicPr>
        <xdr:cNvPr id="5767" name="Picture 57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EB5ADAF-9299-445A-93A7-3425DD7FC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39824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25</xdr:col>
      <xdr:colOff>304800</xdr:colOff>
      <xdr:row>0</xdr:row>
      <xdr:rowOff>914400</xdr:rowOff>
    </xdr:to>
    <xdr:pic>
      <xdr:nvPicPr>
        <xdr:cNvPr id="5768" name="Picture 5767" descr="Seth Reeves">
          <a:extLst>
            <a:ext uri="{FF2B5EF4-FFF2-40B4-BE49-F238E27FC236}">
              <a16:creationId xmlns:a16="http://schemas.microsoft.com/office/drawing/2014/main" id="{B0514D19-BE64-4798-ABB2-A60E834F2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828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304800</xdr:colOff>
      <xdr:row>0</xdr:row>
      <xdr:rowOff>304800</xdr:rowOff>
    </xdr:to>
    <xdr:pic>
      <xdr:nvPicPr>
        <xdr:cNvPr id="5769" name="Picture 5768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B4291B6E-EB39-4CFE-8803-AFB516DB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07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25</xdr:col>
      <xdr:colOff>304800</xdr:colOff>
      <xdr:row>0</xdr:row>
      <xdr:rowOff>914400</xdr:rowOff>
    </xdr:to>
    <xdr:pic>
      <xdr:nvPicPr>
        <xdr:cNvPr id="5770" name="Picture 5769" descr="Rory Sabbatini">
          <a:extLst>
            <a:ext uri="{FF2B5EF4-FFF2-40B4-BE49-F238E27FC236}">
              <a16:creationId xmlns:a16="http://schemas.microsoft.com/office/drawing/2014/main" id="{F80F3D98-F487-4D62-87CC-1B93A1E24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3810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304800</xdr:colOff>
      <xdr:row>0</xdr:row>
      <xdr:rowOff>304800</xdr:rowOff>
    </xdr:to>
    <xdr:pic>
      <xdr:nvPicPr>
        <xdr:cNvPr id="5771" name="Picture 5770" descr="https://a.espncdn.com/combiner/i?img=/i/teamlogos/countries/500/svk.png&amp;w=32&amp;h=32&amp;scale=crop&amp;cquality=40&amp;location=origin">
          <a:extLst>
            <a:ext uri="{FF2B5EF4-FFF2-40B4-BE49-F238E27FC236}">
              <a16:creationId xmlns:a16="http://schemas.microsoft.com/office/drawing/2014/main" id="{08455CC4-AF8E-4BC6-ABA0-DDBEE35FC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405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25</xdr:col>
      <xdr:colOff>304800</xdr:colOff>
      <xdr:row>0</xdr:row>
      <xdr:rowOff>914400</xdr:rowOff>
    </xdr:to>
    <xdr:pic>
      <xdr:nvPicPr>
        <xdr:cNvPr id="5772" name="Picture 5771" descr="J.T. Poston">
          <a:extLst>
            <a:ext uri="{FF2B5EF4-FFF2-40B4-BE49-F238E27FC236}">
              <a16:creationId xmlns:a16="http://schemas.microsoft.com/office/drawing/2014/main" id="{45F1FD78-8C26-40D5-90B0-1243634F0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5524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304800</xdr:colOff>
      <xdr:row>0</xdr:row>
      <xdr:rowOff>304800</xdr:rowOff>
    </xdr:to>
    <xdr:pic>
      <xdr:nvPicPr>
        <xdr:cNvPr id="5773" name="Picture 5772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3E057A6B-66B8-4029-A584-54618F763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577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25</xdr:col>
      <xdr:colOff>304800</xdr:colOff>
      <xdr:row>0</xdr:row>
      <xdr:rowOff>914400</xdr:rowOff>
    </xdr:to>
    <xdr:pic>
      <xdr:nvPicPr>
        <xdr:cNvPr id="5774" name="Picture 5773" descr="Nate Lashley">
          <a:extLst>
            <a:ext uri="{FF2B5EF4-FFF2-40B4-BE49-F238E27FC236}">
              <a16:creationId xmlns:a16="http://schemas.microsoft.com/office/drawing/2014/main" id="{B40EAF9A-72A5-47AA-AFFC-0934505AD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7353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24</xdr:col>
      <xdr:colOff>304800</xdr:colOff>
      <xdr:row>0</xdr:row>
      <xdr:rowOff>304800</xdr:rowOff>
    </xdr:to>
    <xdr:pic>
      <xdr:nvPicPr>
        <xdr:cNvPr id="5775" name="Picture 5774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A4EA2803-E724-4146-93FF-B3D72B145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7600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76" name="Picture 57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97E3E68-46E5-4F09-9A79-03BEC280C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922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77" name="Picture 57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0A4853-D181-48F3-BB60-08B7FA0E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942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78" name="Picture 57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30AA1F-C710-424B-B213-5B2E4BA64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962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79" name="Picture 57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79AA18-5248-434B-9045-A090C111B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982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80" name="Picture 57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324EDCF-D72F-4844-A956-50D8BCAA6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002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81" name="Picture 57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AD6C305-7DF5-461F-A118-A07454F8E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022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82" name="Picture 5781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35F53FC1-3F06-4318-817C-CB2A3A81A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042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83" name="Picture 57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1A4463F-B8E4-47A9-9D2D-BDDBD5BF0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062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84" name="Picture 57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C411C3F-B3DB-4500-9844-255CC8D3B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082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85" name="Picture 578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08B0BAF9-3DE5-4124-8ED6-EB4E2F7F7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102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86" name="Picture 5785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327866B5-088A-4CA4-AD87-FCB6D7D58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122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87" name="Picture 57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7669835-8EB0-4DD0-8B25-C15749B54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142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88" name="Picture 5787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9A9A0ED4-FA76-46F9-B37F-E2C3D9D78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162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89" name="Picture 578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C9BE4E10-7FF6-4E76-9F64-A70742494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182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90" name="Picture 57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0F4DFF3-9545-473D-91E3-E0C9C0A60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202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91" name="Picture 57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51E8CB8-BA4B-4D90-84AD-8E3B34AEC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222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92" name="Picture 57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A28F7FD-64C9-4AEF-BDB5-7669768C4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242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93" name="Picture 57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C01D921-50DB-47D5-B3AD-B970BBD04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262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94" name="Picture 57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CA1D111-C886-47CC-B983-C97895F28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282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95" name="Picture 57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979B360-C6CD-456B-9B23-F74B3E59E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302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96" name="Picture 57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4BCAFCD-6235-49F0-AD8B-5A123BBCA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322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97" name="Picture 5796" descr="https://a.espncdn.com/combiner/i?img=/i/teamlogos/countries/500/aut.png&amp;w=40&amp;h=40&amp;scale=crop">
          <a:extLst>
            <a:ext uri="{FF2B5EF4-FFF2-40B4-BE49-F238E27FC236}">
              <a16:creationId xmlns:a16="http://schemas.microsoft.com/office/drawing/2014/main" id="{E40027E5-B8A2-4B3B-9A82-69EE3A9DF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342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98" name="Picture 57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EE6E556-B6DC-44D0-9EFF-C7AD6566C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362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799" name="Picture 57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01F233-6B84-4558-BE9E-C065A42C7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382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800" name="Picture 57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8E483CD-07F5-4007-9B9E-680B8BB64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402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801" name="Picture 5800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E2B99149-17D4-40AC-843C-D5CA49138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422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802" name="Picture 58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6CAB701-6FB1-4781-A68B-2044EAAAA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442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803" name="Picture 580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CF43839-9A98-4861-89BE-D1AA37882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462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804" name="Picture 58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A83C0FE-30F7-4A00-A7F6-8E14F0B76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482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381000</xdr:colOff>
      <xdr:row>0</xdr:row>
      <xdr:rowOff>381000</xdr:rowOff>
    </xdr:to>
    <xdr:pic>
      <xdr:nvPicPr>
        <xdr:cNvPr id="5805" name="Picture 58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AD7ED45-7759-4C9B-8B50-CC4F03251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502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1</xdr:row>
      <xdr:rowOff>0</xdr:rowOff>
    </xdr:from>
    <xdr:to>
      <xdr:col>25</xdr:col>
      <xdr:colOff>381000</xdr:colOff>
      <xdr:row>2</xdr:row>
      <xdr:rowOff>66675</xdr:rowOff>
    </xdr:to>
    <xdr:pic>
      <xdr:nvPicPr>
        <xdr:cNvPr id="5806" name="Picture 58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4F26DB-E3E4-4431-96A3-E1E7AAED3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522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2</xdr:row>
      <xdr:rowOff>0</xdr:rowOff>
    </xdr:from>
    <xdr:to>
      <xdr:col>25</xdr:col>
      <xdr:colOff>381000</xdr:colOff>
      <xdr:row>3</xdr:row>
      <xdr:rowOff>66675</xdr:rowOff>
    </xdr:to>
    <xdr:pic>
      <xdr:nvPicPr>
        <xdr:cNvPr id="5807" name="Picture 58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872A023-DEAE-498D-AC2A-2ECA5341A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542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3</xdr:row>
      <xdr:rowOff>0</xdr:rowOff>
    </xdr:from>
    <xdr:to>
      <xdr:col>25</xdr:col>
      <xdr:colOff>381000</xdr:colOff>
      <xdr:row>4</xdr:row>
      <xdr:rowOff>123825</xdr:rowOff>
    </xdr:to>
    <xdr:pic>
      <xdr:nvPicPr>
        <xdr:cNvPr id="5808" name="Picture 580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35D45BEF-CE15-48CC-9BF9-D370E1ADF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562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4</xdr:row>
      <xdr:rowOff>0</xdr:rowOff>
    </xdr:from>
    <xdr:to>
      <xdr:col>25</xdr:col>
      <xdr:colOff>381000</xdr:colOff>
      <xdr:row>5</xdr:row>
      <xdr:rowOff>180975</xdr:rowOff>
    </xdr:to>
    <xdr:pic>
      <xdr:nvPicPr>
        <xdr:cNvPr id="5809" name="Picture 580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C03549DA-8A2D-4BFF-AEC3-FF7FAB871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582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5</xdr:row>
      <xdr:rowOff>0</xdr:rowOff>
    </xdr:from>
    <xdr:to>
      <xdr:col>25</xdr:col>
      <xdr:colOff>381000</xdr:colOff>
      <xdr:row>6</xdr:row>
      <xdr:rowOff>66675</xdr:rowOff>
    </xdr:to>
    <xdr:pic>
      <xdr:nvPicPr>
        <xdr:cNvPr id="5810" name="Picture 58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4426A26-F5C7-42D3-A53E-74B459F37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602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6</xdr:row>
      <xdr:rowOff>0</xdr:rowOff>
    </xdr:from>
    <xdr:to>
      <xdr:col>25</xdr:col>
      <xdr:colOff>381000</xdr:colOff>
      <xdr:row>7</xdr:row>
      <xdr:rowOff>28575</xdr:rowOff>
    </xdr:to>
    <xdr:pic>
      <xdr:nvPicPr>
        <xdr:cNvPr id="5811" name="Picture 58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BD663D4-22F9-4D39-A77C-3BCFC29C1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622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7</xdr:row>
      <xdr:rowOff>0</xdr:rowOff>
    </xdr:from>
    <xdr:to>
      <xdr:col>25</xdr:col>
      <xdr:colOff>381000</xdr:colOff>
      <xdr:row>8</xdr:row>
      <xdr:rowOff>180975</xdr:rowOff>
    </xdr:to>
    <xdr:pic>
      <xdr:nvPicPr>
        <xdr:cNvPr id="5812" name="Picture 5811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E55CA1C2-97C0-409D-B472-0B74EADCB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642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8</xdr:row>
      <xdr:rowOff>0</xdr:rowOff>
    </xdr:from>
    <xdr:to>
      <xdr:col>25</xdr:col>
      <xdr:colOff>381000</xdr:colOff>
      <xdr:row>9</xdr:row>
      <xdr:rowOff>180975</xdr:rowOff>
    </xdr:to>
    <xdr:pic>
      <xdr:nvPicPr>
        <xdr:cNvPr id="5813" name="Picture 58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EF7AE8F-EF42-41FB-A492-16E7C4FA0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662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9</xdr:row>
      <xdr:rowOff>0</xdr:rowOff>
    </xdr:from>
    <xdr:to>
      <xdr:col>25</xdr:col>
      <xdr:colOff>381000</xdr:colOff>
      <xdr:row>10</xdr:row>
      <xdr:rowOff>0</xdr:rowOff>
    </xdr:to>
    <xdr:pic>
      <xdr:nvPicPr>
        <xdr:cNvPr id="5814" name="Picture 58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B3F8324-0CBC-49B5-BECE-79B878787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682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10</xdr:row>
      <xdr:rowOff>0</xdr:rowOff>
    </xdr:from>
    <xdr:to>
      <xdr:col>25</xdr:col>
      <xdr:colOff>381000</xdr:colOff>
      <xdr:row>11</xdr:row>
      <xdr:rowOff>133350</xdr:rowOff>
    </xdr:to>
    <xdr:pic>
      <xdr:nvPicPr>
        <xdr:cNvPr id="5815" name="Picture 58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56B5460-9685-4450-B816-E4ADDB3B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702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11</xdr:row>
      <xdr:rowOff>0</xdr:rowOff>
    </xdr:from>
    <xdr:to>
      <xdr:col>25</xdr:col>
      <xdr:colOff>381000</xdr:colOff>
      <xdr:row>12</xdr:row>
      <xdr:rowOff>180975</xdr:rowOff>
    </xdr:to>
    <xdr:pic>
      <xdr:nvPicPr>
        <xdr:cNvPr id="5816" name="Picture 58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C10AF37-7171-45DF-B750-4B6B4507E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722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12</xdr:row>
      <xdr:rowOff>0</xdr:rowOff>
    </xdr:from>
    <xdr:to>
      <xdr:col>25</xdr:col>
      <xdr:colOff>381000</xdr:colOff>
      <xdr:row>13</xdr:row>
      <xdr:rowOff>66675</xdr:rowOff>
    </xdr:to>
    <xdr:pic>
      <xdr:nvPicPr>
        <xdr:cNvPr id="5817" name="Picture 58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86F84F6-3804-41A7-BF80-0B5FD39DC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742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13</xdr:row>
      <xdr:rowOff>0</xdr:rowOff>
    </xdr:from>
    <xdr:to>
      <xdr:col>25</xdr:col>
      <xdr:colOff>381000</xdr:colOff>
      <xdr:row>14</xdr:row>
      <xdr:rowOff>28575</xdr:rowOff>
    </xdr:to>
    <xdr:pic>
      <xdr:nvPicPr>
        <xdr:cNvPr id="5818" name="Picture 58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C2F3569-37F0-4171-8DEB-2B2DF421F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762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14</xdr:row>
      <xdr:rowOff>0</xdr:rowOff>
    </xdr:from>
    <xdr:to>
      <xdr:col>25</xdr:col>
      <xdr:colOff>381000</xdr:colOff>
      <xdr:row>15</xdr:row>
      <xdr:rowOff>180975</xdr:rowOff>
    </xdr:to>
    <xdr:pic>
      <xdr:nvPicPr>
        <xdr:cNvPr id="5819" name="Picture 58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CE52AB7-5E36-4730-B103-DD230CADE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782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15</xdr:row>
      <xdr:rowOff>0</xdr:rowOff>
    </xdr:from>
    <xdr:to>
      <xdr:col>25</xdr:col>
      <xdr:colOff>381000</xdr:colOff>
      <xdr:row>16</xdr:row>
      <xdr:rowOff>180975</xdr:rowOff>
    </xdr:to>
    <xdr:pic>
      <xdr:nvPicPr>
        <xdr:cNvPr id="5820" name="Picture 5819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C33D5EA-09A0-4FB3-A847-517CC7629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802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16</xdr:row>
      <xdr:rowOff>0</xdr:rowOff>
    </xdr:from>
    <xdr:to>
      <xdr:col>25</xdr:col>
      <xdr:colOff>381000</xdr:colOff>
      <xdr:row>17</xdr:row>
      <xdr:rowOff>180975</xdr:rowOff>
    </xdr:to>
    <xdr:pic>
      <xdr:nvPicPr>
        <xdr:cNvPr id="5821" name="Picture 58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298B652-FE1B-41D8-8CB4-9841D7976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822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17</xdr:row>
      <xdr:rowOff>0</xdr:rowOff>
    </xdr:from>
    <xdr:to>
      <xdr:col>25</xdr:col>
      <xdr:colOff>381000</xdr:colOff>
      <xdr:row>18</xdr:row>
      <xdr:rowOff>133350</xdr:rowOff>
    </xdr:to>
    <xdr:pic>
      <xdr:nvPicPr>
        <xdr:cNvPr id="5822" name="Picture 58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2B08213-AA09-482E-96D6-1AB503A07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842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18</xdr:row>
      <xdr:rowOff>0</xdr:rowOff>
    </xdr:from>
    <xdr:to>
      <xdr:col>25</xdr:col>
      <xdr:colOff>381000</xdr:colOff>
      <xdr:row>19</xdr:row>
      <xdr:rowOff>180975</xdr:rowOff>
    </xdr:to>
    <xdr:pic>
      <xdr:nvPicPr>
        <xdr:cNvPr id="5823" name="Picture 5822" descr="https://a.espncdn.com/combiner/i?img=/i/teamlogos/countries/500/eng.png&amp;w=40&amp;h=40&amp;scale=crop">
          <a:extLst>
            <a:ext uri="{FF2B5EF4-FFF2-40B4-BE49-F238E27FC236}">
              <a16:creationId xmlns:a16="http://schemas.microsoft.com/office/drawing/2014/main" id="{3D5328E5-ED10-471F-BA9B-2AC6F2CDE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862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19</xdr:row>
      <xdr:rowOff>0</xdr:rowOff>
    </xdr:from>
    <xdr:to>
      <xdr:col>25</xdr:col>
      <xdr:colOff>381000</xdr:colOff>
      <xdr:row>20</xdr:row>
      <xdr:rowOff>66675</xdr:rowOff>
    </xdr:to>
    <xdr:pic>
      <xdr:nvPicPr>
        <xdr:cNvPr id="5824" name="Picture 5823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3FB8BA95-7870-4F49-BAA7-AD8BC3920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882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20</xdr:row>
      <xdr:rowOff>0</xdr:rowOff>
    </xdr:from>
    <xdr:to>
      <xdr:col>25</xdr:col>
      <xdr:colOff>381000</xdr:colOff>
      <xdr:row>21</xdr:row>
      <xdr:rowOff>28575</xdr:rowOff>
    </xdr:to>
    <xdr:pic>
      <xdr:nvPicPr>
        <xdr:cNvPr id="5825" name="Picture 58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5B7F010-B0F1-445C-A0DA-97AF211A7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902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21</xdr:row>
      <xdr:rowOff>0</xdr:rowOff>
    </xdr:from>
    <xdr:to>
      <xdr:col>25</xdr:col>
      <xdr:colOff>381000</xdr:colOff>
      <xdr:row>22</xdr:row>
      <xdr:rowOff>133350</xdr:rowOff>
    </xdr:to>
    <xdr:pic>
      <xdr:nvPicPr>
        <xdr:cNvPr id="5826" name="Picture 58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73723AD-0D98-4A5B-A5B3-95C17C2D6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922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22</xdr:row>
      <xdr:rowOff>0</xdr:rowOff>
    </xdr:from>
    <xdr:to>
      <xdr:col>25</xdr:col>
      <xdr:colOff>381000</xdr:colOff>
      <xdr:row>23</xdr:row>
      <xdr:rowOff>180975</xdr:rowOff>
    </xdr:to>
    <xdr:pic>
      <xdr:nvPicPr>
        <xdr:cNvPr id="5827" name="Picture 5826" descr="https://a.espncdn.com/combiner/i?img=/i/teamlogos/countries/500/nor.png&amp;w=40&amp;h=40&amp;scale=crop">
          <a:extLst>
            <a:ext uri="{FF2B5EF4-FFF2-40B4-BE49-F238E27FC236}">
              <a16:creationId xmlns:a16="http://schemas.microsoft.com/office/drawing/2014/main" id="{6630EAE2-466A-497E-A4CC-ABBA28B72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942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23</xdr:row>
      <xdr:rowOff>0</xdr:rowOff>
    </xdr:from>
    <xdr:to>
      <xdr:col>25</xdr:col>
      <xdr:colOff>381000</xdr:colOff>
      <xdr:row>24</xdr:row>
      <xdr:rowOff>66675</xdr:rowOff>
    </xdr:to>
    <xdr:pic>
      <xdr:nvPicPr>
        <xdr:cNvPr id="5828" name="Picture 58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04794E8-98A3-4050-BDDE-299054D3E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962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24</xdr:row>
      <xdr:rowOff>0</xdr:rowOff>
    </xdr:from>
    <xdr:to>
      <xdr:col>25</xdr:col>
      <xdr:colOff>381000</xdr:colOff>
      <xdr:row>25</xdr:row>
      <xdr:rowOff>133350</xdr:rowOff>
    </xdr:to>
    <xdr:pic>
      <xdr:nvPicPr>
        <xdr:cNvPr id="5829" name="Picture 58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1073D06-BCEA-429E-B845-C3106288B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982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25</xdr:row>
      <xdr:rowOff>0</xdr:rowOff>
    </xdr:from>
    <xdr:to>
      <xdr:col>25</xdr:col>
      <xdr:colOff>381000</xdr:colOff>
      <xdr:row>26</xdr:row>
      <xdr:rowOff>180975</xdr:rowOff>
    </xdr:to>
    <xdr:pic>
      <xdr:nvPicPr>
        <xdr:cNvPr id="5830" name="Picture 58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AA489C2-CF5B-4727-B792-E4295CDC7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002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26</xdr:row>
      <xdr:rowOff>0</xdr:rowOff>
    </xdr:from>
    <xdr:to>
      <xdr:col>25</xdr:col>
      <xdr:colOff>381000</xdr:colOff>
      <xdr:row>26</xdr:row>
      <xdr:rowOff>381000</xdr:rowOff>
    </xdr:to>
    <xdr:pic>
      <xdr:nvPicPr>
        <xdr:cNvPr id="5831" name="Picture 583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37DC1DD8-F77B-43C2-B84E-992874351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022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27</xdr:row>
      <xdr:rowOff>0</xdr:rowOff>
    </xdr:from>
    <xdr:to>
      <xdr:col>25</xdr:col>
      <xdr:colOff>381000</xdr:colOff>
      <xdr:row>28</xdr:row>
      <xdr:rowOff>28575</xdr:rowOff>
    </xdr:to>
    <xdr:pic>
      <xdr:nvPicPr>
        <xdr:cNvPr id="5832" name="Picture 5831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5CAE9A15-F0B6-4A17-B229-3509438A8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042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28</xdr:row>
      <xdr:rowOff>0</xdr:rowOff>
    </xdr:from>
    <xdr:to>
      <xdr:col>25</xdr:col>
      <xdr:colOff>381000</xdr:colOff>
      <xdr:row>29</xdr:row>
      <xdr:rowOff>180975</xdr:rowOff>
    </xdr:to>
    <xdr:pic>
      <xdr:nvPicPr>
        <xdr:cNvPr id="5833" name="Picture 58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8154B0C-F407-485D-999F-6666C80A8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062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29</xdr:row>
      <xdr:rowOff>0</xdr:rowOff>
    </xdr:from>
    <xdr:to>
      <xdr:col>25</xdr:col>
      <xdr:colOff>381000</xdr:colOff>
      <xdr:row>30</xdr:row>
      <xdr:rowOff>180975</xdr:rowOff>
    </xdr:to>
    <xdr:pic>
      <xdr:nvPicPr>
        <xdr:cNvPr id="5834" name="Picture 58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863229F-32CF-4014-8B15-CD975BC5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082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30</xdr:row>
      <xdr:rowOff>0</xdr:rowOff>
    </xdr:from>
    <xdr:to>
      <xdr:col>25</xdr:col>
      <xdr:colOff>381000</xdr:colOff>
      <xdr:row>31</xdr:row>
      <xdr:rowOff>180975</xdr:rowOff>
    </xdr:to>
    <xdr:pic>
      <xdr:nvPicPr>
        <xdr:cNvPr id="5835" name="Picture 58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B5301DD-BC92-41EA-8296-5141C30E0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102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31</xdr:row>
      <xdr:rowOff>0</xdr:rowOff>
    </xdr:from>
    <xdr:to>
      <xdr:col>25</xdr:col>
      <xdr:colOff>381000</xdr:colOff>
      <xdr:row>32</xdr:row>
      <xdr:rowOff>180975</xdr:rowOff>
    </xdr:to>
    <xdr:pic>
      <xdr:nvPicPr>
        <xdr:cNvPr id="5836" name="Picture 58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80E6F4C-EBC1-4DE1-AB53-79107B6AB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122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32</xdr:row>
      <xdr:rowOff>0</xdr:rowOff>
    </xdr:from>
    <xdr:to>
      <xdr:col>25</xdr:col>
      <xdr:colOff>381000</xdr:colOff>
      <xdr:row>33</xdr:row>
      <xdr:rowOff>180975</xdr:rowOff>
    </xdr:to>
    <xdr:pic>
      <xdr:nvPicPr>
        <xdr:cNvPr id="5837" name="Picture 58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8E24F9E-BC25-4213-B3FF-A7EFF24CE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142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33</xdr:row>
      <xdr:rowOff>0</xdr:rowOff>
    </xdr:from>
    <xdr:to>
      <xdr:col>25</xdr:col>
      <xdr:colOff>381000</xdr:colOff>
      <xdr:row>34</xdr:row>
      <xdr:rowOff>180975</xdr:rowOff>
    </xdr:to>
    <xdr:pic>
      <xdr:nvPicPr>
        <xdr:cNvPr id="5838" name="Picture 58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6F7165-4DFC-4C91-930A-D09E53074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162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34</xdr:row>
      <xdr:rowOff>0</xdr:rowOff>
    </xdr:from>
    <xdr:to>
      <xdr:col>25</xdr:col>
      <xdr:colOff>381000</xdr:colOff>
      <xdr:row>35</xdr:row>
      <xdr:rowOff>180975</xdr:rowOff>
    </xdr:to>
    <xdr:pic>
      <xdr:nvPicPr>
        <xdr:cNvPr id="5839" name="Picture 58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3BAA2E6-84A0-4C6E-B4A6-612B527C1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182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35</xdr:row>
      <xdr:rowOff>0</xdr:rowOff>
    </xdr:from>
    <xdr:to>
      <xdr:col>25</xdr:col>
      <xdr:colOff>381000</xdr:colOff>
      <xdr:row>36</xdr:row>
      <xdr:rowOff>180975</xdr:rowOff>
    </xdr:to>
    <xdr:pic>
      <xdr:nvPicPr>
        <xdr:cNvPr id="5840" name="Picture 58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4783C36-D7DC-49BF-A688-525E7D6DF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202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36</xdr:row>
      <xdr:rowOff>0</xdr:rowOff>
    </xdr:from>
    <xdr:to>
      <xdr:col>25</xdr:col>
      <xdr:colOff>381000</xdr:colOff>
      <xdr:row>37</xdr:row>
      <xdr:rowOff>180975</xdr:rowOff>
    </xdr:to>
    <xdr:pic>
      <xdr:nvPicPr>
        <xdr:cNvPr id="5841" name="Picture 58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AFECE34-D47B-43A1-8AC0-93D739C74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222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37</xdr:row>
      <xdr:rowOff>0</xdr:rowOff>
    </xdr:from>
    <xdr:to>
      <xdr:col>25</xdr:col>
      <xdr:colOff>381000</xdr:colOff>
      <xdr:row>38</xdr:row>
      <xdr:rowOff>180975</xdr:rowOff>
    </xdr:to>
    <xdr:pic>
      <xdr:nvPicPr>
        <xdr:cNvPr id="5842" name="Picture 5841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60BCFA90-A7DE-4A97-820F-7E1A61A0E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242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38</xdr:row>
      <xdr:rowOff>0</xdr:rowOff>
    </xdr:from>
    <xdr:to>
      <xdr:col>25</xdr:col>
      <xdr:colOff>381000</xdr:colOff>
      <xdr:row>39</xdr:row>
      <xdr:rowOff>180975</xdr:rowOff>
    </xdr:to>
    <xdr:pic>
      <xdr:nvPicPr>
        <xdr:cNvPr id="5843" name="Picture 58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791E51D-F23C-4A96-A2DB-E28D530EA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262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39</xdr:row>
      <xdr:rowOff>0</xdr:rowOff>
    </xdr:from>
    <xdr:to>
      <xdr:col>25</xdr:col>
      <xdr:colOff>381000</xdr:colOff>
      <xdr:row>40</xdr:row>
      <xdr:rowOff>180975</xdr:rowOff>
    </xdr:to>
    <xdr:pic>
      <xdr:nvPicPr>
        <xdr:cNvPr id="5844" name="Picture 58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63ECC47-9F52-4A3D-9D1B-EE43E0636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282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40</xdr:row>
      <xdr:rowOff>0</xdr:rowOff>
    </xdr:from>
    <xdr:to>
      <xdr:col>25</xdr:col>
      <xdr:colOff>381000</xdr:colOff>
      <xdr:row>41</xdr:row>
      <xdr:rowOff>180975</xdr:rowOff>
    </xdr:to>
    <xdr:pic>
      <xdr:nvPicPr>
        <xdr:cNvPr id="5845" name="Picture 58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AACED4C-0CF8-4E90-8220-5B3ED223F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302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41</xdr:row>
      <xdr:rowOff>0</xdr:rowOff>
    </xdr:from>
    <xdr:to>
      <xdr:col>25</xdr:col>
      <xdr:colOff>381000</xdr:colOff>
      <xdr:row>42</xdr:row>
      <xdr:rowOff>180975</xdr:rowOff>
    </xdr:to>
    <xdr:pic>
      <xdr:nvPicPr>
        <xdr:cNvPr id="5846" name="Picture 58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0076A08-A00E-43E6-A68E-92D0EED19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3221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26</xdr:col>
      <xdr:colOff>304800</xdr:colOff>
      <xdr:row>0</xdr:row>
      <xdr:rowOff>914400</xdr:rowOff>
    </xdr:to>
    <xdr:pic>
      <xdr:nvPicPr>
        <xdr:cNvPr id="5847" name="Picture 5846" descr="Beau Hossler">
          <a:extLst>
            <a:ext uri="{FF2B5EF4-FFF2-40B4-BE49-F238E27FC236}">
              <a16:creationId xmlns:a16="http://schemas.microsoft.com/office/drawing/2014/main" id="{9473655F-FCD2-4D2D-A650-7BABBD0D6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1828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304800</xdr:colOff>
      <xdr:row>0</xdr:row>
      <xdr:rowOff>304800</xdr:rowOff>
    </xdr:to>
    <xdr:pic>
      <xdr:nvPicPr>
        <xdr:cNvPr id="5848" name="Picture 5847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1B56415D-27EF-4530-A3B3-8C77278EA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07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26</xdr:col>
      <xdr:colOff>304800</xdr:colOff>
      <xdr:row>0</xdr:row>
      <xdr:rowOff>914400</xdr:rowOff>
    </xdr:to>
    <xdr:pic>
      <xdr:nvPicPr>
        <xdr:cNvPr id="5849" name="Picture 5848" descr="Tom Lehman">
          <a:extLst>
            <a:ext uri="{FF2B5EF4-FFF2-40B4-BE49-F238E27FC236}">
              <a16:creationId xmlns:a16="http://schemas.microsoft.com/office/drawing/2014/main" id="{9408B62C-51CD-478A-9C5F-74C62F007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3810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304800</xdr:colOff>
      <xdr:row>0</xdr:row>
      <xdr:rowOff>304800</xdr:rowOff>
    </xdr:to>
    <xdr:pic>
      <xdr:nvPicPr>
        <xdr:cNvPr id="5850" name="Picture 5849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F96DB6F8-45FE-4653-BB2B-CD6D081F8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405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26</xdr:col>
      <xdr:colOff>304800</xdr:colOff>
      <xdr:row>0</xdr:row>
      <xdr:rowOff>914400</xdr:rowOff>
    </xdr:to>
    <xdr:pic>
      <xdr:nvPicPr>
        <xdr:cNvPr id="5851" name="Picture 5850" descr="Brendan Steele">
          <a:extLst>
            <a:ext uri="{FF2B5EF4-FFF2-40B4-BE49-F238E27FC236}">
              <a16:creationId xmlns:a16="http://schemas.microsoft.com/office/drawing/2014/main" id="{98042222-8F50-43C6-BBAB-DAF23CF3F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5524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304800</xdr:colOff>
      <xdr:row>0</xdr:row>
      <xdr:rowOff>304800</xdr:rowOff>
    </xdr:to>
    <xdr:pic>
      <xdr:nvPicPr>
        <xdr:cNvPr id="5852" name="Picture 5851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31B07BAE-7E90-4680-8C8B-C8DE43596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577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26</xdr:col>
      <xdr:colOff>304800</xdr:colOff>
      <xdr:row>0</xdr:row>
      <xdr:rowOff>914400</xdr:rowOff>
    </xdr:to>
    <xdr:pic>
      <xdr:nvPicPr>
        <xdr:cNvPr id="5853" name="Picture 5852" descr="Hunter Mahan">
          <a:extLst>
            <a:ext uri="{FF2B5EF4-FFF2-40B4-BE49-F238E27FC236}">
              <a16:creationId xmlns:a16="http://schemas.microsoft.com/office/drawing/2014/main" id="{BC76885D-FD7E-41DB-90E6-A5212988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7353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25</xdr:col>
      <xdr:colOff>304800</xdr:colOff>
      <xdr:row>0</xdr:row>
      <xdr:rowOff>304800</xdr:rowOff>
    </xdr:to>
    <xdr:pic>
      <xdr:nvPicPr>
        <xdr:cNvPr id="5854" name="Picture 5853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CE8B9F89-FBA6-420C-8CDB-068E93249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7600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55" name="Picture 58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4CA64E2-3E5C-4B2E-8890-F0DFE1C3C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922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56" name="Picture 5855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66564D75-4F1B-4B62-BCF1-7D47E42C5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942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57" name="Picture 5856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4C4B142A-D689-42E5-B399-7777FDFB8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962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58" name="Picture 58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28E22E8-C786-4BA9-8080-606DC0030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982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59" name="Picture 585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5BFFA89A-68D5-4971-9C08-3AA5165D2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002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60" name="Picture 58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A1CFCB3-A4BC-4757-BB05-BA6C1023A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022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61" name="Picture 58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F1C4407-0CF2-4A01-9DD3-69675527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042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62" name="Picture 5861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A1F64936-9A22-4BE5-B008-013B1992F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062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63" name="Picture 58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AB0A172-015F-4E48-BB0F-DBE8428B0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082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64" name="Picture 58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4EF2138-0771-4218-BB4C-992E15BE6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102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65" name="Picture 58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5748410-A2BF-42D2-8EC5-7049F4F8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122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66" name="Picture 58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8F45B21-EE47-4E90-BB06-B6725857C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142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67" name="Picture 58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8C52AA7-5508-4D22-A015-06C3F54E8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162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68" name="Picture 586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EB0DBE1-8B23-4803-B806-6ED3B017B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182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69" name="Picture 58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5D3931A-6FED-411B-8642-D64468904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202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70" name="Picture 58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97C4338-D998-4C63-9C49-64D193298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222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71" name="Picture 5870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914D0C45-2410-4F94-8162-C1A9C3C61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242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72" name="Picture 58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BBC289B-D3FA-4A47-B9B8-C1570AFF3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262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73" name="Picture 587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D9C46B1E-A733-4DE9-B1A9-A1CBF6105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282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74" name="Picture 58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9FEFB36-1F63-4AE3-B9FE-7E0D3B284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302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75" name="Picture 58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B4AC2A5-3B3A-4CEF-A676-01EC2904C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322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76" name="Picture 58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4013AD0-21EF-41FA-88A6-06A1C51F8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342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77" name="Picture 58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FD08788-AE66-4D81-99A7-78092739D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362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78" name="Picture 5877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87E0E8F0-0ED6-4B84-A3ED-C63EA3D70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382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79" name="Picture 58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3794840-84C7-47EF-B252-E450F177A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402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80" name="Picture 5879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E99EEF60-5200-4585-952B-DC47FEDE7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422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81" name="Picture 588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4BE26E33-EBA7-4E51-96FF-1725FBBBD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442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82" name="Picture 58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3CCDAB2-0732-46E3-834C-16A71C08B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462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381000</xdr:colOff>
      <xdr:row>0</xdr:row>
      <xdr:rowOff>381000</xdr:rowOff>
    </xdr:to>
    <xdr:pic>
      <xdr:nvPicPr>
        <xdr:cNvPr id="5883" name="Picture 588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C5E73BC8-C7E2-4C2A-BE97-46EC24DAB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482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</xdr:row>
      <xdr:rowOff>0</xdr:rowOff>
    </xdr:from>
    <xdr:to>
      <xdr:col>26</xdr:col>
      <xdr:colOff>381000</xdr:colOff>
      <xdr:row>2</xdr:row>
      <xdr:rowOff>66675</xdr:rowOff>
    </xdr:to>
    <xdr:pic>
      <xdr:nvPicPr>
        <xdr:cNvPr id="5884" name="Picture 58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434B315-D0A7-4ACE-86D8-C1FD8C64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502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2</xdr:row>
      <xdr:rowOff>0</xdr:rowOff>
    </xdr:from>
    <xdr:to>
      <xdr:col>26</xdr:col>
      <xdr:colOff>381000</xdr:colOff>
      <xdr:row>3</xdr:row>
      <xdr:rowOff>66675</xdr:rowOff>
    </xdr:to>
    <xdr:pic>
      <xdr:nvPicPr>
        <xdr:cNvPr id="5885" name="Picture 58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BE88067-5222-40DD-A352-1BCD623DE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522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3</xdr:row>
      <xdr:rowOff>0</xdr:rowOff>
    </xdr:from>
    <xdr:to>
      <xdr:col>26</xdr:col>
      <xdr:colOff>381000</xdr:colOff>
      <xdr:row>4</xdr:row>
      <xdr:rowOff>123825</xdr:rowOff>
    </xdr:to>
    <xdr:pic>
      <xdr:nvPicPr>
        <xdr:cNvPr id="5886" name="Picture 58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4E1DA73-E7BC-4F69-8665-BB0BAE229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542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4</xdr:row>
      <xdr:rowOff>0</xdr:rowOff>
    </xdr:from>
    <xdr:to>
      <xdr:col>26</xdr:col>
      <xdr:colOff>381000</xdr:colOff>
      <xdr:row>5</xdr:row>
      <xdr:rowOff>180975</xdr:rowOff>
    </xdr:to>
    <xdr:pic>
      <xdr:nvPicPr>
        <xdr:cNvPr id="5887" name="Picture 58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97A9EBA-5010-40FE-A96C-03B28BC52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562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5</xdr:row>
      <xdr:rowOff>0</xdr:rowOff>
    </xdr:from>
    <xdr:to>
      <xdr:col>26</xdr:col>
      <xdr:colOff>381000</xdr:colOff>
      <xdr:row>6</xdr:row>
      <xdr:rowOff>66675</xdr:rowOff>
    </xdr:to>
    <xdr:pic>
      <xdr:nvPicPr>
        <xdr:cNvPr id="5888" name="Picture 58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5046F33-A9EB-42FF-B70F-6E4DC20B3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582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6</xdr:row>
      <xdr:rowOff>0</xdr:rowOff>
    </xdr:from>
    <xdr:to>
      <xdr:col>26</xdr:col>
      <xdr:colOff>381000</xdr:colOff>
      <xdr:row>7</xdr:row>
      <xdr:rowOff>28575</xdr:rowOff>
    </xdr:to>
    <xdr:pic>
      <xdr:nvPicPr>
        <xdr:cNvPr id="5889" name="Picture 5888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FBEC3C82-5F9F-4E58-970D-3B9457DD7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602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7</xdr:row>
      <xdr:rowOff>0</xdr:rowOff>
    </xdr:from>
    <xdr:to>
      <xdr:col>26</xdr:col>
      <xdr:colOff>381000</xdr:colOff>
      <xdr:row>8</xdr:row>
      <xdr:rowOff>180975</xdr:rowOff>
    </xdr:to>
    <xdr:pic>
      <xdr:nvPicPr>
        <xdr:cNvPr id="5890" name="Picture 58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481D7E6-6DFC-4153-8EC5-E7E78DF60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622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8</xdr:row>
      <xdr:rowOff>0</xdr:rowOff>
    </xdr:from>
    <xdr:to>
      <xdr:col>26</xdr:col>
      <xdr:colOff>381000</xdr:colOff>
      <xdr:row>9</xdr:row>
      <xdr:rowOff>180975</xdr:rowOff>
    </xdr:to>
    <xdr:pic>
      <xdr:nvPicPr>
        <xdr:cNvPr id="5891" name="Picture 58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8F750DB-9362-4D82-A698-04EF98C7A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642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9</xdr:row>
      <xdr:rowOff>0</xdr:rowOff>
    </xdr:from>
    <xdr:to>
      <xdr:col>26</xdr:col>
      <xdr:colOff>381000</xdr:colOff>
      <xdr:row>10</xdr:row>
      <xdr:rowOff>0</xdr:rowOff>
    </xdr:to>
    <xdr:pic>
      <xdr:nvPicPr>
        <xdr:cNvPr id="5892" name="Picture 58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BE6CAA7-24A7-4B80-A1F9-AA41CE560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662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10</xdr:row>
      <xdr:rowOff>0</xdr:rowOff>
    </xdr:from>
    <xdr:to>
      <xdr:col>26</xdr:col>
      <xdr:colOff>381000</xdr:colOff>
      <xdr:row>11</xdr:row>
      <xdr:rowOff>133350</xdr:rowOff>
    </xdr:to>
    <xdr:pic>
      <xdr:nvPicPr>
        <xdr:cNvPr id="5893" name="Picture 58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1E56929-DC5E-475A-859D-4273F619A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682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11</xdr:row>
      <xdr:rowOff>0</xdr:rowOff>
    </xdr:from>
    <xdr:to>
      <xdr:col>26</xdr:col>
      <xdr:colOff>381000</xdr:colOff>
      <xdr:row>12</xdr:row>
      <xdr:rowOff>180975</xdr:rowOff>
    </xdr:to>
    <xdr:pic>
      <xdr:nvPicPr>
        <xdr:cNvPr id="5894" name="Picture 58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96E209B-9BF1-4E96-9953-50511C1BA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702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12</xdr:row>
      <xdr:rowOff>0</xdr:rowOff>
    </xdr:from>
    <xdr:to>
      <xdr:col>26</xdr:col>
      <xdr:colOff>381000</xdr:colOff>
      <xdr:row>13</xdr:row>
      <xdr:rowOff>66675</xdr:rowOff>
    </xdr:to>
    <xdr:pic>
      <xdr:nvPicPr>
        <xdr:cNvPr id="5895" name="Picture 58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024AA10-7491-41F6-B1D5-7BA8EFEA2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722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13</xdr:row>
      <xdr:rowOff>0</xdr:rowOff>
    </xdr:from>
    <xdr:to>
      <xdr:col>26</xdr:col>
      <xdr:colOff>381000</xdr:colOff>
      <xdr:row>14</xdr:row>
      <xdr:rowOff>28575</xdr:rowOff>
    </xdr:to>
    <xdr:pic>
      <xdr:nvPicPr>
        <xdr:cNvPr id="5896" name="Picture 58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C27857E-D04C-4237-8805-4DFE4CD55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742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14</xdr:row>
      <xdr:rowOff>0</xdr:rowOff>
    </xdr:from>
    <xdr:to>
      <xdr:col>26</xdr:col>
      <xdr:colOff>381000</xdr:colOff>
      <xdr:row>15</xdr:row>
      <xdr:rowOff>180975</xdr:rowOff>
    </xdr:to>
    <xdr:pic>
      <xdr:nvPicPr>
        <xdr:cNvPr id="5897" name="Picture 58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662853F-9D64-43A0-8EA1-E6590922A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762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15</xdr:row>
      <xdr:rowOff>0</xdr:rowOff>
    </xdr:from>
    <xdr:to>
      <xdr:col>26</xdr:col>
      <xdr:colOff>381000</xdr:colOff>
      <xdr:row>16</xdr:row>
      <xdr:rowOff>180975</xdr:rowOff>
    </xdr:to>
    <xdr:pic>
      <xdr:nvPicPr>
        <xdr:cNvPr id="5898" name="Picture 58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45EB82B-B2E0-447A-9DD8-C2426E332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782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16</xdr:row>
      <xdr:rowOff>0</xdr:rowOff>
    </xdr:from>
    <xdr:to>
      <xdr:col>26</xdr:col>
      <xdr:colOff>381000</xdr:colOff>
      <xdr:row>17</xdr:row>
      <xdr:rowOff>180975</xdr:rowOff>
    </xdr:to>
    <xdr:pic>
      <xdr:nvPicPr>
        <xdr:cNvPr id="5899" name="Picture 589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68A9CD0-73CE-4827-A582-6CC0875D1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802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17</xdr:row>
      <xdr:rowOff>0</xdr:rowOff>
    </xdr:from>
    <xdr:to>
      <xdr:col>26</xdr:col>
      <xdr:colOff>381000</xdr:colOff>
      <xdr:row>18</xdr:row>
      <xdr:rowOff>133350</xdr:rowOff>
    </xdr:to>
    <xdr:pic>
      <xdr:nvPicPr>
        <xdr:cNvPr id="5900" name="Picture 589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BDACB0D3-820F-4F2E-BDEC-754333B47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822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18</xdr:row>
      <xdr:rowOff>0</xdr:rowOff>
    </xdr:from>
    <xdr:to>
      <xdr:col>26</xdr:col>
      <xdr:colOff>381000</xdr:colOff>
      <xdr:row>19</xdr:row>
      <xdr:rowOff>180975</xdr:rowOff>
    </xdr:to>
    <xdr:pic>
      <xdr:nvPicPr>
        <xdr:cNvPr id="5901" name="Picture 59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DE1B42D-EDDA-4EC9-BB14-8BCBA984E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842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19</xdr:row>
      <xdr:rowOff>0</xdr:rowOff>
    </xdr:from>
    <xdr:to>
      <xdr:col>26</xdr:col>
      <xdr:colOff>381000</xdr:colOff>
      <xdr:row>20</xdr:row>
      <xdr:rowOff>66675</xdr:rowOff>
    </xdr:to>
    <xdr:pic>
      <xdr:nvPicPr>
        <xdr:cNvPr id="5902" name="Picture 590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8E8DCDE-9361-46B7-B753-6A32BE64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862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20</xdr:row>
      <xdr:rowOff>0</xdr:rowOff>
    </xdr:from>
    <xdr:to>
      <xdr:col>26</xdr:col>
      <xdr:colOff>381000</xdr:colOff>
      <xdr:row>21</xdr:row>
      <xdr:rowOff>28575</xdr:rowOff>
    </xdr:to>
    <xdr:pic>
      <xdr:nvPicPr>
        <xdr:cNvPr id="5903" name="Picture 5902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4409B1A6-9063-47EE-9168-D86B533E2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882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21</xdr:row>
      <xdr:rowOff>0</xdr:rowOff>
    </xdr:from>
    <xdr:to>
      <xdr:col>26</xdr:col>
      <xdr:colOff>381000</xdr:colOff>
      <xdr:row>22</xdr:row>
      <xdr:rowOff>133350</xdr:rowOff>
    </xdr:to>
    <xdr:pic>
      <xdr:nvPicPr>
        <xdr:cNvPr id="5904" name="Picture 59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652331A-6FAA-44FC-A247-536C92F97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902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22</xdr:row>
      <xdr:rowOff>0</xdr:rowOff>
    </xdr:from>
    <xdr:to>
      <xdr:col>26</xdr:col>
      <xdr:colOff>381000</xdr:colOff>
      <xdr:row>23</xdr:row>
      <xdr:rowOff>180975</xdr:rowOff>
    </xdr:to>
    <xdr:pic>
      <xdr:nvPicPr>
        <xdr:cNvPr id="5905" name="Picture 5904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54E7C953-58FC-4B13-A55B-56CECD2FE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922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23</xdr:row>
      <xdr:rowOff>0</xdr:rowOff>
    </xdr:from>
    <xdr:to>
      <xdr:col>26</xdr:col>
      <xdr:colOff>381000</xdr:colOff>
      <xdr:row>24</xdr:row>
      <xdr:rowOff>66675</xdr:rowOff>
    </xdr:to>
    <xdr:pic>
      <xdr:nvPicPr>
        <xdr:cNvPr id="5906" name="Picture 59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BAA62AA-77A7-4458-8967-A10D1CCBC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942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24</xdr:row>
      <xdr:rowOff>0</xdr:rowOff>
    </xdr:from>
    <xdr:to>
      <xdr:col>26</xdr:col>
      <xdr:colOff>381000</xdr:colOff>
      <xdr:row>25</xdr:row>
      <xdr:rowOff>133350</xdr:rowOff>
    </xdr:to>
    <xdr:pic>
      <xdr:nvPicPr>
        <xdr:cNvPr id="5907" name="Picture 59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316C9FC-E7C2-4606-B155-D74A8E123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962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25</xdr:row>
      <xdr:rowOff>0</xdr:rowOff>
    </xdr:from>
    <xdr:to>
      <xdr:col>26</xdr:col>
      <xdr:colOff>381000</xdr:colOff>
      <xdr:row>26</xdr:row>
      <xdr:rowOff>180975</xdr:rowOff>
    </xdr:to>
    <xdr:pic>
      <xdr:nvPicPr>
        <xdr:cNvPr id="5908" name="Picture 5907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9187840A-3BC0-4BCD-8927-70AA8EB87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982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26</xdr:row>
      <xdr:rowOff>0</xdr:rowOff>
    </xdr:from>
    <xdr:to>
      <xdr:col>26</xdr:col>
      <xdr:colOff>381000</xdr:colOff>
      <xdr:row>26</xdr:row>
      <xdr:rowOff>381000</xdr:rowOff>
    </xdr:to>
    <xdr:pic>
      <xdr:nvPicPr>
        <xdr:cNvPr id="5909" name="Picture 590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5F5F393-B737-43EB-814F-CEE2A7F71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002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27</xdr:row>
      <xdr:rowOff>0</xdr:rowOff>
    </xdr:from>
    <xdr:to>
      <xdr:col>26</xdr:col>
      <xdr:colOff>381000</xdr:colOff>
      <xdr:row>28</xdr:row>
      <xdr:rowOff>28575</xdr:rowOff>
    </xdr:to>
    <xdr:pic>
      <xdr:nvPicPr>
        <xdr:cNvPr id="5910" name="Picture 5909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3A4A92D6-41D7-471C-BCA0-D826A8E27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022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28</xdr:row>
      <xdr:rowOff>0</xdr:rowOff>
    </xdr:from>
    <xdr:to>
      <xdr:col>26</xdr:col>
      <xdr:colOff>381000</xdr:colOff>
      <xdr:row>29</xdr:row>
      <xdr:rowOff>180975</xdr:rowOff>
    </xdr:to>
    <xdr:pic>
      <xdr:nvPicPr>
        <xdr:cNvPr id="5911" name="Picture 59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DD49B1E-AA68-4D5D-BB86-F3B2A6734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042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29</xdr:row>
      <xdr:rowOff>0</xdr:rowOff>
    </xdr:from>
    <xdr:to>
      <xdr:col>26</xdr:col>
      <xdr:colOff>381000</xdr:colOff>
      <xdr:row>30</xdr:row>
      <xdr:rowOff>180975</xdr:rowOff>
    </xdr:to>
    <xdr:pic>
      <xdr:nvPicPr>
        <xdr:cNvPr id="5912" name="Picture 59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80F758F-076B-4C7E-AC55-85DEC8FC9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062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30</xdr:row>
      <xdr:rowOff>0</xdr:rowOff>
    </xdr:from>
    <xdr:to>
      <xdr:col>26</xdr:col>
      <xdr:colOff>381000</xdr:colOff>
      <xdr:row>31</xdr:row>
      <xdr:rowOff>180975</xdr:rowOff>
    </xdr:to>
    <xdr:pic>
      <xdr:nvPicPr>
        <xdr:cNvPr id="5913" name="Picture 59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A28B18A-DFE2-4506-B7A4-98E5B14FC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082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31</xdr:row>
      <xdr:rowOff>0</xdr:rowOff>
    </xdr:from>
    <xdr:to>
      <xdr:col>26</xdr:col>
      <xdr:colOff>381000</xdr:colOff>
      <xdr:row>32</xdr:row>
      <xdr:rowOff>180975</xdr:rowOff>
    </xdr:to>
    <xdr:pic>
      <xdr:nvPicPr>
        <xdr:cNvPr id="5914" name="Picture 591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43FFC1F-A3C8-45F5-B864-4784F8E25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102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32</xdr:row>
      <xdr:rowOff>0</xdr:rowOff>
    </xdr:from>
    <xdr:to>
      <xdr:col>26</xdr:col>
      <xdr:colOff>381000</xdr:colOff>
      <xdr:row>33</xdr:row>
      <xdr:rowOff>180975</xdr:rowOff>
    </xdr:to>
    <xdr:pic>
      <xdr:nvPicPr>
        <xdr:cNvPr id="5915" name="Picture 59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2B381DA-905F-4388-A995-A50D1CACE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122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33</xdr:row>
      <xdr:rowOff>0</xdr:rowOff>
    </xdr:from>
    <xdr:to>
      <xdr:col>26</xdr:col>
      <xdr:colOff>381000</xdr:colOff>
      <xdr:row>34</xdr:row>
      <xdr:rowOff>180975</xdr:rowOff>
    </xdr:to>
    <xdr:pic>
      <xdr:nvPicPr>
        <xdr:cNvPr id="5916" name="Picture 59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AD35D2A-4EB5-4A2E-9289-5B0160996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142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34</xdr:row>
      <xdr:rowOff>0</xdr:rowOff>
    </xdr:from>
    <xdr:to>
      <xdr:col>26</xdr:col>
      <xdr:colOff>381000</xdr:colOff>
      <xdr:row>35</xdr:row>
      <xdr:rowOff>180975</xdr:rowOff>
    </xdr:to>
    <xdr:pic>
      <xdr:nvPicPr>
        <xdr:cNvPr id="5917" name="Picture 59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5A97B71-62D8-4CF9-8A2B-667F79E68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162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35</xdr:row>
      <xdr:rowOff>0</xdr:rowOff>
    </xdr:from>
    <xdr:to>
      <xdr:col>26</xdr:col>
      <xdr:colOff>381000</xdr:colOff>
      <xdr:row>36</xdr:row>
      <xdr:rowOff>180975</xdr:rowOff>
    </xdr:to>
    <xdr:pic>
      <xdr:nvPicPr>
        <xdr:cNvPr id="5918" name="Picture 591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C59FD69-8AAF-4B7F-AD36-0CD4E6FE1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182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36</xdr:row>
      <xdr:rowOff>0</xdr:rowOff>
    </xdr:from>
    <xdr:to>
      <xdr:col>26</xdr:col>
      <xdr:colOff>381000</xdr:colOff>
      <xdr:row>37</xdr:row>
      <xdr:rowOff>180975</xdr:rowOff>
    </xdr:to>
    <xdr:pic>
      <xdr:nvPicPr>
        <xdr:cNvPr id="5919" name="Picture 59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79E6B3B-8CF5-4A79-8A4A-B30CA7C3A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202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37</xdr:row>
      <xdr:rowOff>0</xdr:rowOff>
    </xdr:from>
    <xdr:to>
      <xdr:col>26</xdr:col>
      <xdr:colOff>381000</xdr:colOff>
      <xdr:row>38</xdr:row>
      <xdr:rowOff>180975</xdr:rowOff>
    </xdr:to>
    <xdr:pic>
      <xdr:nvPicPr>
        <xdr:cNvPr id="5920" name="Picture 59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B7D6126-F9DC-4196-A497-149D95539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222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38</xdr:row>
      <xdr:rowOff>0</xdr:rowOff>
    </xdr:from>
    <xdr:to>
      <xdr:col>26</xdr:col>
      <xdr:colOff>381000</xdr:colOff>
      <xdr:row>39</xdr:row>
      <xdr:rowOff>180975</xdr:rowOff>
    </xdr:to>
    <xdr:pic>
      <xdr:nvPicPr>
        <xdr:cNvPr id="5921" name="Picture 59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F386455-3489-4402-8F1B-849362DB7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242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39</xdr:row>
      <xdr:rowOff>0</xdr:rowOff>
    </xdr:from>
    <xdr:to>
      <xdr:col>26</xdr:col>
      <xdr:colOff>381000</xdr:colOff>
      <xdr:row>40</xdr:row>
      <xdr:rowOff>180975</xdr:rowOff>
    </xdr:to>
    <xdr:pic>
      <xdr:nvPicPr>
        <xdr:cNvPr id="5922" name="Picture 59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11BD7DA-4E5A-4569-925D-DF4B238E5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262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40</xdr:row>
      <xdr:rowOff>0</xdr:rowOff>
    </xdr:from>
    <xdr:to>
      <xdr:col>26</xdr:col>
      <xdr:colOff>381000</xdr:colOff>
      <xdr:row>41</xdr:row>
      <xdr:rowOff>180975</xdr:rowOff>
    </xdr:to>
    <xdr:pic>
      <xdr:nvPicPr>
        <xdr:cNvPr id="5923" name="Picture 59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09B256A-CA5C-43C7-9F34-F6A0F3F6A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282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41</xdr:row>
      <xdr:rowOff>0</xdr:rowOff>
    </xdr:from>
    <xdr:to>
      <xdr:col>26</xdr:col>
      <xdr:colOff>381000</xdr:colOff>
      <xdr:row>42</xdr:row>
      <xdr:rowOff>180975</xdr:rowOff>
    </xdr:to>
    <xdr:pic>
      <xdr:nvPicPr>
        <xdr:cNvPr id="5924" name="Picture 5923" descr="https://a.espncdn.com/combiner/i?img=/i/teamlogos/countries/500/nor.png&amp;w=40&amp;h=40&amp;scale=crop">
          <a:extLst>
            <a:ext uri="{FF2B5EF4-FFF2-40B4-BE49-F238E27FC236}">
              <a16:creationId xmlns:a16="http://schemas.microsoft.com/office/drawing/2014/main" id="{F99E5894-1A2F-4F23-BD97-AEDEA5AB7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302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42</xdr:row>
      <xdr:rowOff>0</xdr:rowOff>
    </xdr:from>
    <xdr:to>
      <xdr:col>26</xdr:col>
      <xdr:colOff>381000</xdr:colOff>
      <xdr:row>43</xdr:row>
      <xdr:rowOff>180975</xdr:rowOff>
    </xdr:to>
    <xdr:pic>
      <xdr:nvPicPr>
        <xdr:cNvPr id="5925" name="Picture 5924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0CC89FAE-480C-4AD1-813A-2059E0305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3221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43</xdr:row>
      <xdr:rowOff>0</xdr:rowOff>
    </xdr:from>
    <xdr:to>
      <xdr:col>26</xdr:col>
      <xdr:colOff>381000</xdr:colOff>
      <xdr:row>44</xdr:row>
      <xdr:rowOff>180975</xdr:rowOff>
    </xdr:to>
    <xdr:pic>
      <xdr:nvPicPr>
        <xdr:cNvPr id="5926" name="Picture 5925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96C191B5-634F-4B83-AFAD-A11F8031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3421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44</xdr:row>
      <xdr:rowOff>0</xdr:rowOff>
    </xdr:from>
    <xdr:to>
      <xdr:col>26</xdr:col>
      <xdr:colOff>381000</xdr:colOff>
      <xdr:row>45</xdr:row>
      <xdr:rowOff>180975</xdr:rowOff>
    </xdr:to>
    <xdr:pic>
      <xdr:nvPicPr>
        <xdr:cNvPr id="5927" name="Picture 5926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D9C1ED9D-2A00-4C35-97C0-F13F1E985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362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45</xdr:row>
      <xdr:rowOff>0</xdr:rowOff>
    </xdr:from>
    <xdr:to>
      <xdr:col>26</xdr:col>
      <xdr:colOff>381000</xdr:colOff>
      <xdr:row>46</xdr:row>
      <xdr:rowOff>180975</xdr:rowOff>
    </xdr:to>
    <xdr:pic>
      <xdr:nvPicPr>
        <xdr:cNvPr id="5928" name="Picture 59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F975CE8-DDA9-46A1-9F06-8AC6AC036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3822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46</xdr:row>
      <xdr:rowOff>0</xdr:rowOff>
    </xdr:from>
    <xdr:to>
      <xdr:col>26</xdr:col>
      <xdr:colOff>381000</xdr:colOff>
      <xdr:row>47</xdr:row>
      <xdr:rowOff>180975</xdr:rowOff>
    </xdr:to>
    <xdr:pic>
      <xdr:nvPicPr>
        <xdr:cNvPr id="5929" name="Picture 5928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15061437-7694-4095-A216-64DAA5CCA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402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47</xdr:row>
      <xdr:rowOff>0</xdr:rowOff>
    </xdr:from>
    <xdr:to>
      <xdr:col>26</xdr:col>
      <xdr:colOff>381000</xdr:colOff>
      <xdr:row>48</xdr:row>
      <xdr:rowOff>180975</xdr:rowOff>
    </xdr:to>
    <xdr:pic>
      <xdr:nvPicPr>
        <xdr:cNvPr id="5930" name="Picture 59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88E719C-F9E1-4AA3-85ED-2A8F529DC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4222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48</xdr:row>
      <xdr:rowOff>0</xdr:rowOff>
    </xdr:from>
    <xdr:to>
      <xdr:col>26</xdr:col>
      <xdr:colOff>381000</xdr:colOff>
      <xdr:row>49</xdr:row>
      <xdr:rowOff>180975</xdr:rowOff>
    </xdr:to>
    <xdr:pic>
      <xdr:nvPicPr>
        <xdr:cNvPr id="5931" name="Picture 59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BDFBD07-3387-4039-B2A3-5ECA55AB2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4422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49</xdr:row>
      <xdr:rowOff>0</xdr:rowOff>
    </xdr:from>
    <xdr:to>
      <xdr:col>26</xdr:col>
      <xdr:colOff>381000</xdr:colOff>
      <xdr:row>50</xdr:row>
      <xdr:rowOff>180975</xdr:rowOff>
    </xdr:to>
    <xdr:pic>
      <xdr:nvPicPr>
        <xdr:cNvPr id="5932" name="Picture 593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BF5D103-09F5-4166-8205-E1506CFF0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4622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50</xdr:row>
      <xdr:rowOff>0</xdr:rowOff>
    </xdr:from>
    <xdr:to>
      <xdr:col>26</xdr:col>
      <xdr:colOff>381000</xdr:colOff>
      <xdr:row>51</xdr:row>
      <xdr:rowOff>180975</xdr:rowOff>
    </xdr:to>
    <xdr:pic>
      <xdr:nvPicPr>
        <xdr:cNvPr id="5933" name="Picture 593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8F00599-58A9-4F10-97C1-22A3391C6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482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51</xdr:row>
      <xdr:rowOff>0</xdr:rowOff>
    </xdr:from>
    <xdr:to>
      <xdr:col>26</xdr:col>
      <xdr:colOff>381000</xdr:colOff>
      <xdr:row>52</xdr:row>
      <xdr:rowOff>180975</xdr:rowOff>
    </xdr:to>
    <xdr:pic>
      <xdr:nvPicPr>
        <xdr:cNvPr id="5934" name="Picture 593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4376B564-EFE2-4BC5-B4FD-51DD8BD32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5022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52</xdr:row>
      <xdr:rowOff>0</xdr:rowOff>
    </xdr:from>
    <xdr:to>
      <xdr:col>26</xdr:col>
      <xdr:colOff>381000</xdr:colOff>
      <xdr:row>53</xdr:row>
      <xdr:rowOff>180975</xdr:rowOff>
    </xdr:to>
    <xdr:pic>
      <xdr:nvPicPr>
        <xdr:cNvPr id="5935" name="Picture 5934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C98C83FD-7999-43A3-951F-F31C84DC1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5222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53</xdr:row>
      <xdr:rowOff>0</xdr:rowOff>
    </xdr:from>
    <xdr:to>
      <xdr:col>26</xdr:col>
      <xdr:colOff>381000</xdr:colOff>
      <xdr:row>54</xdr:row>
      <xdr:rowOff>180975</xdr:rowOff>
    </xdr:to>
    <xdr:pic>
      <xdr:nvPicPr>
        <xdr:cNvPr id="5936" name="Picture 59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C02B968-BB27-4AF0-8689-F744EB028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5422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54</xdr:row>
      <xdr:rowOff>0</xdr:rowOff>
    </xdr:from>
    <xdr:to>
      <xdr:col>26</xdr:col>
      <xdr:colOff>381000</xdr:colOff>
      <xdr:row>55</xdr:row>
      <xdr:rowOff>180975</xdr:rowOff>
    </xdr:to>
    <xdr:pic>
      <xdr:nvPicPr>
        <xdr:cNvPr id="5937" name="Picture 59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E759C82-4DE5-4B7D-BDFA-FAE840265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5622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55</xdr:row>
      <xdr:rowOff>0</xdr:rowOff>
    </xdr:from>
    <xdr:to>
      <xdr:col>26</xdr:col>
      <xdr:colOff>381000</xdr:colOff>
      <xdr:row>56</xdr:row>
      <xdr:rowOff>180975</xdr:rowOff>
    </xdr:to>
    <xdr:pic>
      <xdr:nvPicPr>
        <xdr:cNvPr id="5938" name="Picture 59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39EC73F-2CCF-404A-BB2D-DD32BFEBA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5822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56</xdr:row>
      <xdr:rowOff>0</xdr:rowOff>
    </xdr:from>
    <xdr:to>
      <xdr:col>26</xdr:col>
      <xdr:colOff>381000</xdr:colOff>
      <xdr:row>57</xdr:row>
      <xdr:rowOff>180975</xdr:rowOff>
    </xdr:to>
    <xdr:pic>
      <xdr:nvPicPr>
        <xdr:cNvPr id="5939" name="Picture 5938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E2D5EA38-6D6A-41EC-B983-5EAB52508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602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57</xdr:row>
      <xdr:rowOff>0</xdr:rowOff>
    </xdr:from>
    <xdr:to>
      <xdr:col>26</xdr:col>
      <xdr:colOff>381000</xdr:colOff>
      <xdr:row>58</xdr:row>
      <xdr:rowOff>180975</xdr:rowOff>
    </xdr:to>
    <xdr:pic>
      <xdr:nvPicPr>
        <xdr:cNvPr id="5940" name="Picture 59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AC89AF4-7C45-4909-944B-B7F875E99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6222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58</xdr:row>
      <xdr:rowOff>0</xdr:rowOff>
    </xdr:from>
    <xdr:to>
      <xdr:col>26</xdr:col>
      <xdr:colOff>381000</xdr:colOff>
      <xdr:row>59</xdr:row>
      <xdr:rowOff>180975</xdr:rowOff>
    </xdr:to>
    <xdr:pic>
      <xdr:nvPicPr>
        <xdr:cNvPr id="5941" name="Picture 59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25DA573-37C8-4B63-9F1C-CDA6012EE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6422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59</xdr:row>
      <xdr:rowOff>0</xdr:rowOff>
    </xdr:from>
    <xdr:to>
      <xdr:col>26</xdr:col>
      <xdr:colOff>381000</xdr:colOff>
      <xdr:row>60</xdr:row>
      <xdr:rowOff>180975</xdr:rowOff>
    </xdr:to>
    <xdr:pic>
      <xdr:nvPicPr>
        <xdr:cNvPr id="5942" name="Picture 594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040B57CF-231B-4363-8CB6-1960E9CA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6622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60</xdr:row>
      <xdr:rowOff>0</xdr:rowOff>
    </xdr:from>
    <xdr:to>
      <xdr:col>26</xdr:col>
      <xdr:colOff>381000</xdr:colOff>
      <xdr:row>61</xdr:row>
      <xdr:rowOff>180975</xdr:rowOff>
    </xdr:to>
    <xdr:pic>
      <xdr:nvPicPr>
        <xdr:cNvPr id="5943" name="Picture 5942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CFC27D43-3F2F-4A6D-8679-78ADEAB61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682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61</xdr:row>
      <xdr:rowOff>0</xdr:rowOff>
    </xdr:from>
    <xdr:to>
      <xdr:col>26</xdr:col>
      <xdr:colOff>381000</xdr:colOff>
      <xdr:row>62</xdr:row>
      <xdr:rowOff>180975</xdr:rowOff>
    </xdr:to>
    <xdr:pic>
      <xdr:nvPicPr>
        <xdr:cNvPr id="5944" name="Picture 5943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5D353B45-5E5C-459F-BED6-507B4C2CA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7022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62</xdr:row>
      <xdr:rowOff>0</xdr:rowOff>
    </xdr:from>
    <xdr:to>
      <xdr:col>26</xdr:col>
      <xdr:colOff>381000</xdr:colOff>
      <xdr:row>63</xdr:row>
      <xdr:rowOff>180975</xdr:rowOff>
    </xdr:to>
    <xdr:pic>
      <xdr:nvPicPr>
        <xdr:cNvPr id="5945" name="Picture 594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A2F5D39-E6D0-468E-A8E8-C1E038BDA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7222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63</xdr:row>
      <xdr:rowOff>0</xdr:rowOff>
    </xdr:from>
    <xdr:to>
      <xdr:col>26</xdr:col>
      <xdr:colOff>381000</xdr:colOff>
      <xdr:row>64</xdr:row>
      <xdr:rowOff>180975</xdr:rowOff>
    </xdr:to>
    <xdr:pic>
      <xdr:nvPicPr>
        <xdr:cNvPr id="5946" name="Picture 59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70D0F9D-4EFC-4591-8BCD-50C331C4A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7422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64</xdr:row>
      <xdr:rowOff>0</xdr:rowOff>
    </xdr:from>
    <xdr:to>
      <xdr:col>26</xdr:col>
      <xdr:colOff>381000</xdr:colOff>
      <xdr:row>65</xdr:row>
      <xdr:rowOff>180975</xdr:rowOff>
    </xdr:to>
    <xdr:pic>
      <xdr:nvPicPr>
        <xdr:cNvPr id="5947" name="Picture 59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50CD272-687C-4E40-AEC0-6DCBB3F9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762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65</xdr:row>
      <xdr:rowOff>0</xdr:rowOff>
    </xdr:from>
    <xdr:to>
      <xdr:col>26</xdr:col>
      <xdr:colOff>381000</xdr:colOff>
      <xdr:row>66</xdr:row>
      <xdr:rowOff>180975</xdr:rowOff>
    </xdr:to>
    <xdr:pic>
      <xdr:nvPicPr>
        <xdr:cNvPr id="5948" name="Picture 5947" descr="https://a.espncdn.com/combiner/i?img=/i/teamlogos/countries/500/nzl.png&amp;w=40&amp;h=40&amp;scale=crop">
          <a:extLst>
            <a:ext uri="{FF2B5EF4-FFF2-40B4-BE49-F238E27FC236}">
              <a16:creationId xmlns:a16="http://schemas.microsoft.com/office/drawing/2014/main" id="{6085AE31-2D61-4FF4-A250-692406D94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7822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66</xdr:row>
      <xdr:rowOff>0</xdr:rowOff>
    </xdr:from>
    <xdr:to>
      <xdr:col>26</xdr:col>
      <xdr:colOff>381000</xdr:colOff>
      <xdr:row>67</xdr:row>
      <xdr:rowOff>180975</xdr:rowOff>
    </xdr:to>
    <xdr:pic>
      <xdr:nvPicPr>
        <xdr:cNvPr id="5949" name="Picture 59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71DB2A3-46EF-4512-B7AA-6E5C1EB7C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802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67</xdr:row>
      <xdr:rowOff>0</xdr:rowOff>
    </xdr:from>
    <xdr:to>
      <xdr:col>26</xdr:col>
      <xdr:colOff>381000</xdr:colOff>
      <xdr:row>68</xdr:row>
      <xdr:rowOff>180975</xdr:rowOff>
    </xdr:to>
    <xdr:pic>
      <xdr:nvPicPr>
        <xdr:cNvPr id="5950" name="Picture 5949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40C7038A-FE7D-413A-854A-D97689F9C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8222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68</xdr:row>
      <xdr:rowOff>0</xdr:rowOff>
    </xdr:from>
    <xdr:to>
      <xdr:col>26</xdr:col>
      <xdr:colOff>381000</xdr:colOff>
      <xdr:row>69</xdr:row>
      <xdr:rowOff>180975</xdr:rowOff>
    </xdr:to>
    <xdr:pic>
      <xdr:nvPicPr>
        <xdr:cNvPr id="5951" name="Picture 59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ED88064-BD97-4734-82A9-955F1F82F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8422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69</xdr:row>
      <xdr:rowOff>0</xdr:rowOff>
    </xdr:from>
    <xdr:to>
      <xdr:col>26</xdr:col>
      <xdr:colOff>381000</xdr:colOff>
      <xdr:row>70</xdr:row>
      <xdr:rowOff>180975</xdr:rowOff>
    </xdr:to>
    <xdr:pic>
      <xdr:nvPicPr>
        <xdr:cNvPr id="5952" name="Picture 59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2F4B4CF-DEC6-48C3-9F50-E1FFC3CE8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8622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70</xdr:row>
      <xdr:rowOff>0</xdr:rowOff>
    </xdr:from>
    <xdr:to>
      <xdr:col>26</xdr:col>
      <xdr:colOff>381000</xdr:colOff>
      <xdr:row>71</xdr:row>
      <xdr:rowOff>180975</xdr:rowOff>
    </xdr:to>
    <xdr:pic>
      <xdr:nvPicPr>
        <xdr:cNvPr id="5953" name="Picture 59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0BB1B91-4848-445F-B691-DFC3FC121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8822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71</xdr:row>
      <xdr:rowOff>0</xdr:rowOff>
    </xdr:from>
    <xdr:to>
      <xdr:col>26</xdr:col>
      <xdr:colOff>381000</xdr:colOff>
      <xdr:row>72</xdr:row>
      <xdr:rowOff>180975</xdr:rowOff>
    </xdr:to>
    <xdr:pic>
      <xdr:nvPicPr>
        <xdr:cNvPr id="5954" name="Picture 59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8531F3D-91E3-46B6-B601-EB66BCD45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9022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72</xdr:row>
      <xdr:rowOff>0</xdr:rowOff>
    </xdr:from>
    <xdr:to>
      <xdr:col>26</xdr:col>
      <xdr:colOff>381000</xdr:colOff>
      <xdr:row>73</xdr:row>
      <xdr:rowOff>180975</xdr:rowOff>
    </xdr:to>
    <xdr:pic>
      <xdr:nvPicPr>
        <xdr:cNvPr id="5955" name="Picture 59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1285008-F38E-4E6F-BFD5-0887EE723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9222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73</xdr:row>
      <xdr:rowOff>0</xdr:rowOff>
    </xdr:from>
    <xdr:to>
      <xdr:col>26</xdr:col>
      <xdr:colOff>381000</xdr:colOff>
      <xdr:row>74</xdr:row>
      <xdr:rowOff>180975</xdr:rowOff>
    </xdr:to>
    <xdr:pic>
      <xdr:nvPicPr>
        <xdr:cNvPr id="5956" name="Picture 59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A773BF7-2C74-463F-B460-70BADC2CE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9422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74</xdr:row>
      <xdr:rowOff>0</xdr:rowOff>
    </xdr:from>
    <xdr:to>
      <xdr:col>26</xdr:col>
      <xdr:colOff>381000</xdr:colOff>
      <xdr:row>75</xdr:row>
      <xdr:rowOff>180975</xdr:rowOff>
    </xdr:to>
    <xdr:pic>
      <xdr:nvPicPr>
        <xdr:cNvPr id="5957" name="Picture 5956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70E48041-B7D1-483C-9F74-28410A802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9622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75</xdr:row>
      <xdr:rowOff>0</xdr:rowOff>
    </xdr:from>
    <xdr:to>
      <xdr:col>26</xdr:col>
      <xdr:colOff>381000</xdr:colOff>
      <xdr:row>76</xdr:row>
      <xdr:rowOff>180975</xdr:rowOff>
    </xdr:to>
    <xdr:pic>
      <xdr:nvPicPr>
        <xdr:cNvPr id="5958" name="Picture 59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22B88B0-026E-4FB3-96FB-07206D56C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29822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76</xdr:row>
      <xdr:rowOff>0</xdr:rowOff>
    </xdr:from>
    <xdr:to>
      <xdr:col>26</xdr:col>
      <xdr:colOff>381000</xdr:colOff>
      <xdr:row>77</xdr:row>
      <xdr:rowOff>180975</xdr:rowOff>
    </xdr:to>
    <xdr:pic>
      <xdr:nvPicPr>
        <xdr:cNvPr id="5959" name="Picture 59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48DA2DD-4ED2-4DAB-A5F8-3AB3169FA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0022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77</xdr:row>
      <xdr:rowOff>0</xdr:rowOff>
    </xdr:from>
    <xdr:to>
      <xdr:col>26</xdr:col>
      <xdr:colOff>381000</xdr:colOff>
      <xdr:row>78</xdr:row>
      <xdr:rowOff>180975</xdr:rowOff>
    </xdr:to>
    <xdr:pic>
      <xdr:nvPicPr>
        <xdr:cNvPr id="5960" name="Picture 59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5F0D1B5-B11E-4746-8303-A2A4D73BD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0222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78</xdr:row>
      <xdr:rowOff>0</xdr:rowOff>
    </xdr:from>
    <xdr:to>
      <xdr:col>26</xdr:col>
      <xdr:colOff>381000</xdr:colOff>
      <xdr:row>79</xdr:row>
      <xdr:rowOff>180975</xdr:rowOff>
    </xdr:to>
    <xdr:pic>
      <xdr:nvPicPr>
        <xdr:cNvPr id="5961" name="Picture 5960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D429C4D6-9773-4EE8-B7F8-8209C77F7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0422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79</xdr:row>
      <xdr:rowOff>0</xdr:rowOff>
    </xdr:from>
    <xdr:to>
      <xdr:col>26</xdr:col>
      <xdr:colOff>381000</xdr:colOff>
      <xdr:row>80</xdr:row>
      <xdr:rowOff>180975</xdr:rowOff>
    </xdr:to>
    <xdr:pic>
      <xdr:nvPicPr>
        <xdr:cNvPr id="5962" name="Picture 59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D0E5E27-2EB5-4E61-92F0-6538D909F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0622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80</xdr:row>
      <xdr:rowOff>0</xdr:rowOff>
    </xdr:from>
    <xdr:to>
      <xdr:col>26</xdr:col>
      <xdr:colOff>381000</xdr:colOff>
      <xdr:row>81</xdr:row>
      <xdr:rowOff>180975</xdr:rowOff>
    </xdr:to>
    <xdr:pic>
      <xdr:nvPicPr>
        <xdr:cNvPr id="5963" name="Picture 59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EAC0F4D-61D6-4920-9164-58F40B8E8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082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81</xdr:row>
      <xdr:rowOff>0</xdr:rowOff>
    </xdr:from>
    <xdr:to>
      <xdr:col>26</xdr:col>
      <xdr:colOff>381000</xdr:colOff>
      <xdr:row>82</xdr:row>
      <xdr:rowOff>180975</xdr:rowOff>
    </xdr:to>
    <xdr:pic>
      <xdr:nvPicPr>
        <xdr:cNvPr id="5964" name="Picture 59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2B82BA3-7965-45B3-9A6D-279088548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1022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82</xdr:row>
      <xdr:rowOff>0</xdr:rowOff>
    </xdr:from>
    <xdr:to>
      <xdr:col>26</xdr:col>
      <xdr:colOff>381000</xdr:colOff>
      <xdr:row>83</xdr:row>
      <xdr:rowOff>180975</xdr:rowOff>
    </xdr:to>
    <xdr:pic>
      <xdr:nvPicPr>
        <xdr:cNvPr id="5965" name="Picture 5964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6ADD279D-B906-4C8A-ADD5-364B56719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1222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83</xdr:row>
      <xdr:rowOff>0</xdr:rowOff>
    </xdr:from>
    <xdr:to>
      <xdr:col>26</xdr:col>
      <xdr:colOff>381000</xdr:colOff>
      <xdr:row>84</xdr:row>
      <xdr:rowOff>180975</xdr:rowOff>
    </xdr:to>
    <xdr:pic>
      <xdr:nvPicPr>
        <xdr:cNvPr id="5966" name="Picture 59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3FDFDE8-7FBD-4F81-BF7A-2897F3F05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1422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84</xdr:row>
      <xdr:rowOff>0</xdr:rowOff>
    </xdr:from>
    <xdr:to>
      <xdr:col>26</xdr:col>
      <xdr:colOff>381000</xdr:colOff>
      <xdr:row>85</xdr:row>
      <xdr:rowOff>180975</xdr:rowOff>
    </xdr:to>
    <xdr:pic>
      <xdr:nvPicPr>
        <xdr:cNvPr id="5967" name="Picture 59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8AA7960-0DF3-41A8-8C52-5D7FC9B44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162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85</xdr:row>
      <xdr:rowOff>0</xdr:rowOff>
    </xdr:from>
    <xdr:to>
      <xdr:col>26</xdr:col>
      <xdr:colOff>381000</xdr:colOff>
      <xdr:row>86</xdr:row>
      <xdr:rowOff>180975</xdr:rowOff>
    </xdr:to>
    <xdr:pic>
      <xdr:nvPicPr>
        <xdr:cNvPr id="5968" name="Picture 5967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4027CE00-F727-477E-B6F7-9E7F95C56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1823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86</xdr:row>
      <xdr:rowOff>0</xdr:rowOff>
    </xdr:from>
    <xdr:to>
      <xdr:col>26</xdr:col>
      <xdr:colOff>381000</xdr:colOff>
      <xdr:row>87</xdr:row>
      <xdr:rowOff>180975</xdr:rowOff>
    </xdr:to>
    <xdr:pic>
      <xdr:nvPicPr>
        <xdr:cNvPr id="5969" name="Picture 59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76ABA7B-B398-4EF6-908E-E715BAE60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202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87</xdr:row>
      <xdr:rowOff>0</xdr:rowOff>
    </xdr:from>
    <xdr:to>
      <xdr:col>26</xdr:col>
      <xdr:colOff>381000</xdr:colOff>
      <xdr:row>88</xdr:row>
      <xdr:rowOff>180975</xdr:rowOff>
    </xdr:to>
    <xdr:pic>
      <xdr:nvPicPr>
        <xdr:cNvPr id="5970" name="Picture 5969" descr="https://a.espncdn.com/combiner/i?img=/i/teamlogos/countries/500/zim.png&amp;w=40&amp;h=40&amp;scale=crop">
          <a:extLst>
            <a:ext uri="{FF2B5EF4-FFF2-40B4-BE49-F238E27FC236}">
              <a16:creationId xmlns:a16="http://schemas.microsoft.com/office/drawing/2014/main" id="{48BB1A03-EE1E-429E-BC3A-39460B5C1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2223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88</xdr:row>
      <xdr:rowOff>0</xdr:rowOff>
    </xdr:from>
    <xdr:to>
      <xdr:col>26</xdr:col>
      <xdr:colOff>381000</xdr:colOff>
      <xdr:row>89</xdr:row>
      <xdr:rowOff>180975</xdr:rowOff>
    </xdr:to>
    <xdr:pic>
      <xdr:nvPicPr>
        <xdr:cNvPr id="5971" name="Picture 59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246E579-066F-4894-9065-82B12B6D6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2423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89</xdr:row>
      <xdr:rowOff>0</xdr:rowOff>
    </xdr:from>
    <xdr:to>
      <xdr:col>26</xdr:col>
      <xdr:colOff>381000</xdr:colOff>
      <xdr:row>90</xdr:row>
      <xdr:rowOff>180975</xdr:rowOff>
    </xdr:to>
    <xdr:pic>
      <xdr:nvPicPr>
        <xdr:cNvPr id="5972" name="Picture 59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8FB3F49-C5BB-4333-A063-D6C795189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2623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90</xdr:row>
      <xdr:rowOff>0</xdr:rowOff>
    </xdr:from>
    <xdr:to>
      <xdr:col>26</xdr:col>
      <xdr:colOff>381000</xdr:colOff>
      <xdr:row>91</xdr:row>
      <xdr:rowOff>180975</xdr:rowOff>
    </xdr:to>
    <xdr:pic>
      <xdr:nvPicPr>
        <xdr:cNvPr id="5973" name="Picture 59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78C086D-5DD6-459D-9D71-E88D56D2A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2823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91</xdr:row>
      <xdr:rowOff>0</xdr:rowOff>
    </xdr:from>
    <xdr:to>
      <xdr:col>26</xdr:col>
      <xdr:colOff>381000</xdr:colOff>
      <xdr:row>92</xdr:row>
      <xdr:rowOff>180975</xdr:rowOff>
    </xdr:to>
    <xdr:pic>
      <xdr:nvPicPr>
        <xdr:cNvPr id="5974" name="Picture 59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105AB76-69B0-41E0-AC7E-C9C38B916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3023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92</xdr:row>
      <xdr:rowOff>0</xdr:rowOff>
    </xdr:from>
    <xdr:to>
      <xdr:col>26</xdr:col>
      <xdr:colOff>381000</xdr:colOff>
      <xdr:row>93</xdr:row>
      <xdr:rowOff>180975</xdr:rowOff>
    </xdr:to>
    <xdr:pic>
      <xdr:nvPicPr>
        <xdr:cNvPr id="5975" name="Picture 59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75734D3-BA7A-4A47-AA12-D3330216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3223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93</xdr:row>
      <xdr:rowOff>0</xdr:rowOff>
    </xdr:from>
    <xdr:to>
      <xdr:col>26</xdr:col>
      <xdr:colOff>381000</xdr:colOff>
      <xdr:row>94</xdr:row>
      <xdr:rowOff>180975</xdr:rowOff>
    </xdr:to>
    <xdr:pic>
      <xdr:nvPicPr>
        <xdr:cNvPr id="5976" name="Picture 59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38EBB1F-6D36-4B81-8714-3CF658A6F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3423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94</xdr:row>
      <xdr:rowOff>0</xdr:rowOff>
    </xdr:from>
    <xdr:to>
      <xdr:col>26</xdr:col>
      <xdr:colOff>381000</xdr:colOff>
      <xdr:row>95</xdr:row>
      <xdr:rowOff>180975</xdr:rowOff>
    </xdr:to>
    <xdr:pic>
      <xdr:nvPicPr>
        <xdr:cNvPr id="5977" name="Picture 59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0DDABD1-F42C-42ED-B9BA-FA032C9F1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3623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95</xdr:row>
      <xdr:rowOff>0</xdr:rowOff>
    </xdr:from>
    <xdr:to>
      <xdr:col>26</xdr:col>
      <xdr:colOff>381000</xdr:colOff>
      <xdr:row>96</xdr:row>
      <xdr:rowOff>180975</xdr:rowOff>
    </xdr:to>
    <xdr:pic>
      <xdr:nvPicPr>
        <xdr:cNvPr id="5978" name="Picture 59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79CC1EE-B12D-44A5-843B-5AE9B46C7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3823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96</xdr:row>
      <xdr:rowOff>0</xdr:rowOff>
    </xdr:from>
    <xdr:to>
      <xdr:col>26</xdr:col>
      <xdr:colOff>381000</xdr:colOff>
      <xdr:row>97</xdr:row>
      <xdr:rowOff>180975</xdr:rowOff>
    </xdr:to>
    <xdr:pic>
      <xdr:nvPicPr>
        <xdr:cNvPr id="5979" name="Picture 59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F1F5286-01F3-406A-9156-1BAED28A8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4023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97</xdr:row>
      <xdr:rowOff>0</xdr:rowOff>
    </xdr:from>
    <xdr:to>
      <xdr:col>26</xdr:col>
      <xdr:colOff>381000</xdr:colOff>
      <xdr:row>98</xdr:row>
      <xdr:rowOff>180975</xdr:rowOff>
    </xdr:to>
    <xdr:pic>
      <xdr:nvPicPr>
        <xdr:cNvPr id="5980" name="Picture 59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EB0F067-53DD-4352-8334-CAA305EE2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4223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98</xdr:row>
      <xdr:rowOff>0</xdr:rowOff>
    </xdr:from>
    <xdr:to>
      <xdr:col>26</xdr:col>
      <xdr:colOff>381000</xdr:colOff>
      <xdr:row>99</xdr:row>
      <xdr:rowOff>180975</xdr:rowOff>
    </xdr:to>
    <xdr:pic>
      <xdr:nvPicPr>
        <xdr:cNvPr id="5981" name="Picture 59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0802360-C8C9-412F-9924-12417DBAF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4423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99</xdr:row>
      <xdr:rowOff>0</xdr:rowOff>
    </xdr:from>
    <xdr:to>
      <xdr:col>26</xdr:col>
      <xdr:colOff>381000</xdr:colOff>
      <xdr:row>100</xdr:row>
      <xdr:rowOff>180975</xdr:rowOff>
    </xdr:to>
    <xdr:pic>
      <xdr:nvPicPr>
        <xdr:cNvPr id="5982" name="Picture 5981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F57EEB80-07D0-4CAC-A337-3CF7944FC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4623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100</xdr:row>
      <xdr:rowOff>0</xdr:rowOff>
    </xdr:from>
    <xdr:to>
      <xdr:col>26</xdr:col>
      <xdr:colOff>381000</xdr:colOff>
      <xdr:row>101</xdr:row>
      <xdr:rowOff>180975</xdr:rowOff>
    </xdr:to>
    <xdr:pic>
      <xdr:nvPicPr>
        <xdr:cNvPr id="5983" name="Picture 59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C5EB141-4408-47BB-A3BB-102FC5A5D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482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101</xdr:row>
      <xdr:rowOff>0</xdr:rowOff>
    </xdr:from>
    <xdr:to>
      <xdr:col>26</xdr:col>
      <xdr:colOff>381000</xdr:colOff>
      <xdr:row>102</xdr:row>
      <xdr:rowOff>180975</xdr:rowOff>
    </xdr:to>
    <xdr:pic>
      <xdr:nvPicPr>
        <xdr:cNvPr id="5984" name="Picture 5983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D2310E4B-2FD1-4D44-BBF9-7E18429F2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5023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102</xdr:row>
      <xdr:rowOff>0</xdr:rowOff>
    </xdr:from>
    <xdr:to>
      <xdr:col>26</xdr:col>
      <xdr:colOff>381000</xdr:colOff>
      <xdr:row>103</xdr:row>
      <xdr:rowOff>180975</xdr:rowOff>
    </xdr:to>
    <xdr:pic>
      <xdr:nvPicPr>
        <xdr:cNvPr id="5985" name="Picture 5984" descr="https://a.espncdn.com/combiner/i?img=/i/teamlogos/countries/500/aut.png&amp;w=40&amp;h=40&amp;scale=crop">
          <a:extLst>
            <a:ext uri="{FF2B5EF4-FFF2-40B4-BE49-F238E27FC236}">
              <a16:creationId xmlns:a16="http://schemas.microsoft.com/office/drawing/2014/main" id="{BAD00562-82D0-4543-BBAA-6CA4F28A3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5223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103</xdr:row>
      <xdr:rowOff>0</xdr:rowOff>
    </xdr:from>
    <xdr:to>
      <xdr:col>26</xdr:col>
      <xdr:colOff>381000</xdr:colOff>
      <xdr:row>104</xdr:row>
      <xdr:rowOff>180975</xdr:rowOff>
    </xdr:to>
    <xdr:pic>
      <xdr:nvPicPr>
        <xdr:cNvPr id="5986" name="Picture 59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7ADA21F-D96A-4CC7-BC3F-2DE31C37F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5423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104</xdr:row>
      <xdr:rowOff>0</xdr:rowOff>
    </xdr:from>
    <xdr:to>
      <xdr:col>26</xdr:col>
      <xdr:colOff>381000</xdr:colOff>
      <xdr:row>105</xdr:row>
      <xdr:rowOff>180975</xdr:rowOff>
    </xdr:to>
    <xdr:pic>
      <xdr:nvPicPr>
        <xdr:cNvPr id="5987" name="Picture 59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9F53DE1-3D7F-46AE-A40A-DC24ED2C4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562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105</xdr:row>
      <xdr:rowOff>0</xdr:rowOff>
    </xdr:from>
    <xdr:to>
      <xdr:col>26</xdr:col>
      <xdr:colOff>381000</xdr:colOff>
      <xdr:row>106</xdr:row>
      <xdr:rowOff>180975</xdr:rowOff>
    </xdr:to>
    <xdr:pic>
      <xdr:nvPicPr>
        <xdr:cNvPr id="5988" name="Picture 59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E06D2A9-35D5-4A18-B159-554D5948A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5823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106</xdr:row>
      <xdr:rowOff>0</xdr:rowOff>
    </xdr:from>
    <xdr:to>
      <xdr:col>26</xdr:col>
      <xdr:colOff>381000</xdr:colOff>
      <xdr:row>107</xdr:row>
      <xdr:rowOff>180975</xdr:rowOff>
    </xdr:to>
    <xdr:pic>
      <xdr:nvPicPr>
        <xdr:cNvPr id="5989" name="Picture 59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E88B236-2DF5-4953-BD98-B0D7C40BE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602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107</xdr:row>
      <xdr:rowOff>0</xdr:rowOff>
    </xdr:from>
    <xdr:to>
      <xdr:col>26</xdr:col>
      <xdr:colOff>381000</xdr:colOff>
      <xdr:row>108</xdr:row>
      <xdr:rowOff>180975</xdr:rowOff>
    </xdr:to>
    <xdr:pic>
      <xdr:nvPicPr>
        <xdr:cNvPr id="5990" name="Picture 598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458D6B4-50B2-46AB-A45A-9423C26C9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6223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108</xdr:row>
      <xdr:rowOff>0</xdr:rowOff>
    </xdr:from>
    <xdr:to>
      <xdr:col>26</xdr:col>
      <xdr:colOff>381000</xdr:colOff>
      <xdr:row>109</xdr:row>
      <xdr:rowOff>180975</xdr:rowOff>
    </xdr:to>
    <xdr:pic>
      <xdr:nvPicPr>
        <xdr:cNvPr id="5991" name="Picture 599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ED7EC697-A1F3-4AD1-BC1F-3C19245DE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6423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109</xdr:row>
      <xdr:rowOff>0</xdr:rowOff>
    </xdr:from>
    <xdr:to>
      <xdr:col>26</xdr:col>
      <xdr:colOff>381000</xdr:colOff>
      <xdr:row>110</xdr:row>
      <xdr:rowOff>180975</xdr:rowOff>
    </xdr:to>
    <xdr:pic>
      <xdr:nvPicPr>
        <xdr:cNvPr id="5992" name="Picture 5991" descr="https://a.espncdn.com/combiner/i?img=/i/teamlogos/countries/500/swe.png&amp;w=40&amp;h=40&amp;scale=crop">
          <a:extLst>
            <a:ext uri="{FF2B5EF4-FFF2-40B4-BE49-F238E27FC236}">
              <a16:creationId xmlns:a16="http://schemas.microsoft.com/office/drawing/2014/main" id="{C2A109E7-AEB4-4FA4-AADF-6B7B237DC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6623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110</xdr:row>
      <xdr:rowOff>0</xdr:rowOff>
    </xdr:from>
    <xdr:to>
      <xdr:col>26</xdr:col>
      <xdr:colOff>381000</xdr:colOff>
      <xdr:row>111</xdr:row>
      <xdr:rowOff>180975</xdr:rowOff>
    </xdr:to>
    <xdr:pic>
      <xdr:nvPicPr>
        <xdr:cNvPr id="5993" name="Picture 59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68E54F7-262A-428F-B81A-9B4B166EF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6823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111</xdr:row>
      <xdr:rowOff>0</xdr:rowOff>
    </xdr:from>
    <xdr:to>
      <xdr:col>26</xdr:col>
      <xdr:colOff>381000</xdr:colOff>
      <xdr:row>112</xdr:row>
      <xdr:rowOff>180975</xdr:rowOff>
    </xdr:to>
    <xdr:pic>
      <xdr:nvPicPr>
        <xdr:cNvPr id="5994" name="Picture 59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1261ACA-C696-4790-A4EC-E0C9DB428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7023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112</xdr:row>
      <xdr:rowOff>0</xdr:rowOff>
    </xdr:from>
    <xdr:to>
      <xdr:col>26</xdr:col>
      <xdr:colOff>381000</xdr:colOff>
      <xdr:row>113</xdr:row>
      <xdr:rowOff>180975</xdr:rowOff>
    </xdr:to>
    <xdr:pic>
      <xdr:nvPicPr>
        <xdr:cNvPr id="5995" name="Picture 599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9DAC5E3-DFA4-44C8-9483-43B342458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7223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113</xdr:row>
      <xdr:rowOff>0</xdr:rowOff>
    </xdr:from>
    <xdr:to>
      <xdr:col>26</xdr:col>
      <xdr:colOff>381000</xdr:colOff>
      <xdr:row>114</xdr:row>
      <xdr:rowOff>180975</xdr:rowOff>
    </xdr:to>
    <xdr:pic>
      <xdr:nvPicPr>
        <xdr:cNvPr id="5996" name="Picture 5995" descr="https://a.espncdn.com/combiner/i?img=/i/teamlogos/countries/500/svk.png&amp;w=40&amp;h=40&amp;scale=crop">
          <a:extLst>
            <a:ext uri="{FF2B5EF4-FFF2-40B4-BE49-F238E27FC236}">
              <a16:creationId xmlns:a16="http://schemas.microsoft.com/office/drawing/2014/main" id="{7E721B00-7B5C-4455-812F-B3CDC211B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7423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114</xdr:row>
      <xdr:rowOff>0</xdr:rowOff>
    </xdr:from>
    <xdr:to>
      <xdr:col>26</xdr:col>
      <xdr:colOff>381000</xdr:colOff>
      <xdr:row>115</xdr:row>
      <xdr:rowOff>180975</xdr:rowOff>
    </xdr:to>
    <xdr:pic>
      <xdr:nvPicPr>
        <xdr:cNvPr id="5997" name="Picture 59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31D22C2-B8E5-49BB-AD4E-1DE4F8E48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7623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115</xdr:row>
      <xdr:rowOff>0</xdr:rowOff>
    </xdr:from>
    <xdr:to>
      <xdr:col>26</xdr:col>
      <xdr:colOff>381000</xdr:colOff>
      <xdr:row>116</xdr:row>
      <xdr:rowOff>180975</xdr:rowOff>
    </xdr:to>
    <xdr:pic>
      <xdr:nvPicPr>
        <xdr:cNvPr id="5998" name="Picture 59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C0575A3-AAA3-4C4C-A1B7-C05D357E5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7823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116</xdr:row>
      <xdr:rowOff>0</xdr:rowOff>
    </xdr:from>
    <xdr:to>
      <xdr:col>26</xdr:col>
      <xdr:colOff>381000</xdr:colOff>
      <xdr:row>117</xdr:row>
      <xdr:rowOff>180975</xdr:rowOff>
    </xdr:to>
    <xdr:pic>
      <xdr:nvPicPr>
        <xdr:cNvPr id="5999" name="Picture 599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74DE94B-CF79-4AF8-8DF1-2DED9EABF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8023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117</xdr:row>
      <xdr:rowOff>0</xdr:rowOff>
    </xdr:from>
    <xdr:to>
      <xdr:col>26</xdr:col>
      <xdr:colOff>381000</xdr:colOff>
      <xdr:row>118</xdr:row>
      <xdr:rowOff>180975</xdr:rowOff>
    </xdr:to>
    <xdr:pic>
      <xdr:nvPicPr>
        <xdr:cNvPr id="6000" name="Picture 59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F476AF7-E988-4538-B2B6-FB6B49A57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8223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118</xdr:row>
      <xdr:rowOff>0</xdr:rowOff>
    </xdr:from>
    <xdr:to>
      <xdr:col>26</xdr:col>
      <xdr:colOff>381000</xdr:colOff>
      <xdr:row>119</xdr:row>
      <xdr:rowOff>180975</xdr:rowOff>
    </xdr:to>
    <xdr:pic>
      <xdr:nvPicPr>
        <xdr:cNvPr id="6001" name="Picture 60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00CA778-CD4D-474C-AF15-8D473DA74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8423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119</xdr:row>
      <xdr:rowOff>0</xdr:rowOff>
    </xdr:from>
    <xdr:to>
      <xdr:col>26</xdr:col>
      <xdr:colOff>381000</xdr:colOff>
      <xdr:row>120</xdr:row>
      <xdr:rowOff>180975</xdr:rowOff>
    </xdr:to>
    <xdr:pic>
      <xdr:nvPicPr>
        <xdr:cNvPr id="6002" name="Picture 6001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647D7F0C-BA4F-48D6-808C-B4980D647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8623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120</xdr:row>
      <xdr:rowOff>0</xdr:rowOff>
    </xdr:from>
    <xdr:to>
      <xdr:col>26</xdr:col>
      <xdr:colOff>381000</xdr:colOff>
      <xdr:row>121</xdr:row>
      <xdr:rowOff>180975</xdr:rowOff>
    </xdr:to>
    <xdr:pic>
      <xdr:nvPicPr>
        <xdr:cNvPr id="6003" name="Picture 6002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19D0C891-7070-434A-B187-134CB6B8E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882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121</xdr:row>
      <xdr:rowOff>0</xdr:rowOff>
    </xdr:from>
    <xdr:to>
      <xdr:col>26</xdr:col>
      <xdr:colOff>381000</xdr:colOff>
      <xdr:row>122</xdr:row>
      <xdr:rowOff>180975</xdr:rowOff>
    </xdr:to>
    <xdr:pic>
      <xdr:nvPicPr>
        <xdr:cNvPr id="6004" name="Picture 600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3476A58-C0D0-41A3-A23F-CD3702E80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9023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122</xdr:row>
      <xdr:rowOff>0</xdr:rowOff>
    </xdr:from>
    <xdr:to>
      <xdr:col>26</xdr:col>
      <xdr:colOff>381000</xdr:colOff>
      <xdr:row>123</xdr:row>
      <xdr:rowOff>180975</xdr:rowOff>
    </xdr:to>
    <xdr:pic>
      <xdr:nvPicPr>
        <xdr:cNvPr id="6005" name="Picture 600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70FC3DF-C025-406C-A46A-33B41FE8E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9223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123</xdr:row>
      <xdr:rowOff>0</xdr:rowOff>
    </xdr:from>
    <xdr:to>
      <xdr:col>26</xdr:col>
      <xdr:colOff>381000</xdr:colOff>
      <xdr:row>124</xdr:row>
      <xdr:rowOff>180975</xdr:rowOff>
    </xdr:to>
    <xdr:pic>
      <xdr:nvPicPr>
        <xdr:cNvPr id="6006" name="Picture 600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4A9584C-1598-4F0C-97AB-F40263BEC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9423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124</xdr:row>
      <xdr:rowOff>0</xdr:rowOff>
    </xdr:from>
    <xdr:to>
      <xdr:col>26</xdr:col>
      <xdr:colOff>381000</xdr:colOff>
      <xdr:row>125</xdr:row>
      <xdr:rowOff>180975</xdr:rowOff>
    </xdr:to>
    <xdr:pic>
      <xdr:nvPicPr>
        <xdr:cNvPr id="6007" name="Picture 600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22AA2F1-DF0C-4E0D-A919-C71BEC7CA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962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125</xdr:row>
      <xdr:rowOff>0</xdr:rowOff>
    </xdr:from>
    <xdr:to>
      <xdr:col>26</xdr:col>
      <xdr:colOff>381000</xdr:colOff>
      <xdr:row>126</xdr:row>
      <xdr:rowOff>180975</xdr:rowOff>
    </xdr:to>
    <xdr:pic>
      <xdr:nvPicPr>
        <xdr:cNvPr id="6008" name="Picture 600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959C578-7F5D-4EE8-99A8-027473BE8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9824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27</xdr:col>
      <xdr:colOff>304800</xdr:colOff>
      <xdr:row>0</xdr:row>
      <xdr:rowOff>914400</xdr:rowOff>
    </xdr:to>
    <xdr:pic>
      <xdr:nvPicPr>
        <xdr:cNvPr id="6009" name="Picture 6008" descr="Beau Hossler">
          <a:extLst>
            <a:ext uri="{FF2B5EF4-FFF2-40B4-BE49-F238E27FC236}">
              <a16:creationId xmlns:a16="http://schemas.microsoft.com/office/drawing/2014/main" id="{66FB00B1-25AF-4087-8458-CF26CA2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5144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304800</xdr:colOff>
      <xdr:row>0</xdr:row>
      <xdr:rowOff>304800</xdr:rowOff>
    </xdr:to>
    <xdr:pic>
      <xdr:nvPicPr>
        <xdr:cNvPr id="6010" name="Picture 6009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B593710D-C537-4349-9176-EF1D2BAEB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182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27</xdr:col>
      <xdr:colOff>304800</xdr:colOff>
      <xdr:row>0</xdr:row>
      <xdr:rowOff>914400</xdr:rowOff>
    </xdr:to>
    <xdr:pic>
      <xdr:nvPicPr>
        <xdr:cNvPr id="6011" name="Picture 6010" descr="Troy Merritt">
          <a:extLst>
            <a:ext uri="{FF2B5EF4-FFF2-40B4-BE49-F238E27FC236}">
              <a16:creationId xmlns:a16="http://schemas.microsoft.com/office/drawing/2014/main" id="{1D235863-B07C-4F93-B58F-3B84B943A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37623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304800</xdr:colOff>
      <xdr:row>0</xdr:row>
      <xdr:rowOff>304800</xdr:rowOff>
    </xdr:to>
    <xdr:pic>
      <xdr:nvPicPr>
        <xdr:cNvPr id="6012" name="Picture 6011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29EA3A5C-90DE-4C88-A5EA-D0C129C8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407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27</xdr:col>
      <xdr:colOff>304800</xdr:colOff>
      <xdr:row>0</xdr:row>
      <xdr:rowOff>914400</xdr:rowOff>
    </xdr:to>
    <xdr:pic>
      <xdr:nvPicPr>
        <xdr:cNvPr id="6013" name="Picture 6012" descr="Corey Conners">
          <a:extLst>
            <a:ext uri="{FF2B5EF4-FFF2-40B4-BE49-F238E27FC236}">
              <a16:creationId xmlns:a16="http://schemas.microsoft.com/office/drawing/2014/main" id="{5C51E7F7-5070-4E4D-B519-7C1ECD84F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57435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304800</xdr:colOff>
      <xdr:row>0</xdr:row>
      <xdr:rowOff>304800</xdr:rowOff>
    </xdr:to>
    <xdr:pic>
      <xdr:nvPicPr>
        <xdr:cNvPr id="6014" name="Picture 6013" descr="https://a.espncdn.com/combiner/i?img=/i/teamlogos/countries/500/can.png&amp;w=32&amp;h=32&amp;scale=crop&amp;cquality=40&amp;location=origin">
          <a:extLst>
            <a:ext uri="{FF2B5EF4-FFF2-40B4-BE49-F238E27FC236}">
              <a16:creationId xmlns:a16="http://schemas.microsoft.com/office/drawing/2014/main" id="{8308C9A8-0B0B-4AE4-8F6B-866F08B2E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599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27</xdr:col>
      <xdr:colOff>304800</xdr:colOff>
      <xdr:row>0</xdr:row>
      <xdr:rowOff>914400</xdr:rowOff>
    </xdr:to>
    <xdr:pic>
      <xdr:nvPicPr>
        <xdr:cNvPr id="6015" name="Picture 6014" descr="Fabian Gomez">
          <a:extLst>
            <a:ext uri="{FF2B5EF4-FFF2-40B4-BE49-F238E27FC236}">
              <a16:creationId xmlns:a16="http://schemas.microsoft.com/office/drawing/2014/main" id="{7E3D3B90-3476-4F8C-BA23-2BAA17C62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77724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26</xdr:col>
      <xdr:colOff>304800</xdr:colOff>
      <xdr:row>0</xdr:row>
      <xdr:rowOff>304800</xdr:rowOff>
    </xdr:to>
    <xdr:pic>
      <xdr:nvPicPr>
        <xdr:cNvPr id="6016" name="Picture 6015" descr="https://a.espncdn.com/combiner/i?img=/i/teamlogos/countries/500/arg.png&amp;w=32&amp;h=32&amp;scale=crop&amp;cquality=40&amp;location=origin">
          <a:extLst>
            <a:ext uri="{FF2B5EF4-FFF2-40B4-BE49-F238E27FC236}">
              <a16:creationId xmlns:a16="http://schemas.microsoft.com/office/drawing/2014/main" id="{9E715E6F-8AE2-4303-8B34-2E6EB50E0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0" y="8086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1</xdr:row>
      <xdr:rowOff>0</xdr:rowOff>
    </xdr:from>
    <xdr:to>
      <xdr:col>27</xdr:col>
      <xdr:colOff>381000</xdr:colOff>
      <xdr:row>2</xdr:row>
      <xdr:rowOff>66675</xdr:rowOff>
    </xdr:to>
    <xdr:pic>
      <xdr:nvPicPr>
        <xdr:cNvPr id="6017" name="Picture 601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4D2FDFA-EEC2-48E1-B538-066510046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986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</xdr:row>
      <xdr:rowOff>0</xdr:rowOff>
    </xdr:from>
    <xdr:to>
      <xdr:col>27</xdr:col>
      <xdr:colOff>381000</xdr:colOff>
      <xdr:row>3</xdr:row>
      <xdr:rowOff>66675</xdr:rowOff>
    </xdr:to>
    <xdr:pic>
      <xdr:nvPicPr>
        <xdr:cNvPr id="6018" name="Picture 6017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87AD6AE4-E274-4578-8F37-75F267B9E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0067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3</xdr:row>
      <xdr:rowOff>0</xdr:rowOff>
    </xdr:from>
    <xdr:to>
      <xdr:col>27</xdr:col>
      <xdr:colOff>381000</xdr:colOff>
      <xdr:row>4</xdr:row>
      <xdr:rowOff>123825</xdr:rowOff>
    </xdr:to>
    <xdr:pic>
      <xdr:nvPicPr>
        <xdr:cNvPr id="6019" name="Picture 601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1D765CE-72A7-41B2-8B94-1EE65CF35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0267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4</xdr:row>
      <xdr:rowOff>0</xdr:rowOff>
    </xdr:from>
    <xdr:to>
      <xdr:col>27</xdr:col>
      <xdr:colOff>381000</xdr:colOff>
      <xdr:row>5</xdr:row>
      <xdr:rowOff>180975</xdr:rowOff>
    </xdr:to>
    <xdr:pic>
      <xdr:nvPicPr>
        <xdr:cNvPr id="6020" name="Picture 601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2CF0E92-70ED-4182-96B2-F93FD6D64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0467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5</xdr:row>
      <xdr:rowOff>0</xdr:rowOff>
    </xdr:from>
    <xdr:to>
      <xdr:col>27</xdr:col>
      <xdr:colOff>381000</xdr:colOff>
      <xdr:row>6</xdr:row>
      <xdr:rowOff>66675</xdr:rowOff>
    </xdr:to>
    <xdr:pic>
      <xdr:nvPicPr>
        <xdr:cNvPr id="6021" name="Picture 60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D335F54-1025-4197-8337-F1F48DB95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066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6</xdr:row>
      <xdr:rowOff>0</xdr:rowOff>
    </xdr:from>
    <xdr:to>
      <xdr:col>27</xdr:col>
      <xdr:colOff>381000</xdr:colOff>
      <xdr:row>7</xdr:row>
      <xdr:rowOff>28575</xdr:rowOff>
    </xdr:to>
    <xdr:pic>
      <xdr:nvPicPr>
        <xdr:cNvPr id="6022" name="Picture 602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BCECE0E-7F41-4A53-A54B-946F34CBD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0868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7</xdr:row>
      <xdr:rowOff>0</xdr:rowOff>
    </xdr:from>
    <xdr:to>
      <xdr:col>27</xdr:col>
      <xdr:colOff>381000</xdr:colOff>
      <xdr:row>8</xdr:row>
      <xdr:rowOff>180975</xdr:rowOff>
    </xdr:to>
    <xdr:pic>
      <xdr:nvPicPr>
        <xdr:cNvPr id="6023" name="Picture 6022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847C9C5D-1694-4B70-85DF-F6F1F1B08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106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8</xdr:row>
      <xdr:rowOff>0</xdr:rowOff>
    </xdr:from>
    <xdr:to>
      <xdr:col>27</xdr:col>
      <xdr:colOff>381000</xdr:colOff>
      <xdr:row>9</xdr:row>
      <xdr:rowOff>180975</xdr:rowOff>
    </xdr:to>
    <xdr:pic>
      <xdr:nvPicPr>
        <xdr:cNvPr id="6024" name="Picture 6023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EE3FA48C-F554-40AC-ABB2-91F88A84A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1268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9</xdr:row>
      <xdr:rowOff>0</xdr:rowOff>
    </xdr:from>
    <xdr:to>
      <xdr:col>27</xdr:col>
      <xdr:colOff>381000</xdr:colOff>
      <xdr:row>10</xdr:row>
      <xdr:rowOff>0</xdr:rowOff>
    </xdr:to>
    <xdr:pic>
      <xdr:nvPicPr>
        <xdr:cNvPr id="6025" name="Picture 60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18B26C6-D58E-4B26-9E47-1568EE5C4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1468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10</xdr:row>
      <xdr:rowOff>0</xdr:rowOff>
    </xdr:from>
    <xdr:to>
      <xdr:col>27</xdr:col>
      <xdr:colOff>381000</xdr:colOff>
      <xdr:row>11</xdr:row>
      <xdr:rowOff>133350</xdr:rowOff>
    </xdr:to>
    <xdr:pic>
      <xdr:nvPicPr>
        <xdr:cNvPr id="6026" name="Picture 602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6B7C584-99B2-451D-8423-16925BECE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1668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11</xdr:row>
      <xdr:rowOff>0</xdr:rowOff>
    </xdr:from>
    <xdr:to>
      <xdr:col>27</xdr:col>
      <xdr:colOff>381000</xdr:colOff>
      <xdr:row>12</xdr:row>
      <xdr:rowOff>180975</xdr:rowOff>
    </xdr:to>
    <xdr:pic>
      <xdr:nvPicPr>
        <xdr:cNvPr id="6027" name="Picture 6026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74C51E84-83F8-4B76-96ED-1E5ED5DAA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1868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12</xdr:row>
      <xdr:rowOff>0</xdr:rowOff>
    </xdr:from>
    <xdr:to>
      <xdr:col>27</xdr:col>
      <xdr:colOff>381000</xdr:colOff>
      <xdr:row>13</xdr:row>
      <xdr:rowOff>66675</xdr:rowOff>
    </xdr:to>
    <xdr:pic>
      <xdr:nvPicPr>
        <xdr:cNvPr id="6028" name="Picture 60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237D14F-A036-4ECB-B54C-777132D09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2068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13</xdr:row>
      <xdr:rowOff>0</xdr:rowOff>
    </xdr:from>
    <xdr:to>
      <xdr:col>27</xdr:col>
      <xdr:colOff>381000</xdr:colOff>
      <xdr:row>14</xdr:row>
      <xdr:rowOff>28575</xdr:rowOff>
    </xdr:to>
    <xdr:pic>
      <xdr:nvPicPr>
        <xdr:cNvPr id="6029" name="Picture 60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8687FD1-5B09-411A-89BF-765A069BA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2268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14</xdr:row>
      <xdr:rowOff>0</xdr:rowOff>
    </xdr:from>
    <xdr:to>
      <xdr:col>27</xdr:col>
      <xdr:colOff>381000</xdr:colOff>
      <xdr:row>15</xdr:row>
      <xdr:rowOff>180975</xdr:rowOff>
    </xdr:to>
    <xdr:pic>
      <xdr:nvPicPr>
        <xdr:cNvPr id="6030" name="Picture 60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866A1AA-8314-4E34-ABB5-54E76AA3D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2468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15</xdr:row>
      <xdr:rowOff>0</xdr:rowOff>
    </xdr:from>
    <xdr:to>
      <xdr:col>27</xdr:col>
      <xdr:colOff>381000</xdr:colOff>
      <xdr:row>16</xdr:row>
      <xdr:rowOff>180975</xdr:rowOff>
    </xdr:to>
    <xdr:pic>
      <xdr:nvPicPr>
        <xdr:cNvPr id="6031" name="Picture 60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3909793-6ACA-4577-9E87-9BE809C36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2668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16</xdr:row>
      <xdr:rowOff>0</xdr:rowOff>
    </xdr:from>
    <xdr:to>
      <xdr:col>27</xdr:col>
      <xdr:colOff>381000</xdr:colOff>
      <xdr:row>17</xdr:row>
      <xdr:rowOff>180975</xdr:rowOff>
    </xdr:to>
    <xdr:pic>
      <xdr:nvPicPr>
        <xdr:cNvPr id="6032" name="Picture 603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A7F61C35-3910-4BB7-B02D-DA9C7889F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2868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17</xdr:row>
      <xdr:rowOff>0</xdr:rowOff>
    </xdr:from>
    <xdr:to>
      <xdr:col>27</xdr:col>
      <xdr:colOff>381000</xdr:colOff>
      <xdr:row>18</xdr:row>
      <xdr:rowOff>133350</xdr:rowOff>
    </xdr:to>
    <xdr:pic>
      <xdr:nvPicPr>
        <xdr:cNvPr id="6033" name="Picture 603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E516F9D1-C9B6-4352-B39C-4DF665298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3068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18</xdr:row>
      <xdr:rowOff>0</xdr:rowOff>
    </xdr:from>
    <xdr:to>
      <xdr:col>27</xdr:col>
      <xdr:colOff>381000</xdr:colOff>
      <xdr:row>19</xdr:row>
      <xdr:rowOff>180975</xdr:rowOff>
    </xdr:to>
    <xdr:pic>
      <xdr:nvPicPr>
        <xdr:cNvPr id="6034" name="Picture 60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6EE3C52-D8E5-4D06-8D9A-7A627E527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3268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19</xdr:row>
      <xdr:rowOff>0</xdr:rowOff>
    </xdr:from>
    <xdr:to>
      <xdr:col>27</xdr:col>
      <xdr:colOff>381000</xdr:colOff>
      <xdr:row>20</xdr:row>
      <xdr:rowOff>66675</xdr:rowOff>
    </xdr:to>
    <xdr:pic>
      <xdr:nvPicPr>
        <xdr:cNvPr id="6035" name="Picture 60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D902B1F-47DA-427B-917D-868C04DBE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3468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20</xdr:row>
      <xdr:rowOff>0</xdr:rowOff>
    </xdr:from>
    <xdr:to>
      <xdr:col>27</xdr:col>
      <xdr:colOff>381000</xdr:colOff>
      <xdr:row>21</xdr:row>
      <xdr:rowOff>28575</xdr:rowOff>
    </xdr:to>
    <xdr:pic>
      <xdr:nvPicPr>
        <xdr:cNvPr id="6036" name="Picture 6035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47A3AAE-8E02-42C0-9CB8-9A1F47D51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3668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21</xdr:row>
      <xdr:rowOff>0</xdr:rowOff>
    </xdr:from>
    <xdr:to>
      <xdr:col>27</xdr:col>
      <xdr:colOff>381000</xdr:colOff>
      <xdr:row>22</xdr:row>
      <xdr:rowOff>133350</xdr:rowOff>
    </xdr:to>
    <xdr:pic>
      <xdr:nvPicPr>
        <xdr:cNvPr id="6037" name="Picture 6036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A65065CF-0FCE-49B7-9FFC-290DAD4C7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386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22</xdr:row>
      <xdr:rowOff>0</xdr:rowOff>
    </xdr:from>
    <xdr:to>
      <xdr:col>27</xdr:col>
      <xdr:colOff>381000</xdr:colOff>
      <xdr:row>23</xdr:row>
      <xdr:rowOff>180975</xdr:rowOff>
    </xdr:to>
    <xdr:pic>
      <xdr:nvPicPr>
        <xdr:cNvPr id="6038" name="Picture 60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971456D-E520-4322-93D0-A90C09E40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4068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23</xdr:row>
      <xdr:rowOff>0</xdr:rowOff>
    </xdr:from>
    <xdr:to>
      <xdr:col>27</xdr:col>
      <xdr:colOff>381000</xdr:colOff>
      <xdr:row>24</xdr:row>
      <xdr:rowOff>66675</xdr:rowOff>
    </xdr:to>
    <xdr:pic>
      <xdr:nvPicPr>
        <xdr:cNvPr id="6039" name="Picture 60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F9FA56C-BB7E-4404-A5CF-B2DEC0E9F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4268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24</xdr:row>
      <xdr:rowOff>0</xdr:rowOff>
    </xdr:from>
    <xdr:to>
      <xdr:col>27</xdr:col>
      <xdr:colOff>381000</xdr:colOff>
      <xdr:row>25</xdr:row>
      <xdr:rowOff>133350</xdr:rowOff>
    </xdr:to>
    <xdr:pic>
      <xdr:nvPicPr>
        <xdr:cNvPr id="6040" name="Picture 603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FBF9CED-C426-4156-AFE7-2C29D2862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4468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25</xdr:row>
      <xdr:rowOff>0</xdr:rowOff>
    </xdr:from>
    <xdr:to>
      <xdr:col>27</xdr:col>
      <xdr:colOff>381000</xdr:colOff>
      <xdr:row>26</xdr:row>
      <xdr:rowOff>180975</xdr:rowOff>
    </xdr:to>
    <xdr:pic>
      <xdr:nvPicPr>
        <xdr:cNvPr id="6041" name="Picture 60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745AB19-8ACA-483F-991F-C4577439D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466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26</xdr:row>
      <xdr:rowOff>0</xdr:rowOff>
    </xdr:from>
    <xdr:to>
      <xdr:col>27</xdr:col>
      <xdr:colOff>381000</xdr:colOff>
      <xdr:row>26</xdr:row>
      <xdr:rowOff>381000</xdr:rowOff>
    </xdr:to>
    <xdr:pic>
      <xdr:nvPicPr>
        <xdr:cNvPr id="6042" name="Picture 6041" descr="https://a.espncdn.com/combiner/i?img=/i/teamlogos/countries/500/nor.png&amp;w=40&amp;h=40&amp;scale=crop">
          <a:extLst>
            <a:ext uri="{FF2B5EF4-FFF2-40B4-BE49-F238E27FC236}">
              <a16:creationId xmlns:a16="http://schemas.microsoft.com/office/drawing/2014/main" id="{26A794E5-E310-40E8-AB4F-D4E5C8AC3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4868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27</xdr:row>
      <xdr:rowOff>0</xdr:rowOff>
    </xdr:from>
    <xdr:to>
      <xdr:col>27</xdr:col>
      <xdr:colOff>381000</xdr:colOff>
      <xdr:row>28</xdr:row>
      <xdr:rowOff>28575</xdr:rowOff>
    </xdr:to>
    <xdr:pic>
      <xdr:nvPicPr>
        <xdr:cNvPr id="6043" name="Picture 6042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85B96C55-EF43-4026-9AFA-F6F9A9741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506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28</xdr:row>
      <xdr:rowOff>0</xdr:rowOff>
    </xdr:from>
    <xdr:to>
      <xdr:col>27</xdr:col>
      <xdr:colOff>381000</xdr:colOff>
      <xdr:row>29</xdr:row>
      <xdr:rowOff>180975</xdr:rowOff>
    </xdr:to>
    <xdr:pic>
      <xdr:nvPicPr>
        <xdr:cNvPr id="6044" name="Picture 604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B435F5F-3E46-4B9B-8DBB-1E1E5F8C4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5268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29</xdr:row>
      <xdr:rowOff>0</xdr:rowOff>
    </xdr:from>
    <xdr:to>
      <xdr:col>27</xdr:col>
      <xdr:colOff>381000</xdr:colOff>
      <xdr:row>30</xdr:row>
      <xdr:rowOff>180975</xdr:rowOff>
    </xdr:to>
    <xdr:pic>
      <xdr:nvPicPr>
        <xdr:cNvPr id="6045" name="Picture 604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B914ABC3-3900-4F01-B399-F49849B25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5468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30</xdr:row>
      <xdr:rowOff>0</xdr:rowOff>
    </xdr:from>
    <xdr:to>
      <xdr:col>27</xdr:col>
      <xdr:colOff>381000</xdr:colOff>
      <xdr:row>31</xdr:row>
      <xdr:rowOff>180975</xdr:rowOff>
    </xdr:to>
    <xdr:pic>
      <xdr:nvPicPr>
        <xdr:cNvPr id="6046" name="Picture 60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CE21712-6A3D-42DF-9D6F-C130FD593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5668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31</xdr:row>
      <xdr:rowOff>0</xdr:rowOff>
    </xdr:from>
    <xdr:to>
      <xdr:col>27</xdr:col>
      <xdr:colOff>381000</xdr:colOff>
      <xdr:row>32</xdr:row>
      <xdr:rowOff>180975</xdr:rowOff>
    </xdr:to>
    <xdr:pic>
      <xdr:nvPicPr>
        <xdr:cNvPr id="6047" name="Picture 6046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E4B01485-8EBE-499D-91FC-BBF1A279F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5868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32</xdr:row>
      <xdr:rowOff>0</xdr:rowOff>
    </xdr:from>
    <xdr:to>
      <xdr:col>27</xdr:col>
      <xdr:colOff>381000</xdr:colOff>
      <xdr:row>33</xdr:row>
      <xdr:rowOff>180975</xdr:rowOff>
    </xdr:to>
    <xdr:pic>
      <xdr:nvPicPr>
        <xdr:cNvPr id="6048" name="Picture 60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054B495-DF96-4F5D-A03D-77BA12EB9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6068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33</xdr:row>
      <xdr:rowOff>0</xdr:rowOff>
    </xdr:from>
    <xdr:to>
      <xdr:col>27</xdr:col>
      <xdr:colOff>381000</xdr:colOff>
      <xdr:row>34</xdr:row>
      <xdr:rowOff>180975</xdr:rowOff>
    </xdr:to>
    <xdr:pic>
      <xdr:nvPicPr>
        <xdr:cNvPr id="6049" name="Picture 60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4A8327A-07BC-4345-B939-A710B98FB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6268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34</xdr:row>
      <xdr:rowOff>0</xdr:rowOff>
    </xdr:from>
    <xdr:to>
      <xdr:col>27</xdr:col>
      <xdr:colOff>381000</xdr:colOff>
      <xdr:row>35</xdr:row>
      <xdr:rowOff>180975</xdr:rowOff>
    </xdr:to>
    <xdr:pic>
      <xdr:nvPicPr>
        <xdr:cNvPr id="6050" name="Picture 60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B6BC1A7-18CC-4B3A-914A-1C171094F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6468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35</xdr:row>
      <xdr:rowOff>0</xdr:rowOff>
    </xdr:from>
    <xdr:to>
      <xdr:col>27</xdr:col>
      <xdr:colOff>381000</xdr:colOff>
      <xdr:row>36</xdr:row>
      <xdr:rowOff>180975</xdr:rowOff>
    </xdr:to>
    <xdr:pic>
      <xdr:nvPicPr>
        <xdr:cNvPr id="6051" name="Picture 6050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4FD1004C-0F40-45E1-A936-156B1C935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6668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36</xdr:row>
      <xdr:rowOff>0</xdr:rowOff>
    </xdr:from>
    <xdr:to>
      <xdr:col>27</xdr:col>
      <xdr:colOff>381000</xdr:colOff>
      <xdr:row>37</xdr:row>
      <xdr:rowOff>180975</xdr:rowOff>
    </xdr:to>
    <xdr:pic>
      <xdr:nvPicPr>
        <xdr:cNvPr id="6052" name="Picture 60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62C00F4-D154-4F8F-ACB8-8A8BE3BAC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6868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37</xdr:row>
      <xdr:rowOff>0</xdr:rowOff>
    </xdr:from>
    <xdr:to>
      <xdr:col>27</xdr:col>
      <xdr:colOff>381000</xdr:colOff>
      <xdr:row>38</xdr:row>
      <xdr:rowOff>180975</xdr:rowOff>
    </xdr:to>
    <xdr:pic>
      <xdr:nvPicPr>
        <xdr:cNvPr id="6053" name="Picture 60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4902222-ACEE-43F4-B1D7-CA4A99104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7068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38</xdr:row>
      <xdr:rowOff>0</xdr:rowOff>
    </xdr:from>
    <xdr:to>
      <xdr:col>27</xdr:col>
      <xdr:colOff>381000</xdr:colOff>
      <xdr:row>39</xdr:row>
      <xdr:rowOff>180975</xdr:rowOff>
    </xdr:to>
    <xdr:pic>
      <xdr:nvPicPr>
        <xdr:cNvPr id="6054" name="Picture 6053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C7611285-FDF3-4331-9AD4-524656EE8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7268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39</xdr:row>
      <xdr:rowOff>0</xdr:rowOff>
    </xdr:from>
    <xdr:to>
      <xdr:col>27</xdr:col>
      <xdr:colOff>381000</xdr:colOff>
      <xdr:row>40</xdr:row>
      <xdr:rowOff>180975</xdr:rowOff>
    </xdr:to>
    <xdr:pic>
      <xdr:nvPicPr>
        <xdr:cNvPr id="6055" name="Picture 6054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79590E33-A2EE-43A6-AA53-A4FDE4CE4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7468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40</xdr:row>
      <xdr:rowOff>0</xdr:rowOff>
    </xdr:from>
    <xdr:to>
      <xdr:col>27</xdr:col>
      <xdr:colOff>381000</xdr:colOff>
      <xdr:row>41</xdr:row>
      <xdr:rowOff>180975</xdr:rowOff>
    </xdr:to>
    <xdr:pic>
      <xdr:nvPicPr>
        <xdr:cNvPr id="6056" name="Picture 6055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CFF9521F-BAFE-4B5B-BCDE-F1833F8C7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7668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41</xdr:row>
      <xdr:rowOff>0</xdr:rowOff>
    </xdr:from>
    <xdr:to>
      <xdr:col>27</xdr:col>
      <xdr:colOff>381000</xdr:colOff>
      <xdr:row>42</xdr:row>
      <xdr:rowOff>180975</xdr:rowOff>
    </xdr:to>
    <xdr:pic>
      <xdr:nvPicPr>
        <xdr:cNvPr id="6057" name="Picture 605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19A26F0-BAF9-43B2-A1C0-D0B73885B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786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42</xdr:row>
      <xdr:rowOff>0</xdr:rowOff>
    </xdr:from>
    <xdr:to>
      <xdr:col>27</xdr:col>
      <xdr:colOff>381000</xdr:colOff>
      <xdr:row>43</xdr:row>
      <xdr:rowOff>180975</xdr:rowOff>
    </xdr:to>
    <xdr:pic>
      <xdr:nvPicPr>
        <xdr:cNvPr id="6058" name="Picture 605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C8D4014-7888-48F0-9026-19315FBA6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8068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43</xdr:row>
      <xdr:rowOff>0</xdr:rowOff>
    </xdr:from>
    <xdr:to>
      <xdr:col>27</xdr:col>
      <xdr:colOff>381000</xdr:colOff>
      <xdr:row>44</xdr:row>
      <xdr:rowOff>180975</xdr:rowOff>
    </xdr:to>
    <xdr:pic>
      <xdr:nvPicPr>
        <xdr:cNvPr id="6059" name="Picture 605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821A0CF-2BBB-47D3-BAEA-7952C9B47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8268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44</xdr:row>
      <xdr:rowOff>0</xdr:rowOff>
    </xdr:from>
    <xdr:to>
      <xdr:col>27</xdr:col>
      <xdr:colOff>381000</xdr:colOff>
      <xdr:row>45</xdr:row>
      <xdr:rowOff>180975</xdr:rowOff>
    </xdr:to>
    <xdr:pic>
      <xdr:nvPicPr>
        <xdr:cNvPr id="6060" name="Picture 6059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BA10A193-524D-4737-ADF9-4B956E110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8468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45</xdr:row>
      <xdr:rowOff>0</xdr:rowOff>
    </xdr:from>
    <xdr:to>
      <xdr:col>27</xdr:col>
      <xdr:colOff>381000</xdr:colOff>
      <xdr:row>46</xdr:row>
      <xdr:rowOff>180975</xdr:rowOff>
    </xdr:to>
    <xdr:pic>
      <xdr:nvPicPr>
        <xdr:cNvPr id="6061" name="Picture 60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FFCE102-2C6E-4466-AAE8-EF68DDFE8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866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46</xdr:row>
      <xdr:rowOff>0</xdr:rowOff>
    </xdr:from>
    <xdr:to>
      <xdr:col>27</xdr:col>
      <xdr:colOff>381000</xdr:colOff>
      <xdr:row>47</xdr:row>
      <xdr:rowOff>180975</xdr:rowOff>
    </xdr:to>
    <xdr:pic>
      <xdr:nvPicPr>
        <xdr:cNvPr id="6062" name="Picture 60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8B70B99-8C2D-4248-96BD-E290E8D92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8869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47</xdr:row>
      <xdr:rowOff>0</xdr:rowOff>
    </xdr:from>
    <xdr:to>
      <xdr:col>27</xdr:col>
      <xdr:colOff>381000</xdr:colOff>
      <xdr:row>48</xdr:row>
      <xdr:rowOff>180975</xdr:rowOff>
    </xdr:to>
    <xdr:pic>
      <xdr:nvPicPr>
        <xdr:cNvPr id="6063" name="Picture 6062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0622969D-5F96-4647-BD66-CDC3C32D4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9069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48</xdr:row>
      <xdr:rowOff>0</xdr:rowOff>
    </xdr:from>
    <xdr:to>
      <xdr:col>27</xdr:col>
      <xdr:colOff>381000</xdr:colOff>
      <xdr:row>49</xdr:row>
      <xdr:rowOff>180975</xdr:rowOff>
    </xdr:to>
    <xdr:pic>
      <xdr:nvPicPr>
        <xdr:cNvPr id="6064" name="Picture 60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88536EC-C3D2-46B9-B3B5-F78B34454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9269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49</xdr:row>
      <xdr:rowOff>0</xdr:rowOff>
    </xdr:from>
    <xdr:to>
      <xdr:col>27</xdr:col>
      <xdr:colOff>381000</xdr:colOff>
      <xdr:row>50</xdr:row>
      <xdr:rowOff>180975</xdr:rowOff>
    </xdr:to>
    <xdr:pic>
      <xdr:nvPicPr>
        <xdr:cNvPr id="6065" name="Picture 6064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03722CFE-6302-4C6D-B61A-0280990FC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9469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50</xdr:row>
      <xdr:rowOff>0</xdr:rowOff>
    </xdr:from>
    <xdr:to>
      <xdr:col>27</xdr:col>
      <xdr:colOff>381000</xdr:colOff>
      <xdr:row>51</xdr:row>
      <xdr:rowOff>180975</xdr:rowOff>
    </xdr:to>
    <xdr:pic>
      <xdr:nvPicPr>
        <xdr:cNvPr id="6066" name="Picture 60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2471669-AAAB-4CE6-9ACD-E2427F9FE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9669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51</xdr:row>
      <xdr:rowOff>0</xdr:rowOff>
    </xdr:from>
    <xdr:to>
      <xdr:col>27</xdr:col>
      <xdr:colOff>381000</xdr:colOff>
      <xdr:row>52</xdr:row>
      <xdr:rowOff>180975</xdr:rowOff>
    </xdr:to>
    <xdr:pic>
      <xdr:nvPicPr>
        <xdr:cNvPr id="6067" name="Picture 606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7137552-BB24-435A-A47F-6E9CE5DC9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9869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52</xdr:row>
      <xdr:rowOff>0</xdr:rowOff>
    </xdr:from>
    <xdr:to>
      <xdr:col>27</xdr:col>
      <xdr:colOff>381000</xdr:colOff>
      <xdr:row>53</xdr:row>
      <xdr:rowOff>180975</xdr:rowOff>
    </xdr:to>
    <xdr:pic>
      <xdr:nvPicPr>
        <xdr:cNvPr id="6068" name="Picture 6067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E1AA3516-F804-40CD-9B4A-FA51BB2D4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0069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53</xdr:row>
      <xdr:rowOff>0</xdr:rowOff>
    </xdr:from>
    <xdr:to>
      <xdr:col>27</xdr:col>
      <xdr:colOff>381000</xdr:colOff>
      <xdr:row>54</xdr:row>
      <xdr:rowOff>180975</xdr:rowOff>
    </xdr:to>
    <xdr:pic>
      <xdr:nvPicPr>
        <xdr:cNvPr id="6069" name="Picture 60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6241AA3-C5ED-4DCC-8A31-1E914D3D2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0269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54</xdr:row>
      <xdr:rowOff>0</xdr:rowOff>
    </xdr:from>
    <xdr:to>
      <xdr:col>27</xdr:col>
      <xdr:colOff>381000</xdr:colOff>
      <xdr:row>55</xdr:row>
      <xdr:rowOff>180975</xdr:rowOff>
    </xdr:to>
    <xdr:pic>
      <xdr:nvPicPr>
        <xdr:cNvPr id="6070" name="Picture 60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71AC126-B5A0-40D0-A354-3E6ED5AE7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0469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55</xdr:row>
      <xdr:rowOff>0</xdr:rowOff>
    </xdr:from>
    <xdr:to>
      <xdr:col>27</xdr:col>
      <xdr:colOff>381000</xdr:colOff>
      <xdr:row>56</xdr:row>
      <xdr:rowOff>180975</xdr:rowOff>
    </xdr:to>
    <xdr:pic>
      <xdr:nvPicPr>
        <xdr:cNvPr id="6071" name="Picture 60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B127A5E-B539-4535-8872-46EA6373A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0669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56</xdr:row>
      <xdr:rowOff>0</xdr:rowOff>
    </xdr:from>
    <xdr:to>
      <xdr:col>27</xdr:col>
      <xdr:colOff>381000</xdr:colOff>
      <xdr:row>57</xdr:row>
      <xdr:rowOff>180975</xdr:rowOff>
    </xdr:to>
    <xdr:pic>
      <xdr:nvPicPr>
        <xdr:cNvPr id="6072" name="Picture 607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303097E-3283-4F7F-ABD6-EB6E6548C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0869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57</xdr:row>
      <xdr:rowOff>0</xdr:rowOff>
    </xdr:from>
    <xdr:to>
      <xdr:col>27</xdr:col>
      <xdr:colOff>381000</xdr:colOff>
      <xdr:row>58</xdr:row>
      <xdr:rowOff>180975</xdr:rowOff>
    </xdr:to>
    <xdr:pic>
      <xdr:nvPicPr>
        <xdr:cNvPr id="6073" name="Picture 607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731A214-4B01-4AE1-8019-D44549969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1069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58</xdr:row>
      <xdr:rowOff>0</xdr:rowOff>
    </xdr:from>
    <xdr:to>
      <xdr:col>27</xdr:col>
      <xdr:colOff>381000</xdr:colOff>
      <xdr:row>59</xdr:row>
      <xdr:rowOff>180975</xdr:rowOff>
    </xdr:to>
    <xdr:pic>
      <xdr:nvPicPr>
        <xdr:cNvPr id="6074" name="Picture 60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DB73FA4-4D33-4A44-9875-E48F24BB9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1269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59</xdr:row>
      <xdr:rowOff>0</xdr:rowOff>
    </xdr:from>
    <xdr:to>
      <xdr:col>27</xdr:col>
      <xdr:colOff>381000</xdr:colOff>
      <xdr:row>60</xdr:row>
      <xdr:rowOff>180975</xdr:rowOff>
    </xdr:to>
    <xdr:pic>
      <xdr:nvPicPr>
        <xdr:cNvPr id="6075" name="Picture 6074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AEE6F708-F2A5-44BB-B5C1-46660D088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1469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60</xdr:row>
      <xdr:rowOff>0</xdr:rowOff>
    </xdr:from>
    <xdr:to>
      <xdr:col>27</xdr:col>
      <xdr:colOff>381000</xdr:colOff>
      <xdr:row>61</xdr:row>
      <xdr:rowOff>180975</xdr:rowOff>
    </xdr:to>
    <xdr:pic>
      <xdr:nvPicPr>
        <xdr:cNvPr id="6076" name="Picture 60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59D3217-DE4F-4047-9D86-DD508D59F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1669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61</xdr:row>
      <xdr:rowOff>0</xdr:rowOff>
    </xdr:from>
    <xdr:to>
      <xdr:col>27</xdr:col>
      <xdr:colOff>381000</xdr:colOff>
      <xdr:row>62</xdr:row>
      <xdr:rowOff>180975</xdr:rowOff>
    </xdr:to>
    <xdr:pic>
      <xdr:nvPicPr>
        <xdr:cNvPr id="6077" name="Picture 607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2103F88-A862-43E1-ABF5-E4A742473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186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62</xdr:row>
      <xdr:rowOff>0</xdr:rowOff>
    </xdr:from>
    <xdr:to>
      <xdr:col>27</xdr:col>
      <xdr:colOff>381000</xdr:colOff>
      <xdr:row>63</xdr:row>
      <xdr:rowOff>180975</xdr:rowOff>
    </xdr:to>
    <xdr:pic>
      <xdr:nvPicPr>
        <xdr:cNvPr id="6078" name="Picture 60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17CCF58-8917-4F53-A162-813967FDC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2069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63</xdr:row>
      <xdr:rowOff>0</xdr:rowOff>
    </xdr:from>
    <xdr:to>
      <xdr:col>27</xdr:col>
      <xdr:colOff>381000</xdr:colOff>
      <xdr:row>64</xdr:row>
      <xdr:rowOff>180975</xdr:rowOff>
    </xdr:to>
    <xdr:pic>
      <xdr:nvPicPr>
        <xdr:cNvPr id="6079" name="Picture 60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3E98100-B974-4235-AF7B-18C47B919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2269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64</xdr:row>
      <xdr:rowOff>0</xdr:rowOff>
    </xdr:from>
    <xdr:to>
      <xdr:col>27</xdr:col>
      <xdr:colOff>381000</xdr:colOff>
      <xdr:row>65</xdr:row>
      <xdr:rowOff>180975</xdr:rowOff>
    </xdr:to>
    <xdr:pic>
      <xdr:nvPicPr>
        <xdr:cNvPr id="6080" name="Picture 60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420200B-6909-4DEB-BD04-6170EF6D4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2469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65</xdr:row>
      <xdr:rowOff>0</xdr:rowOff>
    </xdr:from>
    <xdr:to>
      <xdr:col>27</xdr:col>
      <xdr:colOff>381000</xdr:colOff>
      <xdr:row>66</xdr:row>
      <xdr:rowOff>180975</xdr:rowOff>
    </xdr:to>
    <xdr:pic>
      <xdr:nvPicPr>
        <xdr:cNvPr id="6081" name="Picture 608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A017D46-13C5-45EB-8E96-17BDEBD6E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266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66</xdr:row>
      <xdr:rowOff>0</xdr:rowOff>
    </xdr:from>
    <xdr:to>
      <xdr:col>27</xdr:col>
      <xdr:colOff>381000</xdr:colOff>
      <xdr:row>67</xdr:row>
      <xdr:rowOff>180975</xdr:rowOff>
    </xdr:to>
    <xdr:pic>
      <xdr:nvPicPr>
        <xdr:cNvPr id="6082" name="Picture 608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77A4293-221B-4318-B000-86CA6F789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2869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67</xdr:row>
      <xdr:rowOff>0</xdr:rowOff>
    </xdr:from>
    <xdr:to>
      <xdr:col>27</xdr:col>
      <xdr:colOff>381000</xdr:colOff>
      <xdr:row>68</xdr:row>
      <xdr:rowOff>180975</xdr:rowOff>
    </xdr:to>
    <xdr:pic>
      <xdr:nvPicPr>
        <xdr:cNvPr id="6083" name="Picture 60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C90B050-476A-4C98-983A-78FCAC091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306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68</xdr:row>
      <xdr:rowOff>0</xdr:rowOff>
    </xdr:from>
    <xdr:to>
      <xdr:col>27</xdr:col>
      <xdr:colOff>381000</xdr:colOff>
      <xdr:row>69</xdr:row>
      <xdr:rowOff>180975</xdr:rowOff>
    </xdr:to>
    <xdr:pic>
      <xdr:nvPicPr>
        <xdr:cNvPr id="6084" name="Picture 60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2DE7CE9-A3D7-4A99-9A22-6F368083A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3269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69</xdr:row>
      <xdr:rowOff>0</xdr:rowOff>
    </xdr:from>
    <xdr:to>
      <xdr:col>27</xdr:col>
      <xdr:colOff>381000</xdr:colOff>
      <xdr:row>70</xdr:row>
      <xdr:rowOff>180975</xdr:rowOff>
    </xdr:to>
    <xdr:pic>
      <xdr:nvPicPr>
        <xdr:cNvPr id="6085" name="Picture 6084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CF41F3CF-4CBC-4448-B6EC-65208C972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3469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70</xdr:row>
      <xdr:rowOff>0</xdr:rowOff>
    </xdr:from>
    <xdr:to>
      <xdr:col>27</xdr:col>
      <xdr:colOff>381000</xdr:colOff>
      <xdr:row>71</xdr:row>
      <xdr:rowOff>180975</xdr:rowOff>
    </xdr:to>
    <xdr:pic>
      <xdr:nvPicPr>
        <xdr:cNvPr id="6086" name="Picture 60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61CC898-4839-44BF-A189-3DAF289E7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3669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71</xdr:row>
      <xdr:rowOff>0</xdr:rowOff>
    </xdr:from>
    <xdr:to>
      <xdr:col>27</xdr:col>
      <xdr:colOff>381000</xdr:colOff>
      <xdr:row>72</xdr:row>
      <xdr:rowOff>180975</xdr:rowOff>
    </xdr:to>
    <xdr:pic>
      <xdr:nvPicPr>
        <xdr:cNvPr id="6087" name="Picture 60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F0D29BB-328F-4C7F-B206-8B9DA7C04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3869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72</xdr:row>
      <xdr:rowOff>0</xdr:rowOff>
    </xdr:from>
    <xdr:to>
      <xdr:col>27</xdr:col>
      <xdr:colOff>381000</xdr:colOff>
      <xdr:row>73</xdr:row>
      <xdr:rowOff>180975</xdr:rowOff>
    </xdr:to>
    <xdr:pic>
      <xdr:nvPicPr>
        <xdr:cNvPr id="6088" name="Picture 60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E29DFBD-0419-4F21-B776-11523D4E3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4069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73</xdr:row>
      <xdr:rowOff>0</xdr:rowOff>
    </xdr:from>
    <xdr:to>
      <xdr:col>27</xdr:col>
      <xdr:colOff>381000</xdr:colOff>
      <xdr:row>74</xdr:row>
      <xdr:rowOff>180975</xdr:rowOff>
    </xdr:to>
    <xdr:pic>
      <xdr:nvPicPr>
        <xdr:cNvPr id="6089" name="Picture 60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15D8B5F-3D4A-45F6-A2A2-C030C6AC9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4269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74</xdr:row>
      <xdr:rowOff>0</xdr:rowOff>
    </xdr:from>
    <xdr:to>
      <xdr:col>27</xdr:col>
      <xdr:colOff>381000</xdr:colOff>
      <xdr:row>75</xdr:row>
      <xdr:rowOff>180975</xdr:rowOff>
    </xdr:to>
    <xdr:pic>
      <xdr:nvPicPr>
        <xdr:cNvPr id="6090" name="Picture 6089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E1881B0F-26BE-482E-B298-5306007DD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4469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75</xdr:row>
      <xdr:rowOff>0</xdr:rowOff>
    </xdr:from>
    <xdr:to>
      <xdr:col>27</xdr:col>
      <xdr:colOff>381000</xdr:colOff>
      <xdr:row>76</xdr:row>
      <xdr:rowOff>180975</xdr:rowOff>
    </xdr:to>
    <xdr:pic>
      <xdr:nvPicPr>
        <xdr:cNvPr id="6091" name="Picture 60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A3AF1E3-FDBD-4019-8B13-8C8A86BEE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4669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76</xdr:row>
      <xdr:rowOff>0</xdr:rowOff>
    </xdr:from>
    <xdr:to>
      <xdr:col>27</xdr:col>
      <xdr:colOff>381000</xdr:colOff>
      <xdr:row>77</xdr:row>
      <xdr:rowOff>180975</xdr:rowOff>
    </xdr:to>
    <xdr:pic>
      <xdr:nvPicPr>
        <xdr:cNvPr id="6092" name="Picture 60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E31E369-2626-45D1-AC06-66BF61DAC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4869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77</xdr:row>
      <xdr:rowOff>0</xdr:rowOff>
    </xdr:from>
    <xdr:to>
      <xdr:col>27</xdr:col>
      <xdr:colOff>381000</xdr:colOff>
      <xdr:row>78</xdr:row>
      <xdr:rowOff>180975</xdr:rowOff>
    </xdr:to>
    <xdr:pic>
      <xdr:nvPicPr>
        <xdr:cNvPr id="6093" name="Picture 609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E4C2753-CA1D-47CC-9496-BD6FB92F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5069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78</xdr:row>
      <xdr:rowOff>0</xdr:rowOff>
    </xdr:from>
    <xdr:to>
      <xdr:col>27</xdr:col>
      <xdr:colOff>381000</xdr:colOff>
      <xdr:row>79</xdr:row>
      <xdr:rowOff>180975</xdr:rowOff>
    </xdr:to>
    <xdr:pic>
      <xdr:nvPicPr>
        <xdr:cNvPr id="6094" name="Picture 60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250D86C-36F7-4869-926F-25494866A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5269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79</xdr:row>
      <xdr:rowOff>0</xdr:rowOff>
    </xdr:from>
    <xdr:to>
      <xdr:col>27</xdr:col>
      <xdr:colOff>381000</xdr:colOff>
      <xdr:row>80</xdr:row>
      <xdr:rowOff>180975</xdr:rowOff>
    </xdr:to>
    <xdr:pic>
      <xdr:nvPicPr>
        <xdr:cNvPr id="6095" name="Picture 6094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77B4ADFC-7BB1-4B2A-92D4-FC260E929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5469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80</xdr:row>
      <xdr:rowOff>0</xdr:rowOff>
    </xdr:from>
    <xdr:to>
      <xdr:col>27</xdr:col>
      <xdr:colOff>381000</xdr:colOff>
      <xdr:row>81</xdr:row>
      <xdr:rowOff>180975</xdr:rowOff>
    </xdr:to>
    <xdr:pic>
      <xdr:nvPicPr>
        <xdr:cNvPr id="6096" name="Picture 609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DE0FD96-CDD1-487C-85B0-3A5E8EB78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5669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81</xdr:row>
      <xdr:rowOff>0</xdr:rowOff>
    </xdr:from>
    <xdr:to>
      <xdr:col>27</xdr:col>
      <xdr:colOff>381000</xdr:colOff>
      <xdr:row>82</xdr:row>
      <xdr:rowOff>180975</xdr:rowOff>
    </xdr:to>
    <xdr:pic>
      <xdr:nvPicPr>
        <xdr:cNvPr id="6097" name="Picture 609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B179800-EB3F-4867-8C8B-4373575CA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586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82</xdr:row>
      <xdr:rowOff>0</xdr:rowOff>
    </xdr:from>
    <xdr:to>
      <xdr:col>27</xdr:col>
      <xdr:colOff>381000</xdr:colOff>
      <xdr:row>83</xdr:row>
      <xdr:rowOff>180975</xdr:rowOff>
    </xdr:to>
    <xdr:pic>
      <xdr:nvPicPr>
        <xdr:cNvPr id="6098" name="Picture 609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2C719A7-E3E2-443C-B21D-A5FCD1ED4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6069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83</xdr:row>
      <xdr:rowOff>0</xdr:rowOff>
    </xdr:from>
    <xdr:to>
      <xdr:col>27</xdr:col>
      <xdr:colOff>381000</xdr:colOff>
      <xdr:row>84</xdr:row>
      <xdr:rowOff>180975</xdr:rowOff>
    </xdr:to>
    <xdr:pic>
      <xdr:nvPicPr>
        <xdr:cNvPr id="6099" name="Picture 6098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20FBBD70-7526-4CD5-87F6-63AAECA84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6269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84</xdr:row>
      <xdr:rowOff>0</xdr:rowOff>
    </xdr:from>
    <xdr:to>
      <xdr:col>27</xdr:col>
      <xdr:colOff>381000</xdr:colOff>
      <xdr:row>85</xdr:row>
      <xdr:rowOff>180975</xdr:rowOff>
    </xdr:to>
    <xdr:pic>
      <xdr:nvPicPr>
        <xdr:cNvPr id="6100" name="Picture 609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57B7116-07C4-40EF-81E7-F48FD53F7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6469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85</xdr:row>
      <xdr:rowOff>0</xdr:rowOff>
    </xdr:from>
    <xdr:to>
      <xdr:col>27</xdr:col>
      <xdr:colOff>381000</xdr:colOff>
      <xdr:row>86</xdr:row>
      <xdr:rowOff>180975</xdr:rowOff>
    </xdr:to>
    <xdr:pic>
      <xdr:nvPicPr>
        <xdr:cNvPr id="6101" name="Picture 610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72302D4-F482-4BD1-B416-053CA15A2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667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3</xdr:row>
      <xdr:rowOff>0</xdr:rowOff>
    </xdr:from>
    <xdr:to>
      <xdr:col>28</xdr:col>
      <xdr:colOff>304800</xdr:colOff>
      <xdr:row>6</xdr:row>
      <xdr:rowOff>142875</xdr:rowOff>
    </xdr:to>
    <xdr:pic>
      <xdr:nvPicPr>
        <xdr:cNvPr id="6102" name="Picture 6101" descr="Wyndham Clark">
          <a:extLst>
            <a:ext uri="{FF2B5EF4-FFF2-40B4-BE49-F238E27FC236}">
              <a16:creationId xmlns:a16="http://schemas.microsoft.com/office/drawing/2014/main" id="{32225E92-C13E-41E6-B279-0C6150C27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18288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4</xdr:row>
      <xdr:rowOff>0</xdr:rowOff>
    </xdr:from>
    <xdr:to>
      <xdr:col>27</xdr:col>
      <xdr:colOff>304800</xdr:colOff>
      <xdr:row>5</xdr:row>
      <xdr:rowOff>104775</xdr:rowOff>
    </xdr:to>
    <xdr:pic>
      <xdr:nvPicPr>
        <xdr:cNvPr id="6103" name="Picture 6102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B2A265B6-D40C-4940-BA8F-40CEC88B3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207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10</xdr:row>
      <xdr:rowOff>0</xdr:rowOff>
    </xdr:from>
    <xdr:to>
      <xdr:col>28</xdr:col>
      <xdr:colOff>304800</xdr:colOff>
      <xdr:row>13</xdr:row>
      <xdr:rowOff>152400</xdr:rowOff>
    </xdr:to>
    <xdr:pic>
      <xdr:nvPicPr>
        <xdr:cNvPr id="6104" name="Picture 6103" descr="Jason Dufner">
          <a:extLst>
            <a:ext uri="{FF2B5EF4-FFF2-40B4-BE49-F238E27FC236}">
              <a16:creationId xmlns:a16="http://schemas.microsoft.com/office/drawing/2014/main" id="{9A1A8F85-56E9-4A4E-A781-9C324EC6A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38100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11</xdr:row>
      <xdr:rowOff>0</xdr:rowOff>
    </xdr:from>
    <xdr:to>
      <xdr:col>27</xdr:col>
      <xdr:colOff>304800</xdr:colOff>
      <xdr:row>12</xdr:row>
      <xdr:rowOff>104775</xdr:rowOff>
    </xdr:to>
    <xdr:pic>
      <xdr:nvPicPr>
        <xdr:cNvPr id="6105" name="Picture 6104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DF863266-135D-430D-9D89-FBCEB42B1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405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17</xdr:row>
      <xdr:rowOff>0</xdr:rowOff>
    </xdr:from>
    <xdr:to>
      <xdr:col>28</xdr:col>
      <xdr:colOff>304800</xdr:colOff>
      <xdr:row>20</xdr:row>
      <xdr:rowOff>152400</xdr:rowOff>
    </xdr:to>
    <xdr:pic>
      <xdr:nvPicPr>
        <xdr:cNvPr id="6106" name="Picture 6105" descr="Kevin Streelman">
          <a:extLst>
            <a:ext uri="{FF2B5EF4-FFF2-40B4-BE49-F238E27FC236}">
              <a16:creationId xmlns:a16="http://schemas.microsoft.com/office/drawing/2014/main" id="{5480EAEF-8BFF-4DAD-82D7-90C6DB041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55245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18</xdr:row>
      <xdr:rowOff>0</xdr:rowOff>
    </xdr:from>
    <xdr:to>
      <xdr:col>27</xdr:col>
      <xdr:colOff>304800</xdr:colOff>
      <xdr:row>19</xdr:row>
      <xdr:rowOff>104775</xdr:rowOff>
    </xdr:to>
    <xdr:pic>
      <xdr:nvPicPr>
        <xdr:cNvPr id="6107" name="Picture 6106" descr="https://a.espncdn.com/combiner/i?img=/i/teamlogos/countries/500/usa.png&amp;w=32&amp;h=32&amp;scale=crop&amp;cquality=40&amp;location=origin">
          <a:extLst>
            <a:ext uri="{FF2B5EF4-FFF2-40B4-BE49-F238E27FC236}">
              <a16:creationId xmlns:a16="http://schemas.microsoft.com/office/drawing/2014/main" id="{088EE183-2007-4824-930A-21199B176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577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24</xdr:row>
      <xdr:rowOff>0</xdr:rowOff>
    </xdr:from>
    <xdr:to>
      <xdr:col>28</xdr:col>
      <xdr:colOff>304800</xdr:colOff>
      <xdr:row>27</xdr:row>
      <xdr:rowOff>0</xdr:rowOff>
    </xdr:to>
    <xdr:pic>
      <xdr:nvPicPr>
        <xdr:cNvPr id="6108" name="Picture 6107" descr="Fabian Gomez">
          <a:extLst>
            <a:ext uri="{FF2B5EF4-FFF2-40B4-BE49-F238E27FC236}">
              <a16:creationId xmlns:a16="http://schemas.microsoft.com/office/drawing/2014/main" id="{721D3F5F-207D-4358-8E95-DF42FECF4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735330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25</xdr:row>
      <xdr:rowOff>0</xdr:rowOff>
    </xdr:from>
    <xdr:to>
      <xdr:col>27</xdr:col>
      <xdr:colOff>304800</xdr:colOff>
      <xdr:row>26</xdr:row>
      <xdr:rowOff>104775</xdr:rowOff>
    </xdr:to>
    <xdr:pic>
      <xdr:nvPicPr>
        <xdr:cNvPr id="6109" name="Picture 6108" descr="https://a.espncdn.com/combiner/i?img=/i/teamlogos/countries/500/arg.png&amp;w=32&amp;h=32&amp;scale=crop&amp;cquality=40&amp;location=origin">
          <a:extLst>
            <a:ext uri="{FF2B5EF4-FFF2-40B4-BE49-F238E27FC236}">
              <a16:creationId xmlns:a16="http://schemas.microsoft.com/office/drawing/2014/main" id="{E06F554B-5C24-4FA5-BA56-BA3F8F48E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7600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</xdr:row>
      <xdr:rowOff>0</xdr:rowOff>
    </xdr:from>
    <xdr:to>
      <xdr:col>28</xdr:col>
      <xdr:colOff>381000</xdr:colOff>
      <xdr:row>2</xdr:row>
      <xdr:rowOff>66675</xdr:rowOff>
    </xdr:to>
    <xdr:pic>
      <xdr:nvPicPr>
        <xdr:cNvPr id="6110" name="Picture 610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DF9AEC8-FCDD-43D5-9479-56BC57536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9220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</xdr:row>
      <xdr:rowOff>0</xdr:rowOff>
    </xdr:from>
    <xdr:to>
      <xdr:col>28</xdr:col>
      <xdr:colOff>381000</xdr:colOff>
      <xdr:row>3</xdr:row>
      <xdr:rowOff>66675</xdr:rowOff>
    </xdr:to>
    <xdr:pic>
      <xdr:nvPicPr>
        <xdr:cNvPr id="6111" name="Picture 611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F833FF-6E0B-4B7D-94BA-19F58C353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9420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</xdr:row>
      <xdr:rowOff>0</xdr:rowOff>
    </xdr:from>
    <xdr:to>
      <xdr:col>28</xdr:col>
      <xdr:colOff>381000</xdr:colOff>
      <xdr:row>4</xdr:row>
      <xdr:rowOff>123825</xdr:rowOff>
    </xdr:to>
    <xdr:pic>
      <xdr:nvPicPr>
        <xdr:cNvPr id="6112" name="Picture 611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1A2D586-FD52-4157-85F7-490D04353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9620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</xdr:row>
      <xdr:rowOff>0</xdr:rowOff>
    </xdr:from>
    <xdr:to>
      <xdr:col>28</xdr:col>
      <xdr:colOff>381000</xdr:colOff>
      <xdr:row>5</xdr:row>
      <xdr:rowOff>180975</xdr:rowOff>
    </xdr:to>
    <xdr:pic>
      <xdr:nvPicPr>
        <xdr:cNvPr id="6113" name="Picture 611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D21DD89-4712-4750-9D5A-A0A3F55FC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9820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</xdr:row>
      <xdr:rowOff>0</xdr:rowOff>
    </xdr:from>
    <xdr:to>
      <xdr:col>28</xdr:col>
      <xdr:colOff>381000</xdr:colOff>
      <xdr:row>6</xdr:row>
      <xdr:rowOff>66675</xdr:rowOff>
    </xdr:to>
    <xdr:pic>
      <xdr:nvPicPr>
        <xdr:cNvPr id="6114" name="Picture 6113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3702DE15-7E8C-45DE-A3A9-F4E0CC000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0020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</xdr:row>
      <xdr:rowOff>0</xdr:rowOff>
    </xdr:from>
    <xdr:to>
      <xdr:col>28</xdr:col>
      <xdr:colOff>381000</xdr:colOff>
      <xdr:row>7</xdr:row>
      <xdr:rowOff>28575</xdr:rowOff>
    </xdr:to>
    <xdr:pic>
      <xdr:nvPicPr>
        <xdr:cNvPr id="6115" name="Picture 611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1B9515E-1F1A-4C60-A95B-7A6688C1B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0220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381000</xdr:colOff>
      <xdr:row>8</xdr:row>
      <xdr:rowOff>180975</xdr:rowOff>
    </xdr:to>
    <xdr:pic>
      <xdr:nvPicPr>
        <xdr:cNvPr id="6116" name="Picture 611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4E60EF9E-69F2-4325-9D05-31A86105C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0420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</xdr:row>
      <xdr:rowOff>0</xdr:rowOff>
    </xdr:from>
    <xdr:to>
      <xdr:col>28</xdr:col>
      <xdr:colOff>381000</xdr:colOff>
      <xdr:row>9</xdr:row>
      <xdr:rowOff>180975</xdr:rowOff>
    </xdr:to>
    <xdr:pic>
      <xdr:nvPicPr>
        <xdr:cNvPr id="6117" name="Picture 6116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FD7A8A2-9297-4231-9843-9E66AA6C2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0620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</xdr:row>
      <xdr:rowOff>0</xdr:rowOff>
    </xdr:from>
    <xdr:to>
      <xdr:col>28</xdr:col>
      <xdr:colOff>381000</xdr:colOff>
      <xdr:row>10</xdr:row>
      <xdr:rowOff>0</xdr:rowOff>
    </xdr:to>
    <xdr:pic>
      <xdr:nvPicPr>
        <xdr:cNvPr id="6118" name="Picture 6117" descr="https://a.espncdn.com/combiner/i?img=/i/teamlogos/countries/500/chi.png&amp;w=40&amp;h=40&amp;scale=crop">
          <a:extLst>
            <a:ext uri="{FF2B5EF4-FFF2-40B4-BE49-F238E27FC236}">
              <a16:creationId xmlns:a16="http://schemas.microsoft.com/office/drawing/2014/main" id="{3B6DB2E3-24A1-4276-ACCD-CD87042B9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082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</xdr:row>
      <xdr:rowOff>0</xdr:rowOff>
    </xdr:from>
    <xdr:to>
      <xdr:col>28</xdr:col>
      <xdr:colOff>381000</xdr:colOff>
      <xdr:row>11</xdr:row>
      <xdr:rowOff>133350</xdr:rowOff>
    </xdr:to>
    <xdr:pic>
      <xdr:nvPicPr>
        <xdr:cNvPr id="6119" name="Picture 6118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CAA4FD81-3ABD-41B9-B564-1C0265316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1020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</xdr:row>
      <xdr:rowOff>0</xdr:rowOff>
    </xdr:from>
    <xdr:to>
      <xdr:col>28</xdr:col>
      <xdr:colOff>381000</xdr:colOff>
      <xdr:row>12</xdr:row>
      <xdr:rowOff>180975</xdr:rowOff>
    </xdr:to>
    <xdr:pic>
      <xdr:nvPicPr>
        <xdr:cNvPr id="6120" name="Picture 6119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B35DEC38-0FB0-4301-A7A0-C64720D37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1220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</xdr:row>
      <xdr:rowOff>0</xdr:rowOff>
    </xdr:from>
    <xdr:to>
      <xdr:col>28</xdr:col>
      <xdr:colOff>381000</xdr:colOff>
      <xdr:row>13</xdr:row>
      <xdr:rowOff>66675</xdr:rowOff>
    </xdr:to>
    <xdr:pic>
      <xdr:nvPicPr>
        <xdr:cNvPr id="6121" name="Picture 612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293CAAF-E3D9-4397-B104-C0678EDFE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1420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</xdr:row>
      <xdr:rowOff>0</xdr:rowOff>
    </xdr:from>
    <xdr:to>
      <xdr:col>28</xdr:col>
      <xdr:colOff>381000</xdr:colOff>
      <xdr:row>14</xdr:row>
      <xdr:rowOff>28575</xdr:rowOff>
    </xdr:to>
    <xdr:pic>
      <xdr:nvPicPr>
        <xdr:cNvPr id="6122" name="Picture 6121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9840B896-35B4-4B10-804E-C6AB38693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162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</xdr:row>
      <xdr:rowOff>0</xdr:rowOff>
    </xdr:from>
    <xdr:to>
      <xdr:col>28</xdr:col>
      <xdr:colOff>381000</xdr:colOff>
      <xdr:row>15</xdr:row>
      <xdr:rowOff>180975</xdr:rowOff>
    </xdr:to>
    <xdr:pic>
      <xdr:nvPicPr>
        <xdr:cNvPr id="6123" name="Picture 612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4EAD8D7-235E-408A-A0EB-6FD663DA1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1820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381000</xdr:colOff>
      <xdr:row>16</xdr:row>
      <xdr:rowOff>180975</xdr:rowOff>
    </xdr:to>
    <xdr:pic>
      <xdr:nvPicPr>
        <xdr:cNvPr id="6124" name="Picture 612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8353428-3750-4131-8E29-20FED8E32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202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</xdr:row>
      <xdr:rowOff>0</xdr:rowOff>
    </xdr:from>
    <xdr:to>
      <xdr:col>28</xdr:col>
      <xdr:colOff>381000</xdr:colOff>
      <xdr:row>17</xdr:row>
      <xdr:rowOff>180975</xdr:rowOff>
    </xdr:to>
    <xdr:pic>
      <xdr:nvPicPr>
        <xdr:cNvPr id="6125" name="Picture 612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08DCD73-3352-4B89-8677-68F4DA47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2220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</xdr:row>
      <xdr:rowOff>0</xdr:rowOff>
    </xdr:from>
    <xdr:to>
      <xdr:col>28</xdr:col>
      <xdr:colOff>381000</xdr:colOff>
      <xdr:row>18</xdr:row>
      <xdr:rowOff>133350</xdr:rowOff>
    </xdr:to>
    <xdr:pic>
      <xdr:nvPicPr>
        <xdr:cNvPr id="6126" name="Picture 6125" descr="https://a.espncdn.com/combiner/i?img=/i/teamlogos/countries/500/col.png&amp;w=40&amp;h=40&amp;scale=crop">
          <a:extLst>
            <a:ext uri="{FF2B5EF4-FFF2-40B4-BE49-F238E27FC236}">
              <a16:creationId xmlns:a16="http://schemas.microsoft.com/office/drawing/2014/main" id="{9A3F3D20-348A-4983-8DFC-CC0670F85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2420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</xdr:row>
      <xdr:rowOff>0</xdr:rowOff>
    </xdr:from>
    <xdr:to>
      <xdr:col>28</xdr:col>
      <xdr:colOff>381000</xdr:colOff>
      <xdr:row>19</xdr:row>
      <xdr:rowOff>180975</xdr:rowOff>
    </xdr:to>
    <xdr:pic>
      <xdr:nvPicPr>
        <xdr:cNvPr id="6127" name="Picture 6126" descr="https://a.espncdn.com/combiner/i?img=/i/teamlogos/countries/500/kor.png&amp;w=40&amp;h=40&amp;scale=crop">
          <a:extLst>
            <a:ext uri="{FF2B5EF4-FFF2-40B4-BE49-F238E27FC236}">
              <a16:creationId xmlns:a16="http://schemas.microsoft.com/office/drawing/2014/main" id="{2FD1E6A1-ACE9-42A1-8C8E-92B935DDC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2620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381000</xdr:colOff>
      <xdr:row>20</xdr:row>
      <xdr:rowOff>66675</xdr:rowOff>
    </xdr:to>
    <xdr:pic>
      <xdr:nvPicPr>
        <xdr:cNvPr id="6128" name="Picture 612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89DD04B0-9C1C-4F78-B874-AB373046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2820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381000</xdr:colOff>
      <xdr:row>21</xdr:row>
      <xdr:rowOff>28575</xdr:rowOff>
    </xdr:to>
    <xdr:pic>
      <xdr:nvPicPr>
        <xdr:cNvPr id="6129" name="Picture 612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3A0B2D7-26B2-4E99-9732-64555B930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3020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</xdr:row>
      <xdr:rowOff>0</xdr:rowOff>
    </xdr:from>
    <xdr:to>
      <xdr:col>28</xdr:col>
      <xdr:colOff>381000</xdr:colOff>
      <xdr:row>22</xdr:row>
      <xdr:rowOff>133350</xdr:rowOff>
    </xdr:to>
    <xdr:pic>
      <xdr:nvPicPr>
        <xdr:cNvPr id="6130" name="Picture 612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4A7C60C-7CC2-4ABA-B818-3BFED7560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3220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381000</xdr:colOff>
      <xdr:row>23</xdr:row>
      <xdr:rowOff>180975</xdr:rowOff>
    </xdr:to>
    <xdr:pic>
      <xdr:nvPicPr>
        <xdr:cNvPr id="6131" name="Picture 613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44D9225-EE34-4E93-8E60-3FB439BD8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3420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381000</xdr:colOff>
      <xdr:row>24</xdr:row>
      <xdr:rowOff>66675</xdr:rowOff>
    </xdr:to>
    <xdr:pic>
      <xdr:nvPicPr>
        <xdr:cNvPr id="6132" name="Picture 613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54C75204-76AA-42E1-9F00-4A7681ECA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3620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24</xdr:row>
      <xdr:rowOff>0</xdr:rowOff>
    </xdr:from>
    <xdr:to>
      <xdr:col>28</xdr:col>
      <xdr:colOff>381000</xdr:colOff>
      <xdr:row>25</xdr:row>
      <xdr:rowOff>133350</xdr:rowOff>
    </xdr:to>
    <xdr:pic>
      <xdr:nvPicPr>
        <xdr:cNvPr id="6133" name="Picture 6132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AEF594C0-3450-46DA-BD13-9730D29ED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3820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381000</xdr:colOff>
      <xdr:row>26</xdr:row>
      <xdr:rowOff>180975</xdr:rowOff>
    </xdr:to>
    <xdr:pic>
      <xdr:nvPicPr>
        <xdr:cNvPr id="6134" name="Picture 613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AF47A28-D53C-446F-B4AD-A5F7F6BBE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402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381000</xdr:colOff>
      <xdr:row>26</xdr:row>
      <xdr:rowOff>381000</xdr:rowOff>
    </xdr:to>
    <xdr:pic>
      <xdr:nvPicPr>
        <xdr:cNvPr id="6135" name="Picture 613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A477AA85-7C79-42E7-99B5-7E8BB6499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4220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381000</xdr:colOff>
      <xdr:row>28</xdr:row>
      <xdr:rowOff>28575</xdr:rowOff>
    </xdr:to>
    <xdr:pic>
      <xdr:nvPicPr>
        <xdr:cNvPr id="6136" name="Picture 613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CB680D3-0248-4B8F-8869-C021060F8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4420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381000</xdr:colOff>
      <xdr:row>29</xdr:row>
      <xdr:rowOff>180975</xdr:rowOff>
    </xdr:to>
    <xdr:pic>
      <xdr:nvPicPr>
        <xdr:cNvPr id="6137" name="Picture 613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D8755BC-F36E-441B-8BDB-29548B48B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4620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381000</xdr:colOff>
      <xdr:row>30</xdr:row>
      <xdr:rowOff>180975</xdr:rowOff>
    </xdr:to>
    <xdr:pic>
      <xdr:nvPicPr>
        <xdr:cNvPr id="6138" name="Picture 613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F4D5AF4-4CDE-4A5D-91E0-9D92E14FB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482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381000</xdr:colOff>
      <xdr:row>31</xdr:row>
      <xdr:rowOff>180975</xdr:rowOff>
    </xdr:to>
    <xdr:pic>
      <xdr:nvPicPr>
        <xdr:cNvPr id="6139" name="Picture 613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A8A24D2-2E89-40AC-AA0F-192CEC330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5020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381000</xdr:colOff>
      <xdr:row>32</xdr:row>
      <xdr:rowOff>180975</xdr:rowOff>
    </xdr:to>
    <xdr:pic>
      <xdr:nvPicPr>
        <xdr:cNvPr id="6140" name="Picture 6139" descr="https://a.espncdn.com/combiner/i?img=/i/teamlogos/countries/500/arg.png&amp;w=40&amp;h=40&amp;scale=crop">
          <a:extLst>
            <a:ext uri="{FF2B5EF4-FFF2-40B4-BE49-F238E27FC236}">
              <a16:creationId xmlns:a16="http://schemas.microsoft.com/office/drawing/2014/main" id="{CF9EFDF9-F972-4706-9BD7-D59BE3FBB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5220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381000</xdr:colOff>
      <xdr:row>33</xdr:row>
      <xdr:rowOff>180975</xdr:rowOff>
    </xdr:to>
    <xdr:pic>
      <xdr:nvPicPr>
        <xdr:cNvPr id="6141" name="Picture 614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5872AB7-8757-41A4-AAB5-2F31DD25F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5420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381000</xdr:colOff>
      <xdr:row>34</xdr:row>
      <xdr:rowOff>180975</xdr:rowOff>
    </xdr:to>
    <xdr:pic>
      <xdr:nvPicPr>
        <xdr:cNvPr id="6142" name="Picture 614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3DEA78A-0F4F-49B1-BB8F-A0A908581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562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381000</xdr:colOff>
      <xdr:row>35</xdr:row>
      <xdr:rowOff>180975</xdr:rowOff>
    </xdr:to>
    <xdr:pic>
      <xdr:nvPicPr>
        <xdr:cNvPr id="6143" name="Picture 614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1DBCEBA-74F2-40F0-A730-BFE3B5305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5821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381000</xdr:colOff>
      <xdr:row>36</xdr:row>
      <xdr:rowOff>180975</xdr:rowOff>
    </xdr:to>
    <xdr:pic>
      <xdr:nvPicPr>
        <xdr:cNvPr id="6144" name="Picture 6143" descr="https://a.espncdn.com/combiner/i?img=/i/teamlogos/countries/500/nor.png&amp;w=40&amp;h=40&amp;scale=crop">
          <a:extLst>
            <a:ext uri="{FF2B5EF4-FFF2-40B4-BE49-F238E27FC236}">
              <a16:creationId xmlns:a16="http://schemas.microsoft.com/office/drawing/2014/main" id="{58CCD048-2D0E-41A5-AE69-68F535FE3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602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381000</xdr:colOff>
      <xdr:row>37</xdr:row>
      <xdr:rowOff>180975</xdr:rowOff>
    </xdr:to>
    <xdr:pic>
      <xdr:nvPicPr>
        <xdr:cNvPr id="6145" name="Picture 6144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3825E24D-48B2-43BB-BA71-4CF71694A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6221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381000</xdr:colOff>
      <xdr:row>38</xdr:row>
      <xdr:rowOff>180975</xdr:rowOff>
    </xdr:to>
    <xdr:pic>
      <xdr:nvPicPr>
        <xdr:cNvPr id="6146" name="Picture 614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B26CE96-F042-4D46-B9B8-AF97EF5AD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6421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381000</xdr:colOff>
      <xdr:row>39</xdr:row>
      <xdr:rowOff>180975</xdr:rowOff>
    </xdr:to>
    <xdr:pic>
      <xdr:nvPicPr>
        <xdr:cNvPr id="6147" name="Picture 614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581A73DC-2CDF-4D2E-A900-49A17104C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6621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39</xdr:row>
      <xdr:rowOff>0</xdr:rowOff>
    </xdr:from>
    <xdr:to>
      <xdr:col>28</xdr:col>
      <xdr:colOff>381000</xdr:colOff>
      <xdr:row>40</xdr:row>
      <xdr:rowOff>180975</xdr:rowOff>
    </xdr:to>
    <xdr:pic>
      <xdr:nvPicPr>
        <xdr:cNvPr id="6148" name="Picture 614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FB100EC-64FD-4729-95B7-578030A43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6821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381000</xdr:colOff>
      <xdr:row>41</xdr:row>
      <xdr:rowOff>180975</xdr:rowOff>
    </xdr:to>
    <xdr:pic>
      <xdr:nvPicPr>
        <xdr:cNvPr id="6149" name="Picture 614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37FB346-7FD3-4A95-9509-DF3066DA0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7021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41</xdr:row>
      <xdr:rowOff>0</xdr:rowOff>
    </xdr:from>
    <xdr:to>
      <xdr:col>28</xdr:col>
      <xdr:colOff>381000</xdr:colOff>
      <xdr:row>42</xdr:row>
      <xdr:rowOff>180975</xdr:rowOff>
    </xdr:to>
    <xdr:pic>
      <xdr:nvPicPr>
        <xdr:cNvPr id="6150" name="Picture 614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ADD9989-1AF0-49FD-8D7A-0BB2A4DA1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7221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381000</xdr:colOff>
      <xdr:row>43</xdr:row>
      <xdr:rowOff>180975</xdr:rowOff>
    </xdr:to>
    <xdr:pic>
      <xdr:nvPicPr>
        <xdr:cNvPr id="6151" name="Picture 615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FBF55B5-D148-4C4D-ABC2-65CFAC494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7421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381000</xdr:colOff>
      <xdr:row>44</xdr:row>
      <xdr:rowOff>180975</xdr:rowOff>
    </xdr:to>
    <xdr:pic>
      <xdr:nvPicPr>
        <xdr:cNvPr id="6152" name="Picture 615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4AF491C-0BB6-4D18-9820-79D8ACB87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7621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381000</xdr:colOff>
      <xdr:row>45</xdr:row>
      <xdr:rowOff>180975</xdr:rowOff>
    </xdr:to>
    <xdr:pic>
      <xdr:nvPicPr>
        <xdr:cNvPr id="6153" name="Picture 615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A58FB6B-58E8-4707-9F17-782976FE2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7821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381000</xdr:colOff>
      <xdr:row>46</xdr:row>
      <xdr:rowOff>180975</xdr:rowOff>
    </xdr:to>
    <xdr:pic>
      <xdr:nvPicPr>
        <xdr:cNvPr id="6154" name="Picture 615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D5E1885-D187-4C70-84C3-D4A254D77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8021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381000</xdr:colOff>
      <xdr:row>47</xdr:row>
      <xdr:rowOff>180975</xdr:rowOff>
    </xdr:to>
    <xdr:pic>
      <xdr:nvPicPr>
        <xdr:cNvPr id="6155" name="Picture 615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F42A864-DCEB-4A2B-9E11-9B3A15C8E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82213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381000</xdr:colOff>
      <xdr:row>48</xdr:row>
      <xdr:rowOff>180975</xdr:rowOff>
    </xdr:to>
    <xdr:pic>
      <xdr:nvPicPr>
        <xdr:cNvPr id="6156" name="Picture 615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70EB01F-E92B-4A0A-A145-0C17E6B47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84213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381000</xdr:colOff>
      <xdr:row>49</xdr:row>
      <xdr:rowOff>180975</xdr:rowOff>
    </xdr:to>
    <xdr:pic>
      <xdr:nvPicPr>
        <xdr:cNvPr id="6157" name="Picture 6156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26432BE1-732A-4079-898B-1ACE232A9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86213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381000</xdr:colOff>
      <xdr:row>50</xdr:row>
      <xdr:rowOff>180975</xdr:rowOff>
    </xdr:to>
    <xdr:pic>
      <xdr:nvPicPr>
        <xdr:cNvPr id="6158" name="Picture 6157" descr="https://a.espncdn.com/combiner/i?img=/i/teamlogos/countries/500/ger.png&amp;w=40&amp;h=40&amp;scale=crop">
          <a:extLst>
            <a:ext uri="{FF2B5EF4-FFF2-40B4-BE49-F238E27FC236}">
              <a16:creationId xmlns:a16="http://schemas.microsoft.com/office/drawing/2014/main" id="{E7B80968-4ADA-4FED-BF58-03BC635D1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882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50</xdr:row>
      <xdr:rowOff>0</xdr:rowOff>
    </xdr:from>
    <xdr:to>
      <xdr:col>28</xdr:col>
      <xdr:colOff>381000</xdr:colOff>
      <xdr:row>51</xdr:row>
      <xdr:rowOff>180975</xdr:rowOff>
    </xdr:to>
    <xdr:pic>
      <xdr:nvPicPr>
        <xdr:cNvPr id="6159" name="Picture 6158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172FF926-C673-42F9-872B-60065CBAC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90214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51</xdr:row>
      <xdr:rowOff>0</xdr:rowOff>
    </xdr:from>
    <xdr:to>
      <xdr:col>28</xdr:col>
      <xdr:colOff>381000</xdr:colOff>
      <xdr:row>52</xdr:row>
      <xdr:rowOff>180975</xdr:rowOff>
    </xdr:to>
    <xdr:pic>
      <xdr:nvPicPr>
        <xdr:cNvPr id="6160" name="Picture 615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5C4DFF3-A711-4D80-9E8E-549946AC2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92214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381000</xdr:colOff>
      <xdr:row>53</xdr:row>
      <xdr:rowOff>180975</xdr:rowOff>
    </xdr:to>
    <xdr:pic>
      <xdr:nvPicPr>
        <xdr:cNvPr id="6161" name="Picture 616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E510CC7-AA78-47F5-86CB-A333CC9CA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94214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381000</xdr:colOff>
      <xdr:row>54</xdr:row>
      <xdr:rowOff>180975</xdr:rowOff>
    </xdr:to>
    <xdr:pic>
      <xdr:nvPicPr>
        <xdr:cNvPr id="6162" name="Picture 616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3F553F4-E52B-46DD-8BD1-60D2B62B2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962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381000</xdr:colOff>
      <xdr:row>55</xdr:row>
      <xdr:rowOff>180975</xdr:rowOff>
    </xdr:to>
    <xdr:pic>
      <xdr:nvPicPr>
        <xdr:cNvPr id="6163" name="Picture 616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B8BA6B68-716D-49DA-9DF3-B1AE814C7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198215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381000</xdr:colOff>
      <xdr:row>56</xdr:row>
      <xdr:rowOff>180975</xdr:rowOff>
    </xdr:to>
    <xdr:pic>
      <xdr:nvPicPr>
        <xdr:cNvPr id="6164" name="Picture 616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4E4FD5F-904A-4B85-918A-85AEA8A91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002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381000</xdr:colOff>
      <xdr:row>57</xdr:row>
      <xdr:rowOff>180975</xdr:rowOff>
    </xdr:to>
    <xdr:pic>
      <xdr:nvPicPr>
        <xdr:cNvPr id="6165" name="Picture 616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279D6007-E6BC-46E5-A2CB-160CBD797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02215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381000</xdr:colOff>
      <xdr:row>58</xdr:row>
      <xdr:rowOff>180975</xdr:rowOff>
    </xdr:to>
    <xdr:pic>
      <xdr:nvPicPr>
        <xdr:cNvPr id="6166" name="Picture 616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F3DC4F7-C713-4FD9-AB5C-C78182A06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04216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381000</xdr:colOff>
      <xdr:row>59</xdr:row>
      <xdr:rowOff>180975</xdr:rowOff>
    </xdr:to>
    <xdr:pic>
      <xdr:nvPicPr>
        <xdr:cNvPr id="6167" name="Picture 6166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AF5FC415-733D-4F47-ADC2-1BFC25178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06216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381000</xdr:colOff>
      <xdr:row>60</xdr:row>
      <xdr:rowOff>180975</xdr:rowOff>
    </xdr:to>
    <xdr:pic>
      <xdr:nvPicPr>
        <xdr:cNvPr id="6168" name="Picture 6167" descr="https://a.espncdn.com/combiner/i?img=/i/teamlogos/countries/500/jpn.png&amp;w=40&amp;h=40&amp;scale=crop">
          <a:extLst>
            <a:ext uri="{FF2B5EF4-FFF2-40B4-BE49-F238E27FC236}">
              <a16:creationId xmlns:a16="http://schemas.microsoft.com/office/drawing/2014/main" id="{FFE4BC4E-53F1-4B25-8E84-A78D20451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08216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60</xdr:row>
      <xdr:rowOff>0</xdr:rowOff>
    </xdr:from>
    <xdr:to>
      <xdr:col>28</xdr:col>
      <xdr:colOff>381000</xdr:colOff>
      <xdr:row>61</xdr:row>
      <xdr:rowOff>180975</xdr:rowOff>
    </xdr:to>
    <xdr:pic>
      <xdr:nvPicPr>
        <xdr:cNvPr id="6169" name="Picture 616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79144DE7-4899-416E-9B73-6B43D9EDD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10216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381000</xdr:colOff>
      <xdr:row>62</xdr:row>
      <xdr:rowOff>180975</xdr:rowOff>
    </xdr:to>
    <xdr:pic>
      <xdr:nvPicPr>
        <xdr:cNvPr id="6170" name="Picture 616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247E474-A427-4754-A88E-5867287F0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12217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381000</xdr:colOff>
      <xdr:row>63</xdr:row>
      <xdr:rowOff>180975</xdr:rowOff>
    </xdr:to>
    <xdr:pic>
      <xdr:nvPicPr>
        <xdr:cNvPr id="6171" name="Picture 617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9B12EF59-A9C5-4F6B-89DC-3AD7D59E7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14217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381000</xdr:colOff>
      <xdr:row>64</xdr:row>
      <xdr:rowOff>180975</xdr:rowOff>
    </xdr:to>
    <xdr:pic>
      <xdr:nvPicPr>
        <xdr:cNvPr id="6172" name="Picture 6171" descr="https://a.espncdn.com/combiner/i?img=/i/teamlogos/countries/500/can.png&amp;w=40&amp;h=40&amp;scale=crop">
          <a:extLst>
            <a:ext uri="{FF2B5EF4-FFF2-40B4-BE49-F238E27FC236}">
              <a16:creationId xmlns:a16="http://schemas.microsoft.com/office/drawing/2014/main" id="{3FFE316C-3710-4284-A01D-4B5F1AD56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16217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381000</xdr:colOff>
      <xdr:row>65</xdr:row>
      <xdr:rowOff>180975</xdr:rowOff>
    </xdr:to>
    <xdr:pic>
      <xdr:nvPicPr>
        <xdr:cNvPr id="6173" name="Picture 6172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3DE3E6F9-84BD-4975-AFFF-7AADE604B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18217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381000</xdr:colOff>
      <xdr:row>66</xdr:row>
      <xdr:rowOff>180975</xdr:rowOff>
    </xdr:to>
    <xdr:pic>
      <xdr:nvPicPr>
        <xdr:cNvPr id="6174" name="Picture 617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B5428F8-5280-4C50-81D5-071BDEC57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202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66</xdr:row>
      <xdr:rowOff>0</xdr:rowOff>
    </xdr:from>
    <xdr:to>
      <xdr:col>28</xdr:col>
      <xdr:colOff>381000</xdr:colOff>
      <xdr:row>67</xdr:row>
      <xdr:rowOff>180975</xdr:rowOff>
    </xdr:to>
    <xdr:pic>
      <xdr:nvPicPr>
        <xdr:cNvPr id="6175" name="Picture 617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F9BEA26-583D-4E0B-8BEB-0949652BD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22218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381000</xdr:colOff>
      <xdr:row>68</xdr:row>
      <xdr:rowOff>180975</xdr:rowOff>
    </xdr:to>
    <xdr:pic>
      <xdr:nvPicPr>
        <xdr:cNvPr id="6176" name="Picture 617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69A3CB0B-2E8C-4DF8-8932-DFCD1F4AF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24218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381000</xdr:colOff>
      <xdr:row>69</xdr:row>
      <xdr:rowOff>180975</xdr:rowOff>
    </xdr:to>
    <xdr:pic>
      <xdr:nvPicPr>
        <xdr:cNvPr id="6177" name="Picture 6176" descr="https://a.espncdn.com/combiner/i?img=/i/teamlogos/countries/500/sct.png&amp;w=40&amp;h=40&amp;scale=crop">
          <a:extLst>
            <a:ext uri="{FF2B5EF4-FFF2-40B4-BE49-F238E27FC236}">
              <a16:creationId xmlns:a16="http://schemas.microsoft.com/office/drawing/2014/main" id="{6B89FA9A-9A62-4E0C-B12E-D3B9D239D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26218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381000</xdr:colOff>
      <xdr:row>70</xdr:row>
      <xdr:rowOff>180975</xdr:rowOff>
    </xdr:to>
    <xdr:pic>
      <xdr:nvPicPr>
        <xdr:cNvPr id="6178" name="Picture 617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3F14525D-0948-4202-8886-FC8E0D74C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282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381000</xdr:colOff>
      <xdr:row>71</xdr:row>
      <xdr:rowOff>180975</xdr:rowOff>
    </xdr:to>
    <xdr:pic>
      <xdr:nvPicPr>
        <xdr:cNvPr id="6179" name="Picture 617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E5AA5D1-830C-4C0F-8305-29812628D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30219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381000</xdr:colOff>
      <xdr:row>72</xdr:row>
      <xdr:rowOff>180975</xdr:rowOff>
    </xdr:to>
    <xdr:pic>
      <xdr:nvPicPr>
        <xdr:cNvPr id="6180" name="Picture 6179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CF1D75F-8230-4938-A247-CC0B64D4D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32219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381000</xdr:colOff>
      <xdr:row>73</xdr:row>
      <xdr:rowOff>180975</xdr:rowOff>
    </xdr:to>
    <xdr:pic>
      <xdr:nvPicPr>
        <xdr:cNvPr id="6181" name="Picture 6180" descr="https://a.espncdn.com/combiner/i?img=/i/teamlogos/countries/500/aus.png&amp;w=40&amp;h=40&amp;scale=crop">
          <a:extLst>
            <a:ext uri="{FF2B5EF4-FFF2-40B4-BE49-F238E27FC236}">
              <a16:creationId xmlns:a16="http://schemas.microsoft.com/office/drawing/2014/main" id="{5CBFDA6C-87AC-4507-88C3-690DDEDF8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34219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381000</xdr:colOff>
      <xdr:row>74</xdr:row>
      <xdr:rowOff>180975</xdr:rowOff>
    </xdr:to>
    <xdr:pic>
      <xdr:nvPicPr>
        <xdr:cNvPr id="6182" name="Picture 6181" descr="https://a.espncdn.com/combiner/i?img=/i/teamlogos/countries/500/rsa.png&amp;w=40&amp;h=40&amp;scale=crop">
          <a:extLst>
            <a:ext uri="{FF2B5EF4-FFF2-40B4-BE49-F238E27FC236}">
              <a16:creationId xmlns:a16="http://schemas.microsoft.com/office/drawing/2014/main" id="{957C115D-D447-4A31-AA19-2FE3B70E4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362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381000</xdr:colOff>
      <xdr:row>75</xdr:row>
      <xdr:rowOff>180975</xdr:rowOff>
    </xdr:to>
    <xdr:pic>
      <xdr:nvPicPr>
        <xdr:cNvPr id="6183" name="Picture 6182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18024CA9-8BF1-4A29-B3D4-2B8C37ADF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38220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75</xdr:row>
      <xdr:rowOff>0</xdr:rowOff>
    </xdr:from>
    <xdr:to>
      <xdr:col>28</xdr:col>
      <xdr:colOff>381000</xdr:colOff>
      <xdr:row>76</xdr:row>
      <xdr:rowOff>180975</xdr:rowOff>
    </xdr:to>
    <xdr:pic>
      <xdr:nvPicPr>
        <xdr:cNvPr id="6184" name="Picture 618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0F46A13-D5F0-45B4-8307-3E9E185BA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402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381000</xdr:colOff>
      <xdr:row>77</xdr:row>
      <xdr:rowOff>180975</xdr:rowOff>
    </xdr:to>
    <xdr:pic>
      <xdr:nvPicPr>
        <xdr:cNvPr id="6185" name="Picture 6184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552B74B-7BB4-45E5-A7C7-A36D58C08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42220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77</xdr:row>
      <xdr:rowOff>0</xdr:rowOff>
    </xdr:from>
    <xdr:to>
      <xdr:col>28</xdr:col>
      <xdr:colOff>381000</xdr:colOff>
      <xdr:row>78</xdr:row>
      <xdr:rowOff>180975</xdr:rowOff>
    </xdr:to>
    <xdr:pic>
      <xdr:nvPicPr>
        <xdr:cNvPr id="6186" name="Picture 6185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6E6593D-E2B0-40A0-BFDA-85CAD31E3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44221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381000</xdr:colOff>
      <xdr:row>79</xdr:row>
      <xdr:rowOff>180975</xdr:rowOff>
    </xdr:to>
    <xdr:pic>
      <xdr:nvPicPr>
        <xdr:cNvPr id="6187" name="Picture 6186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EF1A4F39-1DFB-476D-916B-73BDB3547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46221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381000</xdr:colOff>
      <xdr:row>80</xdr:row>
      <xdr:rowOff>180975</xdr:rowOff>
    </xdr:to>
    <xdr:pic>
      <xdr:nvPicPr>
        <xdr:cNvPr id="6188" name="Picture 6187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0929064F-1AB2-4102-AEA5-763979CF2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48221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80</xdr:row>
      <xdr:rowOff>0</xdr:rowOff>
    </xdr:from>
    <xdr:to>
      <xdr:col>28</xdr:col>
      <xdr:colOff>381000</xdr:colOff>
      <xdr:row>81</xdr:row>
      <xdr:rowOff>180975</xdr:rowOff>
    </xdr:to>
    <xdr:pic>
      <xdr:nvPicPr>
        <xdr:cNvPr id="6189" name="Picture 6188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AD59FC9-8AA5-4E21-B0D4-F87A62657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50221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381000</xdr:colOff>
      <xdr:row>82</xdr:row>
      <xdr:rowOff>180975</xdr:rowOff>
    </xdr:to>
    <xdr:pic>
      <xdr:nvPicPr>
        <xdr:cNvPr id="6190" name="Picture 6189" descr="https://a.espncdn.com/combiner/i?img=/i/teamlogos/countries/500/mex.png&amp;w=40&amp;h=40&amp;scale=crop">
          <a:extLst>
            <a:ext uri="{FF2B5EF4-FFF2-40B4-BE49-F238E27FC236}">
              <a16:creationId xmlns:a16="http://schemas.microsoft.com/office/drawing/2014/main" id="{BBCBC3F5-0FCE-4229-B0DC-230589E39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52222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381000</xdr:colOff>
      <xdr:row>83</xdr:row>
      <xdr:rowOff>180975</xdr:rowOff>
    </xdr:to>
    <xdr:pic>
      <xdr:nvPicPr>
        <xdr:cNvPr id="6191" name="Picture 6190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D70516F5-7051-4F33-A6C4-A79658C02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542222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381000</xdr:colOff>
      <xdr:row>84</xdr:row>
      <xdr:rowOff>180975</xdr:rowOff>
    </xdr:to>
    <xdr:pic>
      <xdr:nvPicPr>
        <xdr:cNvPr id="6192" name="Picture 6191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FAA67350-739C-4A13-8A44-777810AEA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56222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84</xdr:row>
      <xdr:rowOff>0</xdr:rowOff>
    </xdr:from>
    <xdr:to>
      <xdr:col>28</xdr:col>
      <xdr:colOff>381000</xdr:colOff>
      <xdr:row>85</xdr:row>
      <xdr:rowOff>180975</xdr:rowOff>
    </xdr:to>
    <xdr:pic>
      <xdr:nvPicPr>
        <xdr:cNvPr id="6193" name="Picture 6192" descr="https://a.espncdn.com/combiner/i?img=/i/teamlogos/countries/500/ind.png&amp;w=40&amp;h=40&amp;scale=crop">
          <a:extLst>
            <a:ext uri="{FF2B5EF4-FFF2-40B4-BE49-F238E27FC236}">
              <a16:creationId xmlns:a16="http://schemas.microsoft.com/office/drawing/2014/main" id="{6E402EB4-DF7E-4706-A1C8-E0D788DA5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5822275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381000</xdr:colOff>
      <xdr:row>86</xdr:row>
      <xdr:rowOff>180975</xdr:rowOff>
    </xdr:to>
    <xdr:pic>
      <xdr:nvPicPr>
        <xdr:cNvPr id="6194" name="Picture 6193" descr="https://a.espncdn.com/combiner/i?img=/i/teamlogos/countries/500/usa.png&amp;w=40&amp;h=40&amp;scale=crop">
          <a:extLst>
            <a:ext uri="{FF2B5EF4-FFF2-40B4-BE49-F238E27FC236}">
              <a16:creationId xmlns:a16="http://schemas.microsoft.com/office/drawing/2014/main" id="{C7503C19-9DB4-4030-A05E-CAF602B89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0" y="260223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2" name="Picture 1" descr="United States">
          <a:extLst>
            <a:ext uri="{FF2B5EF4-FFF2-40B4-BE49-F238E27FC236}">
              <a16:creationId xmlns:a16="http://schemas.microsoft.com/office/drawing/2014/main" id="{0CDFE782-944B-49B2-B8F2-A2D8910AE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3" name="Picture 2" descr="United States">
          <a:extLst>
            <a:ext uri="{FF2B5EF4-FFF2-40B4-BE49-F238E27FC236}">
              <a16:creationId xmlns:a16="http://schemas.microsoft.com/office/drawing/2014/main" id="{F502A0C9-54E2-4B05-A8DD-516A065BF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4" name="Picture 3" descr="South Korea">
          <a:extLst>
            <a:ext uri="{FF2B5EF4-FFF2-40B4-BE49-F238E27FC236}">
              <a16:creationId xmlns:a16="http://schemas.microsoft.com/office/drawing/2014/main" id="{890E9760-0D05-4AD5-B0EC-FF270C5F5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5" name="Picture 4" descr="United States">
          <a:extLst>
            <a:ext uri="{FF2B5EF4-FFF2-40B4-BE49-F238E27FC236}">
              <a16:creationId xmlns:a16="http://schemas.microsoft.com/office/drawing/2014/main" id="{3F8D95B4-2124-46D0-9BC4-51899AB91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6" name="Picture 5" descr="Canada">
          <a:extLst>
            <a:ext uri="{FF2B5EF4-FFF2-40B4-BE49-F238E27FC236}">
              <a16:creationId xmlns:a16="http://schemas.microsoft.com/office/drawing/2014/main" id="{53B2C82F-044D-47AA-9B83-63808E19D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7" name="Picture 6" descr="United States">
          <a:extLst>
            <a:ext uri="{FF2B5EF4-FFF2-40B4-BE49-F238E27FC236}">
              <a16:creationId xmlns:a16="http://schemas.microsoft.com/office/drawing/2014/main" id="{7DDC040A-15AC-4781-886C-6ABAE8BEB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8" name="Picture 7" descr="Italy">
          <a:extLst>
            <a:ext uri="{FF2B5EF4-FFF2-40B4-BE49-F238E27FC236}">
              <a16:creationId xmlns:a16="http://schemas.microsoft.com/office/drawing/2014/main" id="{38BE6FCE-6209-4136-A84A-39C706CE0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9" name="Picture 8" descr="Argentina">
          <a:extLst>
            <a:ext uri="{FF2B5EF4-FFF2-40B4-BE49-F238E27FC236}">
              <a16:creationId xmlns:a16="http://schemas.microsoft.com/office/drawing/2014/main" id="{D1801FB6-EC1E-46C5-9F19-DF8B36BA6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0" name="Picture 9" descr="United States">
          <a:extLst>
            <a:ext uri="{FF2B5EF4-FFF2-40B4-BE49-F238E27FC236}">
              <a16:creationId xmlns:a16="http://schemas.microsoft.com/office/drawing/2014/main" id="{1AB824E0-5B8D-490A-A78B-BF721B0D8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1" name="Picture 10" descr="United States">
          <a:extLst>
            <a:ext uri="{FF2B5EF4-FFF2-40B4-BE49-F238E27FC236}">
              <a16:creationId xmlns:a16="http://schemas.microsoft.com/office/drawing/2014/main" id="{3D5243C1-3F1C-46E0-9FC6-4A4DA4764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2" name="Picture 11" descr="United States">
          <a:extLst>
            <a:ext uri="{FF2B5EF4-FFF2-40B4-BE49-F238E27FC236}">
              <a16:creationId xmlns:a16="http://schemas.microsoft.com/office/drawing/2014/main" id="{2B7C0D09-1B85-4968-B482-307AC1E33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3" name="Picture 12" descr="United States">
          <a:extLst>
            <a:ext uri="{FF2B5EF4-FFF2-40B4-BE49-F238E27FC236}">
              <a16:creationId xmlns:a16="http://schemas.microsoft.com/office/drawing/2014/main" id="{47F8C003-6D1B-4797-B69C-C12ABF203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4" name="Picture 13" descr="United States">
          <a:extLst>
            <a:ext uri="{FF2B5EF4-FFF2-40B4-BE49-F238E27FC236}">
              <a16:creationId xmlns:a16="http://schemas.microsoft.com/office/drawing/2014/main" id="{7B0B667C-7BC1-488B-BB22-B4CCD6003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5" name="Picture 14" descr="Canada">
          <a:extLst>
            <a:ext uri="{FF2B5EF4-FFF2-40B4-BE49-F238E27FC236}">
              <a16:creationId xmlns:a16="http://schemas.microsoft.com/office/drawing/2014/main" id="{89E7C1DE-B1A9-419A-A41C-37A78EE91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6" name="Picture 15" descr="Argentina">
          <a:extLst>
            <a:ext uri="{FF2B5EF4-FFF2-40B4-BE49-F238E27FC236}">
              <a16:creationId xmlns:a16="http://schemas.microsoft.com/office/drawing/2014/main" id="{362F7E18-E793-4033-92F7-82E3E5393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7" name="Picture 16" descr="United States">
          <a:extLst>
            <a:ext uri="{FF2B5EF4-FFF2-40B4-BE49-F238E27FC236}">
              <a16:creationId xmlns:a16="http://schemas.microsoft.com/office/drawing/2014/main" id="{DAFDAD82-3B9D-4C39-AAED-8D859B172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4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8" name="Picture 17" descr="United States">
          <a:extLst>
            <a:ext uri="{FF2B5EF4-FFF2-40B4-BE49-F238E27FC236}">
              <a16:creationId xmlns:a16="http://schemas.microsoft.com/office/drawing/2014/main" id="{689B40FD-F391-4821-BA40-E3FAE2BC2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9" name="Picture 18" descr="United States">
          <a:extLst>
            <a:ext uri="{FF2B5EF4-FFF2-40B4-BE49-F238E27FC236}">
              <a16:creationId xmlns:a16="http://schemas.microsoft.com/office/drawing/2014/main" id="{3B275979-6A96-4BBC-A0DB-83E31E17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2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20" name="Picture 19" descr="United States">
          <a:extLst>
            <a:ext uri="{FF2B5EF4-FFF2-40B4-BE49-F238E27FC236}">
              <a16:creationId xmlns:a16="http://schemas.microsoft.com/office/drawing/2014/main" id="{D7334B7D-2AFE-43B5-9214-CA67FDE4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1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21" name="Picture 20" descr="United States">
          <a:extLst>
            <a:ext uri="{FF2B5EF4-FFF2-40B4-BE49-F238E27FC236}">
              <a16:creationId xmlns:a16="http://schemas.microsoft.com/office/drawing/2014/main" id="{906ADEEC-6264-4EA9-8CCF-FED74BC8D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22" name="Picture 21" descr="Canada">
          <a:extLst>
            <a:ext uri="{FF2B5EF4-FFF2-40B4-BE49-F238E27FC236}">
              <a16:creationId xmlns:a16="http://schemas.microsoft.com/office/drawing/2014/main" id="{3F8FA9DB-4F33-40DF-AE12-5D1E46CFE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23" name="Picture 22" descr="United States">
          <a:extLst>
            <a:ext uri="{FF2B5EF4-FFF2-40B4-BE49-F238E27FC236}">
              <a16:creationId xmlns:a16="http://schemas.microsoft.com/office/drawing/2014/main" id="{BB3D8E03-4C90-4B15-8ECB-F338331E4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9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24" name="Picture 23" descr="United States">
          <a:extLst>
            <a:ext uri="{FF2B5EF4-FFF2-40B4-BE49-F238E27FC236}">
              <a16:creationId xmlns:a16="http://schemas.microsoft.com/office/drawing/2014/main" id="{89EF2968-DB18-42EA-A97B-111815C86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8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25" name="Picture 24" descr="United States">
          <a:extLst>
            <a:ext uri="{FF2B5EF4-FFF2-40B4-BE49-F238E27FC236}">
              <a16:creationId xmlns:a16="http://schemas.microsoft.com/office/drawing/2014/main" id="{509946BF-47B8-49FE-9A77-837F28210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7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26" name="Picture 25" descr="United States">
          <a:extLst>
            <a:ext uri="{FF2B5EF4-FFF2-40B4-BE49-F238E27FC236}">
              <a16:creationId xmlns:a16="http://schemas.microsoft.com/office/drawing/2014/main" id="{EB82D999-DB15-4EA6-913A-38438B337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6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27" name="Picture 26" descr="United States">
          <a:extLst>
            <a:ext uri="{FF2B5EF4-FFF2-40B4-BE49-F238E27FC236}">
              <a16:creationId xmlns:a16="http://schemas.microsoft.com/office/drawing/2014/main" id="{32AF1F6D-4B31-4842-B1AC-3E99B257F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95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28" name="Picture 27" descr="United States">
          <a:extLst>
            <a:ext uri="{FF2B5EF4-FFF2-40B4-BE49-F238E27FC236}">
              <a16:creationId xmlns:a16="http://schemas.microsoft.com/office/drawing/2014/main" id="{15D5A15F-51E6-4899-ABD6-6BC028400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29" name="Picture 28" descr="United States">
          <a:extLst>
            <a:ext uri="{FF2B5EF4-FFF2-40B4-BE49-F238E27FC236}">
              <a16:creationId xmlns:a16="http://schemas.microsoft.com/office/drawing/2014/main" id="{B5941380-90A5-4F16-A7D5-16D88D129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33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30" name="Picture 29" descr="United States">
          <a:extLst>
            <a:ext uri="{FF2B5EF4-FFF2-40B4-BE49-F238E27FC236}">
              <a16:creationId xmlns:a16="http://schemas.microsoft.com/office/drawing/2014/main" id="{CE2BFF8F-D530-4503-B10C-BDF45BBF5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2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31" name="Picture 30" descr="United States">
          <a:extLst>
            <a:ext uri="{FF2B5EF4-FFF2-40B4-BE49-F238E27FC236}">
              <a16:creationId xmlns:a16="http://schemas.microsoft.com/office/drawing/2014/main" id="{F5572F55-7BA2-43E7-9579-818E6EA9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1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32" name="Picture 31" descr="United States">
          <a:extLst>
            <a:ext uri="{FF2B5EF4-FFF2-40B4-BE49-F238E27FC236}">
              <a16:creationId xmlns:a16="http://schemas.microsoft.com/office/drawing/2014/main" id="{FDADB02D-88A2-4A7E-AC20-CBB9A7984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0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33" name="Picture 32" descr="United States">
          <a:extLst>
            <a:ext uri="{FF2B5EF4-FFF2-40B4-BE49-F238E27FC236}">
              <a16:creationId xmlns:a16="http://schemas.microsoft.com/office/drawing/2014/main" id="{353D33A1-6C26-4E67-A561-D661B4204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9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34" name="Picture 33" descr="Australia">
          <a:extLst>
            <a:ext uri="{FF2B5EF4-FFF2-40B4-BE49-F238E27FC236}">
              <a16:creationId xmlns:a16="http://schemas.microsoft.com/office/drawing/2014/main" id="{84D1400B-0038-41A9-8065-5DD30A741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35" name="Picture 34" descr="United States">
          <a:extLst>
            <a:ext uri="{FF2B5EF4-FFF2-40B4-BE49-F238E27FC236}">
              <a16:creationId xmlns:a16="http://schemas.microsoft.com/office/drawing/2014/main" id="{BF19B0AD-FADC-4C20-8654-2FA00A0A0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36" name="Picture 35" descr="United States">
          <a:extLst>
            <a:ext uri="{FF2B5EF4-FFF2-40B4-BE49-F238E27FC236}">
              <a16:creationId xmlns:a16="http://schemas.microsoft.com/office/drawing/2014/main" id="{BE1277FC-0160-4A8B-A5B1-87BF34668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6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37" name="Picture 36" descr="Chinese Taipei">
          <a:extLst>
            <a:ext uri="{FF2B5EF4-FFF2-40B4-BE49-F238E27FC236}">
              <a16:creationId xmlns:a16="http://schemas.microsoft.com/office/drawing/2014/main" id="{C0AC9E96-DDE6-47F0-80CF-E05F2B2B9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5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38" name="Picture 37" descr="Australia">
          <a:extLst>
            <a:ext uri="{FF2B5EF4-FFF2-40B4-BE49-F238E27FC236}">
              <a16:creationId xmlns:a16="http://schemas.microsoft.com/office/drawing/2014/main" id="{3FDAE223-8736-412A-A82E-E6581747B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4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39" name="Picture 38" descr="United States">
          <a:extLst>
            <a:ext uri="{FF2B5EF4-FFF2-40B4-BE49-F238E27FC236}">
              <a16:creationId xmlns:a16="http://schemas.microsoft.com/office/drawing/2014/main" id="{11AD9D9D-AFF5-41B7-8C7A-DD4C74A47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23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40" name="Picture 39" descr="United States">
          <a:extLst>
            <a:ext uri="{FF2B5EF4-FFF2-40B4-BE49-F238E27FC236}">
              <a16:creationId xmlns:a16="http://schemas.microsoft.com/office/drawing/2014/main" id="{2C58F8D2-EF79-41D3-A876-B0984008C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2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41" name="Picture 40" descr="United States">
          <a:extLst>
            <a:ext uri="{FF2B5EF4-FFF2-40B4-BE49-F238E27FC236}">
              <a16:creationId xmlns:a16="http://schemas.microsoft.com/office/drawing/2014/main" id="{FC8A771C-F341-40AB-8D79-EE030A161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42" name="Picture 41" descr="United States">
          <a:extLst>
            <a:ext uri="{FF2B5EF4-FFF2-40B4-BE49-F238E27FC236}">
              <a16:creationId xmlns:a16="http://schemas.microsoft.com/office/drawing/2014/main" id="{875855B1-9B46-41C6-BC88-B002949DA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1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43" name="Picture 42" descr="United States">
          <a:extLst>
            <a:ext uri="{FF2B5EF4-FFF2-40B4-BE49-F238E27FC236}">
              <a16:creationId xmlns:a16="http://schemas.microsoft.com/office/drawing/2014/main" id="{C91C6ED9-E042-4981-B6BC-1F5FC106A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00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44" name="Picture 43" descr="Zimbabwe">
          <a:extLst>
            <a:ext uri="{FF2B5EF4-FFF2-40B4-BE49-F238E27FC236}">
              <a16:creationId xmlns:a16="http://schemas.microsoft.com/office/drawing/2014/main" id="{CDBC2934-F9BC-452E-9A4A-1A9CF2AF4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9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45" name="Picture 44" descr="United States">
          <a:extLst>
            <a:ext uri="{FF2B5EF4-FFF2-40B4-BE49-F238E27FC236}">
              <a16:creationId xmlns:a16="http://schemas.microsoft.com/office/drawing/2014/main" id="{FEE8A837-5335-4647-A90B-251A99C33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8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46" name="Picture 45" descr="United States">
          <a:extLst>
            <a:ext uri="{FF2B5EF4-FFF2-40B4-BE49-F238E27FC236}">
              <a16:creationId xmlns:a16="http://schemas.microsoft.com/office/drawing/2014/main" id="{A8F83E79-5073-4B3C-9DE5-C4136C7D3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7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47" name="Picture 46" descr="United States">
          <a:extLst>
            <a:ext uri="{FF2B5EF4-FFF2-40B4-BE49-F238E27FC236}">
              <a16:creationId xmlns:a16="http://schemas.microsoft.com/office/drawing/2014/main" id="{BC96DC57-8571-42B7-ABEE-34158F2FC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76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48" name="Picture 47" descr="United States">
          <a:extLst>
            <a:ext uri="{FF2B5EF4-FFF2-40B4-BE49-F238E27FC236}">
              <a16:creationId xmlns:a16="http://schemas.microsoft.com/office/drawing/2014/main" id="{20BDE029-C469-4D89-BD9A-6DE054D04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95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49" name="Picture 48" descr="Ireland">
          <a:extLst>
            <a:ext uri="{FF2B5EF4-FFF2-40B4-BE49-F238E27FC236}">
              <a16:creationId xmlns:a16="http://schemas.microsoft.com/office/drawing/2014/main" id="{946D8BD0-072D-46C7-B467-7ED86761F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14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50" name="Picture 49" descr="United States">
          <a:extLst>
            <a:ext uri="{FF2B5EF4-FFF2-40B4-BE49-F238E27FC236}">
              <a16:creationId xmlns:a16="http://schemas.microsoft.com/office/drawing/2014/main" id="{DDFF74F6-5968-48AD-A905-9FBD539CF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3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51" name="Picture 50" descr="United States">
          <a:extLst>
            <a:ext uri="{FF2B5EF4-FFF2-40B4-BE49-F238E27FC236}">
              <a16:creationId xmlns:a16="http://schemas.microsoft.com/office/drawing/2014/main" id="{DD3384E9-2F16-4B0C-AA00-6B4ACB748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2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52" name="Picture 51" descr="United States">
          <a:extLst>
            <a:ext uri="{FF2B5EF4-FFF2-40B4-BE49-F238E27FC236}">
              <a16:creationId xmlns:a16="http://schemas.microsoft.com/office/drawing/2014/main" id="{E7369EBA-EBC8-43B7-B368-BD1EA107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71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53" name="Picture 52" descr="United States">
          <a:extLst>
            <a:ext uri="{FF2B5EF4-FFF2-40B4-BE49-F238E27FC236}">
              <a16:creationId xmlns:a16="http://schemas.microsoft.com/office/drawing/2014/main" id="{B2D59580-3772-43C2-A37A-22A0BB96B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90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54" name="Picture 53" descr="United States">
          <a:extLst>
            <a:ext uri="{FF2B5EF4-FFF2-40B4-BE49-F238E27FC236}">
              <a16:creationId xmlns:a16="http://schemas.microsoft.com/office/drawing/2014/main" id="{C8B944F2-7EAF-4724-B2F5-3054C8CD3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9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55" name="Picture 54" descr="United States">
          <a:extLst>
            <a:ext uri="{FF2B5EF4-FFF2-40B4-BE49-F238E27FC236}">
              <a16:creationId xmlns:a16="http://schemas.microsoft.com/office/drawing/2014/main" id="{47BD0FA7-619C-457A-AF0F-1AE128BFB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28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56" name="Picture 55" descr="United States">
          <a:extLst>
            <a:ext uri="{FF2B5EF4-FFF2-40B4-BE49-F238E27FC236}">
              <a16:creationId xmlns:a16="http://schemas.microsoft.com/office/drawing/2014/main" id="{5B55ECBE-1CE8-44DC-A4BB-426BFC26F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47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57" name="Picture 56" descr="Chile">
          <a:extLst>
            <a:ext uri="{FF2B5EF4-FFF2-40B4-BE49-F238E27FC236}">
              <a16:creationId xmlns:a16="http://schemas.microsoft.com/office/drawing/2014/main" id="{0D4C7E88-7FCF-4C19-9BEB-BF454FA0A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6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58" name="Picture 57" descr="United States">
          <a:extLst>
            <a:ext uri="{FF2B5EF4-FFF2-40B4-BE49-F238E27FC236}">
              <a16:creationId xmlns:a16="http://schemas.microsoft.com/office/drawing/2014/main" id="{2EBE39D3-BA59-4627-B43D-7A1C26EAE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85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59" name="Picture 58" descr="United States">
          <a:extLst>
            <a:ext uri="{FF2B5EF4-FFF2-40B4-BE49-F238E27FC236}">
              <a16:creationId xmlns:a16="http://schemas.microsoft.com/office/drawing/2014/main" id="{C6C56585-0AF1-4960-9854-318C4B5ED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4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60" name="Picture 59" descr="United States">
          <a:extLst>
            <a:ext uri="{FF2B5EF4-FFF2-40B4-BE49-F238E27FC236}">
              <a16:creationId xmlns:a16="http://schemas.microsoft.com/office/drawing/2014/main" id="{4712ED18-BDCC-4C5A-A188-13236B345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3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61" name="Picture 60" descr="United States">
          <a:extLst>
            <a:ext uri="{FF2B5EF4-FFF2-40B4-BE49-F238E27FC236}">
              <a16:creationId xmlns:a16="http://schemas.microsoft.com/office/drawing/2014/main" id="{E70B48AD-C592-4C01-92BD-6DAACFC32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3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62" name="Picture 61" descr="United States">
          <a:extLst>
            <a:ext uri="{FF2B5EF4-FFF2-40B4-BE49-F238E27FC236}">
              <a16:creationId xmlns:a16="http://schemas.microsoft.com/office/drawing/2014/main" id="{258C55FE-CDAF-4CDA-8EC3-ACFF6C847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62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63" name="Picture 62" descr="United States">
          <a:extLst>
            <a:ext uri="{FF2B5EF4-FFF2-40B4-BE49-F238E27FC236}">
              <a16:creationId xmlns:a16="http://schemas.microsoft.com/office/drawing/2014/main" id="{C98B20AE-C634-45A9-851C-E5B42EF08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64" name="Picture 63" descr="United States">
          <a:extLst>
            <a:ext uri="{FF2B5EF4-FFF2-40B4-BE49-F238E27FC236}">
              <a16:creationId xmlns:a16="http://schemas.microsoft.com/office/drawing/2014/main" id="{7BD05DB8-AA2B-4DD0-B92F-345F6688B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0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65" name="Picture 64" descr="Germany">
          <a:extLst>
            <a:ext uri="{FF2B5EF4-FFF2-40B4-BE49-F238E27FC236}">
              <a16:creationId xmlns:a16="http://schemas.microsoft.com/office/drawing/2014/main" id="{8873D81E-090C-4C86-8588-2469EC10D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19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66" name="Picture 65" descr="China">
          <a:extLst>
            <a:ext uri="{FF2B5EF4-FFF2-40B4-BE49-F238E27FC236}">
              <a16:creationId xmlns:a16="http://schemas.microsoft.com/office/drawing/2014/main" id="{B4C64AF8-9142-4456-AE47-0B75DBC21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8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67" name="Picture 66" descr="England">
          <a:extLst>
            <a:ext uri="{FF2B5EF4-FFF2-40B4-BE49-F238E27FC236}">
              <a16:creationId xmlns:a16="http://schemas.microsoft.com/office/drawing/2014/main" id="{3CA2E0BF-6032-4A50-9F00-2CC56EE5E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7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68" name="Picture 67" descr="United States">
          <a:extLst>
            <a:ext uri="{FF2B5EF4-FFF2-40B4-BE49-F238E27FC236}">
              <a16:creationId xmlns:a16="http://schemas.microsoft.com/office/drawing/2014/main" id="{D87CAB9A-C2C6-4637-9F60-C0D1016C5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6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69" name="Picture 68" descr="United States">
          <a:extLst>
            <a:ext uri="{FF2B5EF4-FFF2-40B4-BE49-F238E27FC236}">
              <a16:creationId xmlns:a16="http://schemas.microsoft.com/office/drawing/2014/main" id="{59D291ED-B735-44D0-83D9-EF896E2DF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5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70" name="Picture 69" descr="United States">
          <a:extLst>
            <a:ext uri="{FF2B5EF4-FFF2-40B4-BE49-F238E27FC236}">
              <a16:creationId xmlns:a16="http://schemas.microsoft.com/office/drawing/2014/main" id="{F84E4110-7AFE-4C95-A4CE-C8EEA2AFD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4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71" name="Picture 70" descr="United States">
          <a:extLst>
            <a:ext uri="{FF2B5EF4-FFF2-40B4-BE49-F238E27FC236}">
              <a16:creationId xmlns:a16="http://schemas.microsoft.com/office/drawing/2014/main" id="{06EBFFF1-FA66-4F0A-82E6-3D7C3F392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3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72" name="Picture 71" descr="United States">
          <a:extLst>
            <a:ext uri="{FF2B5EF4-FFF2-40B4-BE49-F238E27FC236}">
              <a16:creationId xmlns:a16="http://schemas.microsoft.com/office/drawing/2014/main" id="{CE49131D-8E11-4E55-8EA3-66D98AF80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52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73" name="Picture 72" descr="United States">
          <a:extLst>
            <a:ext uri="{FF2B5EF4-FFF2-40B4-BE49-F238E27FC236}">
              <a16:creationId xmlns:a16="http://schemas.microsoft.com/office/drawing/2014/main" id="{DDA6DD1A-02F7-4E7A-9E58-AAD10DAA6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1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74" name="Picture 73" descr="Australia">
          <a:extLst>
            <a:ext uri="{FF2B5EF4-FFF2-40B4-BE49-F238E27FC236}">
              <a16:creationId xmlns:a16="http://schemas.microsoft.com/office/drawing/2014/main" id="{D6867792-A00C-45BC-9DEF-F183D70DE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90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75" name="Picture 74" descr="South Africa">
          <a:extLst>
            <a:ext uri="{FF2B5EF4-FFF2-40B4-BE49-F238E27FC236}">
              <a16:creationId xmlns:a16="http://schemas.microsoft.com/office/drawing/2014/main" id="{17A14273-D020-4B5B-914D-F6D74A789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9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76" name="Picture 75" descr="United States">
          <a:extLst>
            <a:ext uri="{FF2B5EF4-FFF2-40B4-BE49-F238E27FC236}">
              <a16:creationId xmlns:a16="http://schemas.microsoft.com/office/drawing/2014/main" id="{F085951E-4381-4C9D-93D4-BD83D7F06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77" name="Picture 76" descr="United States">
          <a:extLst>
            <a:ext uri="{FF2B5EF4-FFF2-40B4-BE49-F238E27FC236}">
              <a16:creationId xmlns:a16="http://schemas.microsoft.com/office/drawing/2014/main" id="{30EE35DC-3E21-47AC-A5B8-D79A99A94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7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78" name="Picture 77" descr="United States">
          <a:extLst>
            <a:ext uri="{FF2B5EF4-FFF2-40B4-BE49-F238E27FC236}">
              <a16:creationId xmlns:a16="http://schemas.microsoft.com/office/drawing/2014/main" id="{97898F0C-2903-4C91-AE10-23ABA17A3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6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79" name="Picture 78" descr="Australia">
          <a:extLst>
            <a:ext uri="{FF2B5EF4-FFF2-40B4-BE49-F238E27FC236}">
              <a16:creationId xmlns:a16="http://schemas.microsoft.com/office/drawing/2014/main" id="{49584646-BADB-4688-B1BB-4CB2D2AAA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5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80" name="Picture 79" descr="United States">
          <a:extLst>
            <a:ext uri="{FF2B5EF4-FFF2-40B4-BE49-F238E27FC236}">
              <a16:creationId xmlns:a16="http://schemas.microsoft.com/office/drawing/2014/main" id="{D9FC34A0-AB99-4658-AAA5-DB67F4902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04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81" name="Picture 80" descr="United States">
          <a:extLst>
            <a:ext uri="{FF2B5EF4-FFF2-40B4-BE49-F238E27FC236}">
              <a16:creationId xmlns:a16="http://schemas.microsoft.com/office/drawing/2014/main" id="{93F6B7F3-FC61-43CF-9EA6-84FE43938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4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82" name="Picture 81" descr="United States">
          <a:extLst>
            <a:ext uri="{FF2B5EF4-FFF2-40B4-BE49-F238E27FC236}">
              <a16:creationId xmlns:a16="http://schemas.microsoft.com/office/drawing/2014/main" id="{F77FF8A2-C855-46E1-B11B-C9ECF30BE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43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83" name="Picture 82" descr="United States">
          <a:extLst>
            <a:ext uri="{FF2B5EF4-FFF2-40B4-BE49-F238E27FC236}">
              <a16:creationId xmlns:a16="http://schemas.microsoft.com/office/drawing/2014/main" id="{BD888CC8-6D0E-458D-92CB-4736B3349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2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84" name="Picture 83" descr="United States">
          <a:extLst>
            <a:ext uri="{FF2B5EF4-FFF2-40B4-BE49-F238E27FC236}">
              <a16:creationId xmlns:a16="http://schemas.microsoft.com/office/drawing/2014/main" id="{D93B0787-9F50-45B9-99E9-08FEF715A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81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85" name="Picture 84" descr="United States">
          <a:extLst>
            <a:ext uri="{FF2B5EF4-FFF2-40B4-BE49-F238E27FC236}">
              <a16:creationId xmlns:a16="http://schemas.microsoft.com/office/drawing/2014/main" id="{619F67DC-84AE-4DF2-916A-B80DE9ADF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0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86" name="Picture 85" descr="United States">
          <a:extLst>
            <a:ext uri="{FF2B5EF4-FFF2-40B4-BE49-F238E27FC236}">
              <a16:creationId xmlns:a16="http://schemas.microsoft.com/office/drawing/2014/main" id="{61887C59-5BA3-499A-AC2C-96D36982B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19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87" name="Picture 86" descr="New Zealand">
          <a:extLst>
            <a:ext uri="{FF2B5EF4-FFF2-40B4-BE49-F238E27FC236}">
              <a16:creationId xmlns:a16="http://schemas.microsoft.com/office/drawing/2014/main" id="{9A84C151-9814-4217-B6A6-DFA2B2CA1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88" name="Picture 87" descr="United States">
          <a:extLst>
            <a:ext uri="{FF2B5EF4-FFF2-40B4-BE49-F238E27FC236}">
              <a16:creationId xmlns:a16="http://schemas.microsoft.com/office/drawing/2014/main" id="{87098A7E-420A-45F2-856B-4F0B7B026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57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89" name="Picture 88" descr="United States">
          <a:extLst>
            <a:ext uri="{FF2B5EF4-FFF2-40B4-BE49-F238E27FC236}">
              <a16:creationId xmlns:a16="http://schemas.microsoft.com/office/drawing/2014/main" id="{16E2438D-A25A-4E73-AFA5-799EE3AFE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76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90" name="Picture 89" descr="United States">
          <a:extLst>
            <a:ext uri="{FF2B5EF4-FFF2-40B4-BE49-F238E27FC236}">
              <a16:creationId xmlns:a16="http://schemas.microsoft.com/office/drawing/2014/main" id="{67CEF3E4-2789-49EF-817B-5EEE06140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5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91" name="Picture 90" descr="United States">
          <a:extLst>
            <a:ext uri="{FF2B5EF4-FFF2-40B4-BE49-F238E27FC236}">
              <a16:creationId xmlns:a16="http://schemas.microsoft.com/office/drawing/2014/main" id="{33D605A2-CA33-4A2F-9FCD-AC9B995FC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4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92" name="Picture 91" descr="India">
          <a:extLst>
            <a:ext uri="{FF2B5EF4-FFF2-40B4-BE49-F238E27FC236}">
              <a16:creationId xmlns:a16="http://schemas.microsoft.com/office/drawing/2014/main" id="{594C9747-F82C-43EB-BAEC-6382807D9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93" name="Picture 92" descr="United States">
          <a:extLst>
            <a:ext uri="{FF2B5EF4-FFF2-40B4-BE49-F238E27FC236}">
              <a16:creationId xmlns:a16="http://schemas.microsoft.com/office/drawing/2014/main" id="{583DD339-BCE1-4C61-8350-69EE908CD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52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94" name="Picture 93" descr="United States">
          <a:extLst>
            <a:ext uri="{FF2B5EF4-FFF2-40B4-BE49-F238E27FC236}">
              <a16:creationId xmlns:a16="http://schemas.microsoft.com/office/drawing/2014/main" id="{10310E5A-6C8F-4538-837F-6B340254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1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95" name="Picture 94" descr="Australia">
          <a:extLst>
            <a:ext uri="{FF2B5EF4-FFF2-40B4-BE49-F238E27FC236}">
              <a16:creationId xmlns:a16="http://schemas.microsoft.com/office/drawing/2014/main" id="{3B90C266-F489-4D46-ABD1-A908E63D4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90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96" name="Picture 95" descr="United States">
          <a:extLst>
            <a:ext uri="{FF2B5EF4-FFF2-40B4-BE49-F238E27FC236}">
              <a16:creationId xmlns:a16="http://schemas.microsoft.com/office/drawing/2014/main" id="{19208CF0-F227-4B4C-82D1-58009186A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9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97" name="Picture 96" descr="United States">
          <a:extLst>
            <a:ext uri="{FF2B5EF4-FFF2-40B4-BE49-F238E27FC236}">
              <a16:creationId xmlns:a16="http://schemas.microsoft.com/office/drawing/2014/main" id="{877B7F53-43D8-452D-BC9A-CDEFD179E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8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98" name="Picture 97" descr="United States">
          <a:extLst>
            <a:ext uri="{FF2B5EF4-FFF2-40B4-BE49-F238E27FC236}">
              <a16:creationId xmlns:a16="http://schemas.microsoft.com/office/drawing/2014/main" id="{B7928580-C188-42E3-808D-8BB1779CF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47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99" name="Picture 98" descr="United States">
          <a:extLst>
            <a:ext uri="{FF2B5EF4-FFF2-40B4-BE49-F238E27FC236}">
              <a16:creationId xmlns:a16="http://schemas.microsoft.com/office/drawing/2014/main" id="{24F9EAFE-6F26-4D77-8383-927EE2FF1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6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00" name="Picture 99" descr="United States">
          <a:extLst>
            <a:ext uri="{FF2B5EF4-FFF2-40B4-BE49-F238E27FC236}">
              <a16:creationId xmlns:a16="http://schemas.microsoft.com/office/drawing/2014/main" id="{9148A34A-115B-4FF1-B0E1-6F063F208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5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01" name="Picture 100" descr="United States">
          <a:extLst>
            <a:ext uri="{FF2B5EF4-FFF2-40B4-BE49-F238E27FC236}">
              <a16:creationId xmlns:a16="http://schemas.microsoft.com/office/drawing/2014/main" id="{5B40BD2B-4117-46F6-AA0E-9C3361AF8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02" name="Picture 101" descr="United States">
          <a:extLst>
            <a:ext uri="{FF2B5EF4-FFF2-40B4-BE49-F238E27FC236}">
              <a16:creationId xmlns:a16="http://schemas.microsoft.com/office/drawing/2014/main" id="{5B3A1444-D7EB-47F8-8B2B-BAE50A7CC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24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03" name="Picture 102" descr="United States">
          <a:extLst>
            <a:ext uri="{FF2B5EF4-FFF2-40B4-BE49-F238E27FC236}">
              <a16:creationId xmlns:a16="http://schemas.microsoft.com/office/drawing/2014/main" id="{30C79322-929C-4760-80DD-31A757D9D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3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04" name="Picture 103" descr="United States">
          <a:extLst>
            <a:ext uri="{FF2B5EF4-FFF2-40B4-BE49-F238E27FC236}">
              <a16:creationId xmlns:a16="http://schemas.microsoft.com/office/drawing/2014/main" id="{23E3E16E-88CB-466A-BE95-BB1B09EA0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2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05" name="Picture 104" descr="United States">
          <a:extLst>
            <a:ext uri="{FF2B5EF4-FFF2-40B4-BE49-F238E27FC236}">
              <a16:creationId xmlns:a16="http://schemas.microsoft.com/office/drawing/2014/main" id="{FFE651EE-711E-4699-8148-9A719308B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81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06" name="Picture 105" descr="Mexico">
          <a:extLst>
            <a:ext uri="{FF2B5EF4-FFF2-40B4-BE49-F238E27FC236}">
              <a16:creationId xmlns:a16="http://schemas.microsoft.com/office/drawing/2014/main" id="{97B9F235-0826-4123-8A36-A714D4717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0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07" name="Picture 106" descr="United States">
          <a:extLst>
            <a:ext uri="{FF2B5EF4-FFF2-40B4-BE49-F238E27FC236}">
              <a16:creationId xmlns:a16="http://schemas.microsoft.com/office/drawing/2014/main" id="{75648C6C-74E6-44C1-93E6-85460CBC8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19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08" name="Picture 107" descr="United States">
          <a:extLst>
            <a:ext uri="{FF2B5EF4-FFF2-40B4-BE49-F238E27FC236}">
              <a16:creationId xmlns:a16="http://schemas.microsoft.com/office/drawing/2014/main" id="{10964C5D-E36C-4291-AF84-30DB25392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38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09" name="Picture 108" descr="United States">
          <a:extLst>
            <a:ext uri="{FF2B5EF4-FFF2-40B4-BE49-F238E27FC236}">
              <a16:creationId xmlns:a16="http://schemas.microsoft.com/office/drawing/2014/main" id="{C15171EB-EE3A-44F1-BCF8-A375223AE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7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10" name="Picture 109" descr="Sweden">
          <a:extLst>
            <a:ext uri="{FF2B5EF4-FFF2-40B4-BE49-F238E27FC236}">
              <a16:creationId xmlns:a16="http://schemas.microsoft.com/office/drawing/2014/main" id="{14F3AF81-E929-406B-A7CA-D9E01163E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76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11" name="Picture 110" descr="Canada">
          <a:extLst>
            <a:ext uri="{FF2B5EF4-FFF2-40B4-BE49-F238E27FC236}">
              <a16:creationId xmlns:a16="http://schemas.microsoft.com/office/drawing/2014/main" id="{F597E0A7-FCBD-4C93-BFD7-088A1C3D0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5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12" name="Picture 111" descr="United States">
          <a:extLst>
            <a:ext uri="{FF2B5EF4-FFF2-40B4-BE49-F238E27FC236}">
              <a16:creationId xmlns:a16="http://schemas.microsoft.com/office/drawing/2014/main" id="{E806799B-DA23-46BD-B2EE-B0BA29941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14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13" name="Picture 112" descr="United States">
          <a:extLst>
            <a:ext uri="{FF2B5EF4-FFF2-40B4-BE49-F238E27FC236}">
              <a16:creationId xmlns:a16="http://schemas.microsoft.com/office/drawing/2014/main" id="{11BC6D29-B429-4DBA-A9C1-4D5DB60E2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3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14" name="Picture 113" descr="United States">
          <a:extLst>
            <a:ext uri="{FF2B5EF4-FFF2-40B4-BE49-F238E27FC236}">
              <a16:creationId xmlns:a16="http://schemas.microsoft.com/office/drawing/2014/main" id="{D95EFD2C-D8D0-4305-A407-CDC593D09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52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15" name="Picture 114" descr="United States">
          <a:extLst>
            <a:ext uri="{FF2B5EF4-FFF2-40B4-BE49-F238E27FC236}">
              <a16:creationId xmlns:a16="http://schemas.microsoft.com/office/drawing/2014/main" id="{62D702F9-2EF5-4A90-9802-98C1AD091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71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16" name="Picture 115" descr="Australia">
          <a:extLst>
            <a:ext uri="{FF2B5EF4-FFF2-40B4-BE49-F238E27FC236}">
              <a16:creationId xmlns:a16="http://schemas.microsoft.com/office/drawing/2014/main" id="{31A2EF30-6440-4D8C-903A-A91BA9C8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0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17" name="Picture 116" descr="United States">
          <a:extLst>
            <a:ext uri="{FF2B5EF4-FFF2-40B4-BE49-F238E27FC236}">
              <a16:creationId xmlns:a16="http://schemas.microsoft.com/office/drawing/2014/main" id="{9EA5C5EF-2E37-4D6C-9C6A-B2C65E447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09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18" name="Picture 117" descr="United States">
          <a:extLst>
            <a:ext uri="{FF2B5EF4-FFF2-40B4-BE49-F238E27FC236}">
              <a16:creationId xmlns:a16="http://schemas.microsoft.com/office/drawing/2014/main" id="{589EBC90-12F5-4082-87AE-7A563EC79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8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19" name="Picture 118" descr="United States">
          <a:extLst>
            <a:ext uri="{FF2B5EF4-FFF2-40B4-BE49-F238E27FC236}">
              <a16:creationId xmlns:a16="http://schemas.microsoft.com/office/drawing/2014/main" id="{8AC765C2-C56D-494F-8361-DFB12564A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7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20" name="Picture 119" descr="United States">
          <a:extLst>
            <a:ext uri="{FF2B5EF4-FFF2-40B4-BE49-F238E27FC236}">
              <a16:creationId xmlns:a16="http://schemas.microsoft.com/office/drawing/2014/main" id="{BD0F8CF7-372D-44D6-A97A-AAB9EDD6D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66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21" name="Picture 120" descr="United States">
          <a:extLst>
            <a:ext uri="{FF2B5EF4-FFF2-40B4-BE49-F238E27FC236}">
              <a16:creationId xmlns:a16="http://schemas.microsoft.com/office/drawing/2014/main" id="{C4DD1206-43FA-4921-8F17-9F759FD66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22" name="Picture 121" descr="United States">
          <a:extLst>
            <a:ext uri="{FF2B5EF4-FFF2-40B4-BE49-F238E27FC236}">
              <a16:creationId xmlns:a16="http://schemas.microsoft.com/office/drawing/2014/main" id="{44DD8EEA-BCC0-403C-BB2A-7D638A676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23" name="Picture 122" descr="Canada">
          <a:extLst>
            <a:ext uri="{FF2B5EF4-FFF2-40B4-BE49-F238E27FC236}">
              <a16:creationId xmlns:a16="http://schemas.microsoft.com/office/drawing/2014/main" id="{FF29B144-7781-4B5A-8804-CC7555F76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24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24" name="Picture 123" descr="United States">
          <a:extLst>
            <a:ext uri="{FF2B5EF4-FFF2-40B4-BE49-F238E27FC236}">
              <a16:creationId xmlns:a16="http://schemas.microsoft.com/office/drawing/2014/main" id="{CB12B80A-C75E-4241-83DA-AA4CC1537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43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25" name="Picture 124" descr="United States">
          <a:extLst>
            <a:ext uri="{FF2B5EF4-FFF2-40B4-BE49-F238E27FC236}">
              <a16:creationId xmlns:a16="http://schemas.microsoft.com/office/drawing/2014/main" id="{FDBBEABB-E1F4-4580-B181-2CCDA59E4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2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26" name="Picture 125" descr="Australia">
          <a:extLst>
            <a:ext uri="{FF2B5EF4-FFF2-40B4-BE49-F238E27FC236}">
              <a16:creationId xmlns:a16="http://schemas.microsoft.com/office/drawing/2014/main" id="{42BD1E52-B383-47E5-8750-827523EA2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1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27" name="Picture 126" descr="Korea">
          <a:extLst>
            <a:ext uri="{FF2B5EF4-FFF2-40B4-BE49-F238E27FC236}">
              <a16:creationId xmlns:a16="http://schemas.microsoft.com/office/drawing/2014/main" id="{E188A051-6D43-4109-9AA4-D228A0C9D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00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28" name="Picture 127" descr="Sweden">
          <a:extLst>
            <a:ext uri="{FF2B5EF4-FFF2-40B4-BE49-F238E27FC236}">
              <a16:creationId xmlns:a16="http://schemas.microsoft.com/office/drawing/2014/main" id="{A69DF232-24E6-4920-B490-124E9BAE3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9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29" name="Picture 128" descr="United States">
          <a:extLst>
            <a:ext uri="{FF2B5EF4-FFF2-40B4-BE49-F238E27FC236}">
              <a16:creationId xmlns:a16="http://schemas.microsoft.com/office/drawing/2014/main" id="{4AD5231F-99A0-48E0-9A77-AA51897F8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38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30" name="Picture 129" descr="United States">
          <a:extLst>
            <a:ext uri="{FF2B5EF4-FFF2-40B4-BE49-F238E27FC236}">
              <a16:creationId xmlns:a16="http://schemas.microsoft.com/office/drawing/2014/main" id="{879AFD18-CB47-4D3C-8168-F1AA4C39E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57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31" name="Picture 130" descr="South Korea">
          <a:extLst>
            <a:ext uri="{FF2B5EF4-FFF2-40B4-BE49-F238E27FC236}">
              <a16:creationId xmlns:a16="http://schemas.microsoft.com/office/drawing/2014/main" id="{8018105E-605C-44EA-877D-9CE780E6E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6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32" name="Picture 131" descr="United States">
          <a:extLst>
            <a:ext uri="{FF2B5EF4-FFF2-40B4-BE49-F238E27FC236}">
              <a16:creationId xmlns:a16="http://schemas.microsoft.com/office/drawing/2014/main" id="{3AF09EC4-4163-4B42-BA08-7D2E542EC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5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33" name="Picture 132" descr="United States">
          <a:extLst>
            <a:ext uri="{FF2B5EF4-FFF2-40B4-BE49-F238E27FC236}">
              <a16:creationId xmlns:a16="http://schemas.microsoft.com/office/drawing/2014/main" id="{CA26B619-22CB-4C4B-A470-B75EB2A9B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14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34" name="Picture 133" descr="China">
          <a:extLst>
            <a:ext uri="{FF2B5EF4-FFF2-40B4-BE49-F238E27FC236}">
              <a16:creationId xmlns:a16="http://schemas.microsoft.com/office/drawing/2014/main" id="{A955B075-F32B-40B8-84B8-37C0274E3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33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35" name="Picture 134" descr="United States">
          <a:extLst>
            <a:ext uri="{FF2B5EF4-FFF2-40B4-BE49-F238E27FC236}">
              <a16:creationId xmlns:a16="http://schemas.microsoft.com/office/drawing/2014/main" id="{EFB7C1C3-DFDF-4A87-840B-46A5F365A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52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36" name="Picture 135" descr="United States">
          <a:extLst>
            <a:ext uri="{FF2B5EF4-FFF2-40B4-BE49-F238E27FC236}">
              <a16:creationId xmlns:a16="http://schemas.microsoft.com/office/drawing/2014/main" id="{AD084940-960A-414F-8F1B-8BB8C49D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71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37" name="Picture 136" descr="United States">
          <a:extLst>
            <a:ext uri="{FF2B5EF4-FFF2-40B4-BE49-F238E27FC236}">
              <a16:creationId xmlns:a16="http://schemas.microsoft.com/office/drawing/2014/main" id="{4800CDA7-E05A-4B5D-92EB-E03020C2A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90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38" name="Picture 137" descr="United States">
          <a:extLst>
            <a:ext uri="{FF2B5EF4-FFF2-40B4-BE49-F238E27FC236}">
              <a16:creationId xmlns:a16="http://schemas.microsoft.com/office/drawing/2014/main" id="{B12F9898-72AA-459D-AB54-F97A01A5B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09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39" name="Picture 138" descr="United States">
          <a:extLst>
            <a:ext uri="{FF2B5EF4-FFF2-40B4-BE49-F238E27FC236}">
              <a16:creationId xmlns:a16="http://schemas.microsoft.com/office/drawing/2014/main" id="{49E86EB9-DFA9-497C-BEF6-0F0DEB46B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8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40" name="Picture 139" descr="United States">
          <a:extLst>
            <a:ext uri="{FF2B5EF4-FFF2-40B4-BE49-F238E27FC236}">
              <a16:creationId xmlns:a16="http://schemas.microsoft.com/office/drawing/2014/main" id="{5FCE0CDC-9D5C-40EC-8FD1-6B5EAF431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7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41" name="Picture 140" descr="United States">
          <a:extLst>
            <a:ext uri="{FF2B5EF4-FFF2-40B4-BE49-F238E27FC236}">
              <a16:creationId xmlns:a16="http://schemas.microsoft.com/office/drawing/2014/main" id="{81CEFCB8-F0EA-452F-836E-C48C4056F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42" name="Picture 141" descr="United States">
          <a:extLst>
            <a:ext uri="{FF2B5EF4-FFF2-40B4-BE49-F238E27FC236}">
              <a16:creationId xmlns:a16="http://schemas.microsoft.com/office/drawing/2014/main" id="{90C8FF3B-27BB-467E-9D4C-EB18D9D95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86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43" name="Picture 142" descr="United States">
          <a:extLst>
            <a:ext uri="{FF2B5EF4-FFF2-40B4-BE49-F238E27FC236}">
              <a16:creationId xmlns:a16="http://schemas.microsoft.com/office/drawing/2014/main" id="{412FF7C8-1699-4003-9CCF-BF8E0F8FC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05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44" name="Picture 143" descr="United States">
          <a:extLst>
            <a:ext uri="{FF2B5EF4-FFF2-40B4-BE49-F238E27FC236}">
              <a16:creationId xmlns:a16="http://schemas.microsoft.com/office/drawing/2014/main" id="{4FDB708A-7AE1-4D4D-912C-52DBA9728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4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45" name="Picture 144" descr="United States">
          <a:extLst>
            <a:ext uri="{FF2B5EF4-FFF2-40B4-BE49-F238E27FC236}">
              <a16:creationId xmlns:a16="http://schemas.microsoft.com/office/drawing/2014/main" id="{55EB77D4-F273-4D81-9AC0-F95994D2A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43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46" name="Picture 145" descr="South Korea">
          <a:extLst>
            <a:ext uri="{FF2B5EF4-FFF2-40B4-BE49-F238E27FC236}">
              <a16:creationId xmlns:a16="http://schemas.microsoft.com/office/drawing/2014/main" id="{D7F04F5D-6ADD-48D7-ADD1-7FBCF0DEB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62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47" name="Picture 146" descr="United States">
          <a:extLst>
            <a:ext uri="{FF2B5EF4-FFF2-40B4-BE49-F238E27FC236}">
              <a16:creationId xmlns:a16="http://schemas.microsoft.com/office/drawing/2014/main" id="{79AC0DB2-FCBF-4AE5-9B3C-E90B0190B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81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48" name="Picture 147" descr="United States">
          <a:extLst>
            <a:ext uri="{FF2B5EF4-FFF2-40B4-BE49-F238E27FC236}">
              <a16:creationId xmlns:a16="http://schemas.microsoft.com/office/drawing/2014/main" id="{88D4B2FC-B224-4C2B-B042-B08022F5E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0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49" name="Picture 148" descr="United States">
          <a:extLst>
            <a:ext uri="{FF2B5EF4-FFF2-40B4-BE49-F238E27FC236}">
              <a16:creationId xmlns:a16="http://schemas.microsoft.com/office/drawing/2014/main" id="{05425A35-E172-42A4-8949-3459D194F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19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50" name="Picture 149" descr="United States">
          <a:extLst>
            <a:ext uri="{FF2B5EF4-FFF2-40B4-BE49-F238E27FC236}">
              <a16:creationId xmlns:a16="http://schemas.microsoft.com/office/drawing/2014/main" id="{5AADC5DF-B6A3-4187-8B18-9EDCE5ADF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8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51" name="Picture 150" descr="United States">
          <a:extLst>
            <a:ext uri="{FF2B5EF4-FFF2-40B4-BE49-F238E27FC236}">
              <a16:creationId xmlns:a16="http://schemas.microsoft.com/office/drawing/2014/main" id="{9ADD6B7E-4A0C-4F42-B6B5-945567E3B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7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52" name="Picture 151" descr="Sweden">
          <a:extLst>
            <a:ext uri="{FF2B5EF4-FFF2-40B4-BE49-F238E27FC236}">
              <a16:creationId xmlns:a16="http://schemas.microsoft.com/office/drawing/2014/main" id="{FFD17487-F55A-41BB-9128-E01856376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76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53" name="Picture 152" descr="United States">
          <a:extLst>
            <a:ext uri="{FF2B5EF4-FFF2-40B4-BE49-F238E27FC236}">
              <a16:creationId xmlns:a16="http://schemas.microsoft.com/office/drawing/2014/main" id="{03887200-9257-4847-8A50-53A0E4A2A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95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54" name="Picture 153" descr="United States">
          <a:extLst>
            <a:ext uri="{FF2B5EF4-FFF2-40B4-BE49-F238E27FC236}">
              <a16:creationId xmlns:a16="http://schemas.microsoft.com/office/drawing/2014/main" id="{7B9644C1-062C-410A-83C6-60D4F12A3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14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55" name="Picture 154" descr="United States">
          <a:extLst>
            <a:ext uri="{FF2B5EF4-FFF2-40B4-BE49-F238E27FC236}">
              <a16:creationId xmlns:a16="http://schemas.microsoft.com/office/drawing/2014/main" id="{84AEC612-7816-42F6-B953-8B2A400A5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33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56" name="Picture 155" descr="South Africa">
          <a:extLst>
            <a:ext uri="{FF2B5EF4-FFF2-40B4-BE49-F238E27FC236}">
              <a16:creationId xmlns:a16="http://schemas.microsoft.com/office/drawing/2014/main" id="{66753F87-2C23-4FC0-83FC-8551D41F3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52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0</xdr:row>
      <xdr:rowOff>381000</xdr:rowOff>
    </xdr:to>
    <xdr:pic>
      <xdr:nvPicPr>
        <xdr:cNvPr id="157" name="Picture 156" descr="United States">
          <a:extLst>
            <a:ext uri="{FF2B5EF4-FFF2-40B4-BE49-F238E27FC236}">
              <a16:creationId xmlns:a16="http://schemas.microsoft.com/office/drawing/2014/main" id="{63D06A64-670E-42F7-AA3A-2C310C9C5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71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58" name="Picture 157" descr="United States">
          <a:extLst>
            <a:ext uri="{FF2B5EF4-FFF2-40B4-BE49-F238E27FC236}">
              <a16:creationId xmlns:a16="http://schemas.microsoft.com/office/drawing/2014/main" id="{8DF81CE7-5282-44CF-A4B1-8F664E6FF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9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59" name="Picture 158" descr="United States">
          <a:extLst>
            <a:ext uri="{FF2B5EF4-FFF2-40B4-BE49-F238E27FC236}">
              <a16:creationId xmlns:a16="http://schemas.microsoft.com/office/drawing/2014/main" id="{6E4212D1-DE2B-4234-9A05-C074F06A9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8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60" name="Picture 159" descr="United States">
          <a:extLst>
            <a:ext uri="{FF2B5EF4-FFF2-40B4-BE49-F238E27FC236}">
              <a16:creationId xmlns:a16="http://schemas.microsoft.com/office/drawing/2014/main" id="{56CDEF5D-4102-4F72-99F5-5F838AB23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61" name="Picture 160" descr="Canada">
          <a:extLst>
            <a:ext uri="{FF2B5EF4-FFF2-40B4-BE49-F238E27FC236}">
              <a16:creationId xmlns:a16="http://schemas.microsoft.com/office/drawing/2014/main" id="{80C840E2-E06B-4F6C-9570-FBF7031D3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76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62" name="Picture 161" descr="Argentina">
          <a:extLst>
            <a:ext uri="{FF2B5EF4-FFF2-40B4-BE49-F238E27FC236}">
              <a16:creationId xmlns:a16="http://schemas.microsoft.com/office/drawing/2014/main" id="{A42C02F2-E858-48EC-BF31-CB00482BF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63" name="Picture 162" descr="United States">
          <a:extLst>
            <a:ext uri="{FF2B5EF4-FFF2-40B4-BE49-F238E27FC236}">
              <a16:creationId xmlns:a16="http://schemas.microsoft.com/office/drawing/2014/main" id="{902FB38A-DCF4-44D0-B7F3-289CDC721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14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64" name="Picture 163" descr="United States">
          <a:extLst>
            <a:ext uri="{FF2B5EF4-FFF2-40B4-BE49-F238E27FC236}">
              <a16:creationId xmlns:a16="http://schemas.microsoft.com/office/drawing/2014/main" id="{8E8E2B02-3ABC-45BD-8A98-32F0AFCB1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33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65" name="Picture 164" descr="Italy">
          <a:extLst>
            <a:ext uri="{FF2B5EF4-FFF2-40B4-BE49-F238E27FC236}">
              <a16:creationId xmlns:a16="http://schemas.microsoft.com/office/drawing/2014/main" id="{396230C8-CF45-4190-A751-254DD0DE1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52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66" name="Picture 165" descr="South Korea">
          <a:extLst>
            <a:ext uri="{FF2B5EF4-FFF2-40B4-BE49-F238E27FC236}">
              <a16:creationId xmlns:a16="http://schemas.microsoft.com/office/drawing/2014/main" id="{A818852C-C0E4-4704-989B-190016F2D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71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67" name="Picture 166" descr="United States">
          <a:extLst>
            <a:ext uri="{FF2B5EF4-FFF2-40B4-BE49-F238E27FC236}">
              <a16:creationId xmlns:a16="http://schemas.microsoft.com/office/drawing/2014/main" id="{E9EF94A1-990B-479D-8A6D-62BD7B36B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90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68" name="Picture 167" descr="United States">
          <a:extLst>
            <a:ext uri="{FF2B5EF4-FFF2-40B4-BE49-F238E27FC236}">
              <a16:creationId xmlns:a16="http://schemas.microsoft.com/office/drawing/2014/main" id="{519726BD-3353-47CB-AA68-B824FCA2B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09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69" name="Picture 168" descr="United States">
          <a:extLst>
            <a:ext uri="{FF2B5EF4-FFF2-40B4-BE49-F238E27FC236}">
              <a16:creationId xmlns:a16="http://schemas.microsoft.com/office/drawing/2014/main" id="{4C587C87-0944-4C0E-AF7E-BD78CDC56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28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70" name="Picture 169" descr="United States">
          <a:extLst>
            <a:ext uri="{FF2B5EF4-FFF2-40B4-BE49-F238E27FC236}">
              <a16:creationId xmlns:a16="http://schemas.microsoft.com/office/drawing/2014/main" id="{658A6444-E45E-4C17-9F09-92C3DC23E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47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71" name="Picture 170" descr="United States">
          <a:extLst>
            <a:ext uri="{FF2B5EF4-FFF2-40B4-BE49-F238E27FC236}">
              <a16:creationId xmlns:a16="http://schemas.microsoft.com/office/drawing/2014/main" id="{504C6BDD-2B79-4F83-9ADE-997C60801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6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72" name="Picture 171" descr="Canada">
          <a:extLst>
            <a:ext uri="{FF2B5EF4-FFF2-40B4-BE49-F238E27FC236}">
              <a16:creationId xmlns:a16="http://schemas.microsoft.com/office/drawing/2014/main" id="{F3B325A5-A93F-48A2-B244-11EF1F33C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85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73" name="Picture 172" descr="Argentina">
          <a:extLst>
            <a:ext uri="{FF2B5EF4-FFF2-40B4-BE49-F238E27FC236}">
              <a16:creationId xmlns:a16="http://schemas.microsoft.com/office/drawing/2014/main" id="{7BC9D038-8226-4CF3-B952-E10FF4DF5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04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74" name="Picture 173" descr="United States">
          <a:extLst>
            <a:ext uri="{FF2B5EF4-FFF2-40B4-BE49-F238E27FC236}">
              <a16:creationId xmlns:a16="http://schemas.microsoft.com/office/drawing/2014/main" id="{E11DD14B-F7E6-4470-982F-B2CCC1AEC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23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75" name="Picture 174" descr="United States">
          <a:extLst>
            <a:ext uri="{FF2B5EF4-FFF2-40B4-BE49-F238E27FC236}">
              <a16:creationId xmlns:a16="http://schemas.microsoft.com/office/drawing/2014/main" id="{58753994-8041-4374-8735-33D780E02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42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76" name="Picture 175" descr="United States">
          <a:extLst>
            <a:ext uri="{FF2B5EF4-FFF2-40B4-BE49-F238E27FC236}">
              <a16:creationId xmlns:a16="http://schemas.microsoft.com/office/drawing/2014/main" id="{4B1D2E92-2F6B-47A5-A2A5-AA00C63FA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61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77" name="Picture 176" descr="United States">
          <a:extLst>
            <a:ext uri="{FF2B5EF4-FFF2-40B4-BE49-F238E27FC236}">
              <a16:creationId xmlns:a16="http://schemas.microsoft.com/office/drawing/2014/main" id="{1B3DB732-F728-4B17-A843-3ACF9C980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81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78" name="Picture 177" descr="United States">
          <a:extLst>
            <a:ext uri="{FF2B5EF4-FFF2-40B4-BE49-F238E27FC236}">
              <a16:creationId xmlns:a16="http://schemas.microsoft.com/office/drawing/2014/main" id="{B9CD5AC8-184B-4D86-BA4D-6D023164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00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79" name="Picture 178" descr="Canada">
          <a:extLst>
            <a:ext uri="{FF2B5EF4-FFF2-40B4-BE49-F238E27FC236}">
              <a16:creationId xmlns:a16="http://schemas.microsoft.com/office/drawing/2014/main" id="{5758EE72-64A4-438E-93A9-49CB5DA84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19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80" name="Picture 179" descr="United States">
          <a:extLst>
            <a:ext uri="{FF2B5EF4-FFF2-40B4-BE49-F238E27FC236}">
              <a16:creationId xmlns:a16="http://schemas.microsoft.com/office/drawing/2014/main" id="{A3B126FC-CA34-4D63-9689-C9F7E789C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38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81" name="Picture 180" descr="United States">
          <a:extLst>
            <a:ext uri="{FF2B5EF4-FFF2-40B4-BE49-F238E27FC236}">
              <a16:creationId xmlns:a16="http://schemas.microsoft.com/office/drawing/2014/main" id="{2F0E6FF0-B954-4BD8-B314-176020031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57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82" name="Picture 181" descr="United States">
          <a:extLst>
            <a:ext uri="{FF2B5EF4-FFF2-40B4-BE49-F238E27FC236}">
              <a16:creationId xmlns:a16="http://schemas.microsoft.com/office/drawing/2014/main" id="{8AB2A9CC-3DDD-4344-85D4-3582BFAE0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76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83" name="Picture 182" descr="United States">
          <a:extLst>
            <a:ext uri="{FF2B5EF4-FFF2-40B4-BE49-F238E27FC236}">
              <a16:creationId xmlns:a16="http://schemas.microsoft.com/office/drawing/2014/main" id="{EC08FB9B-8DA0-4F36-A00B-0961BA5E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95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84" name="Picture 183" descr="United States">
          <a:extLst>
            <a:ext uri="{FF2B5EF4-FFF2-40B4-BE49-F238E27FC236}">
              <a16:creationId xmlns:a16="http://schemas.microsoft.com/office/drawing/2014/main" id="{AC00D251-1F6F-4CC5-A696-8163599FE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14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85" name="Picture 184" descr="United States">
          <a:extLst>
            <a:ext uri="{FF2B5EF4-FFF2-40B4-BE49-F238E27FC236}">
              <a16:creationId xmlns:a16="http://schemas.microsoft.com/office/drawing/2014/main" id="{1FB17943-99DD-4BB2-87C7-4F6757C33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33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86" name="Picture 185" descr="United States">
          <a:extLst>
            <a:ext uri="{FF2B5EF4-FFF2-40B4-BE49-F238E27FC236}">
              <a16:creationId xmlns:a16="http://schemas.microsoft.com/office/drawing/2014/main" id="{2AFD4BD3-98E2-48CF-AB30-DF4222067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52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87" name="Picture 186" descr="United States">
          <a:extLst>
            <a:ext uri="{FF2B5EF4-FFF2-40B4-BE49-F238E27FC236}">
              <a16:creationId xmlns:a16="http://schemas.microsoft.com/office/drawing/2014/main" id="{8B1A5378-0C2A-4B9C-B9C0-B5F80E838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88" name="Picture 187" descr="United States">
          <a:extLst>
            <a:ext uri="{FF2B5EF4-FFF2-40B4-BE49-F238E27FC236}">
              <a16:creationId xmlns:a16="http://schemas.microsoft.com/office/drawing/2014/main" id="{F63F1492-8610-49BF-8A66-E3C8849D7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90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89" name="Picture 188" descr="United States">
          <a:extLst>
            <a:ext uri="{FF2B5EF4-FFF2-40B4-BE49-F238E27FC236}">
              <a16:creationId xmlns:a16="http://schemas.microsoft.com/office/drawing/2014/main" id="{FE45CD1B-6917-4856-A401-CE185601C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609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90" name="Picture 189" descr="United States">
          <a:extLst>
            <a:ext uri="{FF2B5EF4-FFF2-40B4-BE49-F238E27FC236}">
              <a16:creationId xmlns:a16="http://schemas.microsoft.com/office/drawing/2014/main" id="{F8EEF4C9-2712-40A1-92B8-80CEBFF62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628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91" name="Picture 190" descr="United States">
          <a:extLst>
            <a:ext uri="{FF2B5EF4-FFF2-40B4-BE49-F238E27FC236}">
              <a16:creationId xmlns:a16="http://schemas.microsoft.com/office/drawing/2014/main" id="{1DB0D586-D87D-400D-8F76-60543AE07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647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92" name="Picture 191" descr="United States">
          <a:extLst>
            <a:ext uri="{FF2B5EF4-FFF2-40B4-BE49-F238E27FC236}">
              <a16:creationId xmlns:a16="http://schemas.microsoft.com/office/drawing/2014/main" id="{49CED38F-6845-459B-8520-359201ECA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666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93" name="Picture 192" descr="Australia">
          <a:extLst>
            <a:ext uri="{FF2B5EF4-FFF2-40B4-BE49-F238E27FC236}">
              <a16:creationId xmlns:a16="http://schemas.microsoft.com/office/drawing/2014/main" id="{491B5882-6318-4D0D-BA06-15B164AFC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685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94" name="Picture 193" descr="Chinese Taipei">
          <a:extLst>
            <a:ext uri="{FF2B5EF4-FFF2-40B4-BE49-F238E27FC236}">
              <a16:creationId xmlns:a16="http://schemas.microsoft.com/office/drawing/2014/main" id="{74485D16-CFAE-4C97-88DA-0C9D800DD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704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95" name="Picture 194" descr="Australia">
          <a:extLst>
            <a:ext uri="{FF2B5EF4-FFF2-40B4-BE49-F238E27FC236}">
              <a16:creationId xmlns:a16="http://schemas.microsoft.com/office/drawing/2014/main" id="{6B5F5849-718F-4190-A4C2-900BB601B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723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96" name="Picture 195" descr="United States">
          <a:extLst>
            <a:ext uri="{FF2B5EF4-FFF2-40B4-BE49-F238E27FC236}">
              <a16:creationId xmlns:a16="http://schemas.microsoft.com/office/drawing/2014/main" id="{682ABFFF-B006-4599-B089-F0EB74127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742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97" name="Picture 196" descr="United States">
          <a:extLst>
            <a:ext uri="{FF2B5EF4-FFF2-40B4-BE49-F238E27FC236}">
              <a16:creationId xmlns:a16="http://schemas.microsoft.com/office/drawing/2014/main" id="{45AB10D0-F6E4-4872-9EB4-9F638F4FF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762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98" name="Picture 197" descr="United States">
          <a:extLst>
            <a:ext uri="{FF2B5EF4-FFF2-40B4-BE49-F238E27FC236}">
              <a16:creationId xmlns:a16="http://schemas.microsoft.com/office/drawing/2014/main" id="{A2B88405-0019-4A7C-90C0-D67F60E89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781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199" name="Picture 198" descr="United States">
          <a:extLst>
            <a:ext uri="{FF2B5EF4-FFF2-40B4-BE49-F238E27FC236}">
              <a16:creationId xmlns:a16="http://schemas.microsoft.com/office/drawing/2014/main" id="{BB15FFF6-C8F4-4857-8024-187449525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800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00" name="Picture 199" descr="United States">
          <a:extLst>
            <a:ext uri="{FF2B5EF4-FFF2-40B4-BE49-F238E27FC236}">
              <a16:creationId xmlns:a16="http://schemas.microsoft.com/office/drawing/2014/main" id="{949B7AA0-A0BC-4378-9D18-0203C1959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819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01" name="Picture 200" descr="Zimbabwe">
          <a:extLst>
            <a:ext uri="{FF2B5EF4-FFF2-40B4-BE49-F238E27FC236}">
              <a16:creationId xmlns:a16="http://schemas.microsoft.com/office/drawing/2014/main" id="{14508C0E-A76F-421E-BF42-E0F7F9319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838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02" name="Picture 201" descr="United States">
          <a:extLst>
            <a:ext uri="{FF2B5EF4-FFF2-40B4-BE49-F238E27FC236}">
              <a16:creationId xmlns:a16="http://schemas.microsoft.com/office/drawing/2014/main" id="{FAE65B83-4091-4FAD-B39E-1738F61F2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857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03" name="Picture 202" descr="United States">
          <a:extLst>
            <a:ext uri="{FF2B5EF4-FFF2-40B4-BE49-F238E27FC236}">
              <a16:creationId xmlns:a16="http://schemas.microsoft.com/office/drawing/2014/main" id="{E6EEF7A0-9F3D-4726-B49F-AD13A4B8A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876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04" name="Picture 203" descr="United States">
          <a:extLst>
            <a:ext uri="{FF2B5EF4-FFF2-40B4-BE49-F238E27FC236}">
              <a16:creationId xmlns:a16="http://schemas.microsoft.com/office/drawing/2014/main" id="{DC00D2F7-B3FE-4D8F-A4E5-C64D407D8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895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05" name="Picture 204" descr="United States">
          <a:extLst>
            <a:ext uri="{FF2B5EF4-FFF2-40B4-BE49-F238E27FC236}">
              <a16:creationId xmlns:a16="http://schemas.microsoft.com/office/drawing/2014/main" id="{2E5D2152-14B0-4761-808D-6E70A6BFB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4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06" name="Picture 205" descr="Ireland">
          <a:extLst>
            <a:ext uri="{FF2B5EF4-FFF2-40B4-BE49-F238E27FC236}">
              <a16:creationId xmlns:a16="http://schemas.microsoft.com/office/drawing/2014/main" id="{319D5C94-DF4C-4E12-BC9D-3D2FD1765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33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07" name="Picture 206" descr="United States">
          <a:extLst>
            <a:ext uri="{FF2B5EF4-FFF2-40B4-BE49-F238E27FC236}">
              <a16:creationId xmlns:a16="http://schemas.microsoft.com/office/drawing/2014/main" id="{33D4968D-AC87-4F13-8115-01FEA74CB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2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08" name="Picture 207" descr="United States">
          <a:extLst>
            <a:ext uri="{FF2B5EF4-FFF2-40B4-BE49-F238E27FC236}">
              <a16:creationId xmlns:a16="http://schemas.microsoft.com/office/drawing/2014/main" id="{D6DB630C-1901-437F-906F-86329E7D7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1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09" name="Picture 208" descr="United States">
          <a:extLst>
            <a:ext uri="{FF2B5EF4-FFF2-40B4-BE49-F238E27FC236}">
              <a16:creationId xmlns:a16="http://schemas.microsoft.com/office/drawing/2014/main" id="{B7323F1B-1E44-4C32-91BF-30B5C7510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90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10" name="Picture 209" descr="United States">
          <a:extLst>
            <a:ext uri="{FF2B5EF4-FFF2-40B4-BE49-F238E27FC236}">
              <a16:creationId xmlns:a16="http://schemas.microsoft.com/office/drawing/2014/main" id="{FB68D4F2-2509-4ADE-851F-69716BECC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009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11" name="Picture 210" descr="United States">
          <a:extLst>
            <a:ext uri="{FF2B5EF4-FFF2-40B4-BE49-F238E27FC236}">
              <a16:creationId xmlns:a16="http://schemas.microsoft.com/office/drawing/2014/main" id="{CA0E5761-1C61-4815-9796-BF17CF135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028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12" name="Picture 211" descr="United States">
          <a:extLst>
            <a:ext uri="{FF2B5EF4-FFF2-40B4-BE49-F238E27FC236}">
              <a16:creationId xmlns:a16="http://schemas.microsoft.com/office/drawing/2014/main" id="{2AA99429-02AD-4B04-97A9-CC2B73C15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047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13" name="Picture 212" descr="United States">
          <a:extLst>
            <a:ext uri="{FF2B5EF4-FFF2-40B4-BE49-F238E27FC236}">
              <a16:creationId xmlns:a16="http://schemas.microsoft.com/office/drawing/2014/main" id="{386B60F6-02EA-4761-A394-9BB12F546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066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14" name="Picture 213" descr="Chile">
          <a:extLst>
            <a:ext uri="{FF2B5EF4-FFF2-40B4-BE49-F238E27FC236}">
              <a16:creationId xmlns:a16="http://schemas.microsoft.com/office/drawing/2014/main" id="{9FFE68B3-1933-4758-B761-1CF07420E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085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15" name="Picture 214" descr="United States">
          <a:extLst>
            <a:ext uri="{FF2B5EF4-FFF2-40B4-BE49-F238E27FC236}">
              <a16:creationId xmlns:a16="http://schemas.microsoft.com/office/drawing/2014/main" id="{047D8003-0999-4656-A07E-F4148DC31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104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16" name="Picture 215" descr="United States">
          <a:extLst>
            <a:ext uri="{FF2B5EF4-FFF2-40B4-BE49-F238E27FC236}">
              <a16:creationId xmlns:a16="http://schemas.microsoft.com/office/drawing/2014/main" id="{233173F6-619D-40A7-88D5-331C10511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123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17" name="Picture 216" descr="United States">
          <a:extLst>
            <a:ext uri="{FF2B5EF4-FFF2-40B4-BE49-F238E27FC236}">
              <a16:creationId xmlns:a16="http://schemas.microsoft.com/office/drawing/2014/main" id="{D9F7A9D2-DA4E-4878-B827-114C5675D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143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18" name="Picture 217" descr="United States">
          <a:extLst>
            <a:ext uri="{FF2B5EF4-FFF2-40B4-BE49-F238E27FC236}">
              <a16:creationId xmlns:a16="http://schemas.microsoft.com/office/drawing/2014/main" id="{2A4A96B4-6AEF-4242-B5C7-8123C4687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162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19" name="Picture 218" descr="United States">
          <a:extLst>
            <a:ext uri="{FF2B5EF4-FFF2-40B4-BE49-F238E27FC236}">
              <a16:creationId xmlns:a16="http://schemas.microsoft.com/office/drawing/2014/main" id="{E3808CAC-0BEC-4277-A448-73955908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181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20" name="Picture 219" descr="United States">
          <a:extLst>
            <a:ext uri="{FF2B5EF4-FFF2-40B4-BE49-F238E27FC236}">
              <a16:creationId xmlns:a16="http://schemas.microsoft.com/office/drawing/2014/main" id="{9CB6C837-D462-4CF7-9B1B-4BD264F60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00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21" name="Picture 220" descr="United States">
          <a:extLst>
            <a:ext uri="{FF2B5EF4-FFF2-40B4-BE49-F238E27FC236}">
              <a16:creationId xmlns:a16="http://schemas.microsoft.com/office/drawing/2014/main" id="{3C2C60E7-046F-48B7-A227-6CD7E04B3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19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22" name="Picture 221" descr="Germany">
          <a:extLst>
            <a:ext uri="{FF2B5EF4-FFF2-40B4-BE49-F238E27FC236}">
              <a16:creationId xmlns:a16="http://schemas.microsoft.com/office/drawing/2014/main" id="{08FCC1C3-41F3-44C3-8E22-3695743D3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38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23" name="Picture 222" descr="China">
          <a:extLst>
            <a:ext uri="{FF2B5EF4-FFF2-40B4-BE49-F238E27FC236}">
              <a16:creationId xmlns:a16="http://schemas.microsoft.com/office/drawing/2014/main" id="{D0504A4C-AF0A-4086-B15B-59A82CD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7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24" name="Picture 223" descr="England">
          <a:extLst>
            <a:ext uri="{FF2B5EF4-FFF2-40B4-BE49-F238E27FC236}">
              <a16:creationId xmlns:a16="http://schemas.microsoft.com/office/drawing/2014/main" id="{293F5640-67D0-4E17-9DD9-5FB431610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76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25" name="Picture 224" descr="United States">
          <a:extLst>
            <a:ext uri="{FF2B5EF4-FFF2-40B4-BE49-F238E27FC236}">
              <a16:creationId xmlns:a16="http://schemas.microsoft.com/office/drawing/2014/main" id="{FD2C50DC-A3C1-4723-8213-6877F8C54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95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26" name="Picture 225" descr="United States">
          <a:extLst>
            <a:ext uri="{FF2B5EF4-FFF2-40B4-BE49-F238E27FC236}">
              <a16:creationId xmlns:a16="http://schemas.microsoft.com/office/drawing/2014/main" id="{F3B52535-7D9B-4DA9-8BFF-AA9C3BAE4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314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27" name="Picture 226" descr="United States">
          <a:extLst>
            <a:ext uri="{FF2B5EF4-FFF2-40B4-BE49-F238E27FC236}">
              <a16:creationId xmlns:a16="http://schemas.microsoft.com/office/drawing/2014/main" id="{AA5C34FA-4534-4E47-8A68-6BAB2C9C5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333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28" name="Picture 227" descr="United States">
          <a:extLst>
            <a:ext uri="{FF2B5EF4-FFF2-40B4-BE49-F238E27FC236}">
              <a16:creationId xmlns:a16="http://schemas.microsoft.com/office/drawing/2014/main" id="{FD23DFAF-45D8-4F5F-BD0C-228E5D4DF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352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29" name="Picture 228" descr="United States">
          <a:extLst>
            <a:ext uri="{FF2B5EF4-FFF2-40B4-BE49-F238E27FC236}">
              <a16:creationId xmlns:a16="http://schemas.microsoft.com/office/drawing/2014/main" id="{E5D81CDD-9498-4C58-96A8-D9A842554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371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30" name="Picture 229" descr="United States">
          <a:extLst>
            <a:ext uri="{FF2B5EF4-FFF2-40B4-BE49-F238E27FC236}">
              <a16:creationId xmlns:a16="http://schemas.microsoft.com/office/drawing/2014/main" id="{F300BDDA-B7FD-43BC-87A0-1549F376C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390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31" name="Picture 230" descr="United States">
          <a:extLst>
            <a:ext uri="{FF2B5EF4-FFF2-40B4-BE49-F238E27FC236}">
              <a16:creationId xmlns:a16="http://schemas.microsoft.com/office/drawing/2014/main" id="{E2AF8F0B-99F0-4114-BCF9-368D0A7D7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409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32" name="Picture 231" descr="United States">
          <a:extLst>
            <a:ext uri="{FF2B5EF4-FFF2-40B4-BE49-F238E27FC236}">
              <a16:creationId xmlns:a16="http://schemas.microsoft.com/office/drawing/2014/main" id="{8CB68BAC-FA6D-494B-B32C-8C2B315B5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428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33" name="Picture 232" descr="Australia">
          <a:extLst>
            <a:ext uri="{FF2B5EF4-FFF2-40B4-BE49-F238E27FC236}">
              <a16:creationId xmlns:a16="http://schemas.microsoft.com/office/drawing/2014/main" id="{37FAD624-1170-4401-AFF3-76CD46D83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447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34" name="Picture 233" descr="South Africa">
          <a:extLst>
            <a:ext uri="{FF2B5EF4-FFF2-40B4-BE49-F238E27FC236}">
              <a16:creationId xmlns:a16="http://schemas.microsoft.com/office/drawing/2014/main" id="{FB43F5E9-3C83-4C51-89BE-03484609A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466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35" name="Picture 234" descr="India">
          <a:extLst>
            <a:ext uri="{FF2B5EF4-FFF2-40B4-BE49-F238E27FC236}">
              <a16:creationId xmlns:a16="http://schemas.microsoft.com/office/drawing/2014/main" id="{6C165A8A-E3FE-42B6-951B-948E22BD3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485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36" name="Picture 235" descr="United States">
          <a:extLst>
            <a:ext uri="{FF2B5EF4-FFF2-40B4-BE49-F238E27FC236}">
              <a16:creationId xmlns:a16="http://schemas.microsoft.com/office/drawing/2014/main" id="{A2C7695E-2552-4A68-BE2D-277982A68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504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37" name="Picture 236" descr="Australia">
          <a:extLst>
            <a:ext uri="{FF2B5EF4-FFF2-40B4-BE49-F238E27FC236}">
              <a16:creationId xmlns:a16="http://schemas.microsoft.com/office/drawing/2014/main" id="{B2F145C1-59EA-4D40-844C-EABB69136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524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38" name="Picture 237" descr="United States">
          <a:extLst>
            <a:ext uri="{FF2B5EF4-FFF2-40B4-BE49-F238E27FC236}">
              <a16:creationId xmlns:a16="http://schemas.microsoft.com/office/drawing/2014/main" id="{C727E8B3-62DF-49ED-928D-7DFDD349A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543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39" name="Picture 238" descr="United States">
          <a:extLst>
            <a:ext uri="{FF2B5EF4-FFF2-40B4-BE49-F238E27FC236}">
              <a16:creationId xmlns:a16="http://schemas.microsoft.com/office/drawing/2014/main" id="{8F73AC27-1BDD-4FE0-B735-541370866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562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40" name="Picture 239" descr="United States">
          <a:extLst>
            <a:ext uri="{FF2B5EF4-FFF2-40B4-BE49-F238E27FC236}">
              <a16:creationId xmlns:a16="http://schemas.microsoft.com/office/drawing/2014/main" id="{3A229DF0-F8DB-4277-ACD1-348A4BB81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581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41" name="Picture 240" descr="United States">
          <a:extLst>
            <a:ext uri="{FF2B5EF4-FFF2-40B4-BE49-F238E27FC236}">
              <a16:creationId xmlns:a16="http://schemas.microsoft.com/office/drawing/2014/main" id="{C2055B0F-484C-41A4-A31D-89C159956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600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42" name="Picture 241" descr="United States">
          <a:extLst>
            <a:ext uri="{FF2B5EF4-FFF2-40B4-BE49-F238E27FC236}">
              <a16:creationId xmlns:a16="http://schemas.microsoft.com/office/drawing/2014/main" id="{F7A5076D-4F8C-40FB-A5AB-D73197F5E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619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43" name="Picture 242" descr="United States">
          <a:extLst>
            <a:ext uri="{FF2B5EF4-FFF2-40B4-BE49-F238E27FC236}">
              <a16:creationId xmlns:a16="http://schemas.microsoft.com/office/drawing/2014/main" id="{7AC76D02-5819-48AE-BC4B-72391BFC1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638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44" name="Picture 243" descr="United States">
          <a:extLst>
            <a:ext uri="{FF2B5EF4-FFF2-40B4-BE49-F238E27FC236}">
              <a16:creationId xmlns:a16="http://schemas.microsoft.com/office/drawing/2014/main" id="{0212D9BD-D958-4062-B293-C59CCEF1E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657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45" name="Picture 244" descr="New Zealand">
          <a:extLst>
            <a:ext uri="{FF2B5EF4-FFF2-40B4-BE49-F238E27FC236}">
              <a16:creationId xmlns:a16="http://schemas.microsoft.com/office/drawing/2014/main" id="{0FD5D2B2-6707-4C5F-AB4C-0B61BF9E5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676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46" name="Picture 245" descr="United States">
          <a:extLst>
            <a:ext uri="{FF2B5EF4-FFF2-40B4-BE49-F238E27FC236}">
              <a16:creationId xmlns:a16="http://schemas.microsoft.com/office/drawing/2014/main" id="{496EA94E-7CA4-4D00-92F0-B34C5526C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695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47" name="Picture 246" descr="United States">
          <a:extLst>
            <a:ext uri="{FF2B5EF4-FFF2-40B4-BE49-F238E27FC236}">
              <a16:creationId xmlns:a16="http://schemas.microsoft.com/office/drawing/2014/main" id="{B68C7540-4052-4E4F-8379-E9AB5C04F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714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48" name="Picture 247" descr="United States">
          <a:extLst>
            <a:ext uri="{FF2B5EF4-FFF2-40B4-BE49-F238E27FC236}">
              <a16:creationId xmlns:a16="http://schemas.microsoft.com/office/drawing/2014/main" id="{444E98E6-C6D5-49C2-BB12-B592E53B2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733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49" name="Picture 248" descr="United States">
          <a:extLst>
            <a:ext uri="{FF2B5EF4-FFF2-40B4-BE49-F238E27FC236}">
              <a16:creationId xmlns:a16="http://schemas.microsoft.com/office/drawing/2014/main" id="{FA3693F1-F5AB-4B14-A53F-1D4E29E6F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752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50" name="Picture 249" descr="United States">
          <a:extLst>
            <a:ext uri="{FF2B5EF4-FFF2-40B4-BE49-F238E27FC236}">
              <a16:creationId xmlns:a16="http://schemas.microsoft.com/office/drawing/2014/main" id="{CDFBA9A3-2A03-4AA3-A006-4D1B3A80D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771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51" name="Picture 250" descr="United States">
          <a:extLst>
            <a:ext uri="{FF2B5EF4-FFF2-40B4-BE49-F238E27FC236}">
              <a16:creationId xmlns:a16="http://schemas.microsoft.com/office/drawing/2014/main" id="{14EFF2AC-98C4-46D9-82A7-FA37A03E3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790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52" name="Picture 251" descr="United States">
          <a:extLst>
            <a:ext uri="{FF2B5EF4-FFF2-40B4-BE49-F238E27FC236}">
              <a16:creationId xmlns:a16="http://schemas.microsoft.com/office/drawing/2014/main" id="{215D26ED-4413-418E-BC7D-91B55AC13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809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53" name="Picture 252" descr="United States">
          <a:extLst>
            <a:ext uri="{FF2B5EF4-FFF2-40B4-BE49-F238E27FC236}">
              <a16:creationId xmlns:a16="http://schemas.microsoft.com/office/drawing/2014/main" id="{C866D26B-1A25-4B53-8468-9E9637A74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828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54" name="Picture 253" descr="United States">
          <a:extLst>
            <a:ext uri="{FF2B5EF4-FFF2-40B4-BE49-F238E27FC236}">
              <a16:creationId xmlns:a16="http://schemas.microsoft.com/office/drawing/2014/main" id="{FDC75CA4-EB6F-4DE0-981D-00B59B2B7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847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55" name="Picture 254" descr="United States">
          <a:extLst>
            <a:ext uri="{FF2B5EF4-FFF2-40B4-BE49-F238E27FC236}">
              <a16:creationId xmlns:a16="http://schemas.microsoft.com/office/drawing/2014/main" id="{A6E9829E-577F-4BDD-8778-D42EFB7DC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866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56" name="Picture 255" descr="United States">
          <a:extLst>
            <a:ext uri="{FF2B5EF4-FFF2-40B4-BE49-F238E27FC236}">
              <a16:creationId xmlns:a16="http://schemas.microsoft.com/office/drawing/2014/main" id="{CAF6C20B-0B96-4321-A185-A226EBAF4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885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57" name="Picture 256" descr="United States">
          <a:extLst>
            <a:ext uri="{FF2B5EF4-FFF2-40B4-BE49-F238E27FC236}">
              <a16:creationId xmlns:a16="http://schemas.microsoft.com/office/drawing/2014/main" id="{D30E06B2-0D45-4A22-BF42-422C8F26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905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58" name="Picture 257" descr="United States">
          <a:extLst>
            <a:ext uri="{FF2B5EF4-FFF2-40B4-BE49-F238E27FC236}">
              <a16:creationId xmlns:a16="http://schemas.microsoft.com/office/drawing/2014/main" id="{5A2DD840-6DA2-4944-8EA6-E558A5C62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924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59" name="Picture 258" descr="United States">
          <a:extLst>
            <a:ext uri="{FF2B5EF4-FFF2-40B4-BE49-F238E27FC236}">
              <a16:creationId xmlns:a16="http://schemas.microsoft.com/office/drawing/2014/main" id="{78B58981-85F7-4FDE-B641-670C8536F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943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60" name="Picture 259" descr="Mexico">
          <a:extLst>
            <a:ext uri="{FF2B5EF4-FFF2-40B4-BE49-F238E27FC236}">
              <a16:creationId xmlns:a16="http://schemas.microsoft.com/office/drawing/2014/main" id="{A6723AB6-A4C9-4001-A672-49B3DC708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962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61" name="Picture 260" descr="United States">
          <a:extLst>
            <a:ext uri="{FF2B5EF4-FFF2-40B4-BE49-F238E27FC236}">
              <a16:creationId xmlns:a16="http://schemas.microsoft.com/office/drawing/2014/main" id="{5027F3BF-2B71-4E90-A9CF-86D96C96C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981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62" name="Picture 261" descr="United States">
          <a:extLst>
            <a:ext uri="{FF2B5EF4-FFF2-40B4-BE49-F238E27FC236}">
              <a16:creationId xmlns:a16="http://schemas.microsoft.com/office/drawing/2014/main" id="{DD193620-7F81-48F1-9066-E522CBBD6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000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63" name="Picture 262" descr="United States">
          <a:extLst>
            <a:ext uri="{FF2B5EF4-FFF2-40B4-BE49-F238E27FC236}">
              <a16:creationId xmlns:a16="http://schemas.microsoft.com/office/drawing/2014/main" id="{F377DBC5-796D-426D-BFBE-1919DE4E3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019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64" name="Picture 263" descr="Sweden">
          <a:extLst>
            <a:ext uri="{FF2B5EF4-FFF2-40B4-BE49-F238E27FC236}">
              <a16:creationId xmlns:a16="http://schemas.microsoft.com/office/drawing/2014/main" id="{87375871-13B3-4CF7-A6B0-D2F773C25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038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65" name="Picture 264" descr="United States">
          <a:extLst>
            <a:ext uri="{FF2B5EF4-FFF2-40B4-BE49-F238E27FC236}">
              <a16:creationId xmlns:a16="http://schemas.microsoft.com/office/drawing/2014/main" id="{4111AA64-62D9-4464-9E6E-AF6B4C243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057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66" name="Picture 265" descr="United States">
          <a:extLst>
            <a:ext uri="{FF2B5EF4-FFF2-40B4-BE49-F238E27FC236}">
              <a16:creationId xmlns:a16="http://schemas.microsoft.com/office/drawing/2014/main" id="{57C644DE-B5F3-45E9-9651-EFE12ECC3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076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67" name="Picture 266" descr="United States">
          <a:extLst>
            <a:ext uri="{FF2B5EF4-FFF2-40B4-BE49-F238E27FC236}">
              <a16:creationId xmlns:a16="http://schemas.microsoft.com/office/drawing/2014/main" id="{DE03FF25-EF70-4758-881C-5C26118A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095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68" name="Picture 267" descr="United States">
          <a:extLst>
            <a:ext uri="{FF2B5EF4-FFF2-40B4-BE49-F238E27FC236}">
              <a16:creationId xmlns:a16="http://schemas.microsoft.com/office/drawing/2014/main" id="{5FBD0016-42EF-45F5-9FAA-E0DA02C97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114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69" name="Picture 268" descr="United States">
          <a:extLst>
            <a:ext uri="{FF2B5EF4-FFF2-40B4-BE49-F238E27FC236}">
              <a16:creationId xmlns:a16="http://schemas.microsoft.com/office/drawing/2014/main" id="{BB086EA4-30D0-4225-9979-18DE08A54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133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70" name="Picture 269" descr="Australia">
          <a:extLst>
            <a:ext uri="{FF2B5EF4-FFF2-40B4-BE49-F238E27FC236}">
              <a16:creationId xmlns:a16="http://schemas.microsoft.com/office/drawing/2014/main" id="{7FE6902C-DB6B-4596-8E0F-B9934559D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152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71" name="Picture 270" descr="United States">
          <a:extLst>
            <a:ext uri="{FF2B5EF4-FFF2-40B4-BE49-F238E27FC236}">
              <a16:creationId xmlns:a16="http://schemas.microsoft.com/office/drawing/2014/main" id="{57A3894D-69E3-46BD-8369-81B906C1D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171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72" name="Picture 271" descr="United States">
          <a:extLst>
            <a:ext uri="{FF2B5EF4-FFF2-40B4-BE49-F238E27FC236}">
              <a16:creationId xmlns:a16="http://schemas.microsoft.com/office/drawing/2014/main" id="{83B12B11-8D3C-43F4-8D0C-AADB50524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190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73" name="Picture 272" descr="United States">
          <a:extLst>
            <a:ext uri="{FF2B5EF4-FFF2-40B4-BE49-F238E27FC236}">
              <a16:creationId xmlns:a16="http://schemas.microsoft.com/office/drawing/2014/main" id="{FA8A83D2-F932-406E-A5DF-E24823FF5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209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74" name="Picture 273" descr="United States">
          <a:extLst>
            <a:ext uri="{FF2B5EF4-FFF2-40B4-BE49-F238E27FC236}">
              <a16:creationId xmlns:a16="http://schemas.microsoft.com/office/drawing/2014/main" id="{4163658D-682A-4CFB-B2D3-B909914B6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228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75" name="Picture 274" descr="United States">
          <a:extLst>
            <a:ext uri="{FF2B5EF4-FFF2-40B4-BE49-F238E27FC236}">
              <a16:creationId xmlns:a16="http://schemas.microsoft.com/office/drawing/2014/main" id="{1E4E86DB-9BE0-4E12-B7C8-54CDEB222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247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76" name="Picture 275" descr="United States">
          <a:extLst>
            <a:ext uri="{FF2B5EF4-FFF2-40B4-BE49-F238E27FC236}">
              <a16:creationId xmlns:a16="http://schemas.microsoft.com/office/drawing/2014/main" id="{47D15F8B-D2AC-4B27-88AE-0B5B23047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266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77" name="Picture 276" descr="Canada">
          <a:extLst>
            <a:ext uri="{FF2B5EF4-FFF2-40B4-BE49-F238E27FC236}">
              <a16:creationId xmlns:a16="http://schemas.microsoft.com/office/drawing/2014/main" id="{154FCFBE-332D-43FD-A6AD-5A2C5E756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286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78" name="Picture 277" descr="United States">
          <a:extLst>
            <a:ext uri="{FF2B5EF4-FFF2-40B4-BE49-F238E27FC236}">
              <a16:creationId xmlns:a16="http://schemas.microsoft.com/office/drawing/2014/main" id="{27AFE06B-EAF7-4B00-9400-5915FF3C5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305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79" name="Picture 278" descr="Sweden">
          <a:extLst>
            <a:ext uri="{FF2B5EF4-FFF2-40B4-BE49-F238E27FC236}">
              <a16:creationId xmlns:a16="http://schemas.microsoft.com/office/drawing/2014/main" id="{7F9B7111-8D46-4A32-A980-22C2B3ECF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324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80" name="Picture 279" descr="United States">
          <a:extLst>
            <a:ext uri="{FF2B5EF4-FFF2-40B4-BE49-F238E27FC236}">
              <a16:creationId xmlns:a16="http://schemas.microsoft.com/office/drawing/2014/main" id="{043692F3-5035-4A9C-AD8E-618D17F79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343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81" name="Picture 280" descr="United States">
          <a:extLst>
            <a:ext uri="{FF2B5EF4-FFF2-40B4-BE49-F238E27FC236}">
              <a16:creationId xmlns:a16="http://schemas.microsoft.com/office/drawing/2014/main" id="{4D207E56-2137-4905-9043-5B077E6D2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362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82" name="Picture 281" descr="Canada">
          <a:extLst>
            <a:ext uri="{FF2B5EF4-FFF2-40B4-BE49-F238E27FC236}">
              <a16:creationId xmlns:a16="http://schemas.microsoft.com/office/drawing/2014/main" id="{34C97314-3D0A-45EA-B620-A9CC5E7F4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381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83" name="Picture 282" descr="United States">
          <a:extLst>
            <a:ext uri="{FF2B5EF4-FFF2-40B4-BE49-F238E27FC236}">
              <a16:creationId xmlns:a16="http://schemas.microsoft.com/office/drawing/2014/main" id="{970B8A88-017C-4CC0-B5D0-BAFA558EA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400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84" name="Picture 283" descr="United States">
          <a:extLst>
            <a:ext uri="{FF2B5EF4-FFF2-40B4-BE49-F238E27FC236}">
              <a16:creationId xmlns:a16="http://schemas.microsoft.com/office/drawing/2014/main" id="{6E0A59D0-8F2E-4D1B-B588-444C61430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419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85" name="Picture 284" descr="United States">
          <a:extLst>
            <a:ext uri="{FF2B5EF4-FFF2-40B4-BE49-F238E27FC236}">
              <a16:creationId xmlns:a16="http://schemas.microsoft.com/office/drawing/2014/main" id="{DC6DB0C0-7A1C-4E80-BA86-A937EFF87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438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86" name="Picture 285" descr="South Korea">
          <a:extLst>
            <a:ext uri="{FF2B5EF4-FFF2-40B4-BE49-F238E27FC236}">
              <a16:creationId xmlns:a16="http://schemas.microsoft.com/office/drawing/2014/main" id="{E58D2245-D1BE-4751-8640-1314C87DB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457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87" name="Picture 286" descr="United States">
          <a:extLst>
            <a:ext uri="{FF2B5EF4-FFF2-40B4-BE49-F238E27FC236}">
              <a16:creationId xmlns:a16="http://schemas.microsoft.com/office/drawing/2014/main" id="{52282F59-8C54-4C50-AFE8-17338D1D9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476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88" name="Picture 287" descr="United States">
          <a:extLst>
            <a:ext uri="{FF2B5EF4-FFF2-40B4-BE49-F238E27FC236}">
              <a16:creationId xmlns:a16="http://schemas.microsoft.com/office/drawing/2014/main" id="{EA0AF290-D4C2-4F87-B8E8-45F87D50C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495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89" name="Picture 288" descr="China">
          <a:extLst>
            <a:ext uri="{FF2B5EF4-FFF2-40B4-BE49-F238E27FC236}">
              <a16:creationId xmlns:a16="http://schemas.microsoft.com/office/drawing/2014/main" id="{017F7444-AFEA-4FE9-8F3C-01E16BA00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514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90" name="Picture 289" descr="United States">
          <a:extLst>
            <a:ext uri="{FF2B5EF4-FFF2-40B4-BE49-F238E27FC236}">
              <a16:creationId xmlns:a16="http://schemas.microsoft.com/office/drawing/2014/main" id="{80FAB4E6-BCDE-4CE3-9A91-6B69B4987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533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91" name="Picture 290" descr="United States">
          <a:extLst>
            <a:ext uri="{FF2B5EF4-FFF2-40B4-BE49-F238E27FC236}">
              <a16:creationId xmlns:a16="http://schemas.microsoft.com/office/drawing/2014/main" id="{ADFAB3A1-0534-4B7C-AA64-D6A01C714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552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92" name="Picture 291" descr="United States">
          <a:extLst>
            <a:ext uri="{FF2B5EF4-FFF2-40B4-BE49-F238E27FC236}">
              <a16:creationId xmlns:a16="http://schemas.microsoft.com/office/drawing/2014/main" id="{52FDA7F5-F097-4BC4-BFC9-08CD8C728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571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93" name="Picture 292" descr="United States">
          <a:extLst>
            <a:ext uri="{FF2B5EF4-FFF2-40B4-BE49-F238E27FC236}">
              <a16:creationId xmlns:a16="http://schemas.microsoft.com/office/drawing/2014/main" id="{ED80F18F-4707-45B2-9814-565B4D5A6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590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94" name="Picture 293" descr="Australia">
          <a:extLst>
            <a:ext uri="{FF2B5EF4-FFF2-40B4-BE49-F238E27FC236}">
              <a16:creationId xmlns:a16="http://schemas.microsoft.com/office/drawing/2014/main" id="{D3ECFB1F-922E-49A2-8C21-F4B8BB44B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098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95" name="Picture 294" descr="Korea">
          <a:extLst>
            <a:ext uri="{FF2B5EF4-FFF2-40B4-BE49-F238E27FC236}">
              <a16:creationId xmlns:a16="http://schemas.microsoft.com/office/drawing/2014/main" id="{16736EDF-1481-4484-B236-0733DBB91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289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96" name="Picture 295" descr="Australia">
          <a:extLst>
            <a:ext uri="{FF2B5EF4-FFF2-40B4-BE49-F238E27FC236}">
              <a16:creationId xmlns:a16="http://schemas.microsoft.com/office/drawing/2014/main" id="{A464C01D-1AB5-4302-AB97-8D2DE13C9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479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97" name="Picture 296" descr="United States">
          <a:extLst>
            <a:ext uri="{FF2B5EF4-FFF2-40B4-BE49-F238E27FC236}">
              <a16:creationId xmlns:a16="http://schemas.microsoft.com/office/drawing/2014/main" id="{C7DDF879-4949-4384-8177-8819FECC0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670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98" name="Picture 297" descr="United States">
          <a:extLst>
            <a:ext uri="{FF2B5EF4-FFF2-40B4-BE49-F238E27FC236}">
              <a16:creationId xmlns:a16="http://schemas.microsoft.com/office/drawing/2014/main" id="{32F64015-A024-45E6-8F74-D6C1DCB09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860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299" name="Picture 298" descr="United States">
          <a:extLst>
            <a:ext uri="{FF2B5EF4-FFF2-40B4-BE49-F238E27FC236}">
              <a16:creationId xmlns:a16="http://schemas.microsoft.com/office/drawing/2014/main" id="{951DE20C-2FA0-4836-B2BC-D4229EAB4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05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300" name="Picture 299" descr="United States">
          <a:extLst>
            <a:ext uri="{FF2B5EF4-FFF2-40B4-BE49-F238E27FC236}">
              <a16:creationId xmlns:a16="http://schemas.microsoft.com/office/drawing/2014/main" id="{9A30219A-982F-48A5-B542-C509AB04C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241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301" name="Picture 300" descr="United States">
          <a:extLst>
            <a:ext uri="{FF2B5EF4-FFF2-40B4-BE49-F238E27FC236}">
              <a16:creationId xmlns:a16="http://schemas.microsoft.com/office/drawing/2014/main" id="{CA83934E-37EA-41FA-92E2-C003DC817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432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302" name="Picture 301" descr="United States">
          <a:extLst>
            <a:ext uri="{FF2B5EF4-FFF2-40B4-BE49-F238E27FC236}">
              <a16:creationId xmlns:a16="http://schemas.microsoft.com/office/drawing/2014/main" id="{426FF21F-2F1A-4AED-ABFE-E59701C16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622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303" name="Picture 302" descr="United States">
          <a:extLst>
            <a:ext uri="{FF2B5EF4-FFF2-40B4-BE49-F238E27FC236}">
              <a16:creationId xmlns:a16="http://schemas.microsoft.com/office/drawing/2014/main" id="{6680B431-D4A1-42BE-8EE6-FFD00C27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813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304" name="Picture 303" descr="United States">
          <a:extLst>
            <a:ext uri="{FF2B5EF4-FFF2-40B4-BE49-F238E27FC236}">
              <a16:creationId xmlns:a16="http://schemas.microsoft.com/office/drawing/2014/main" id="{BE08FB25-EDDF-43A8-A1C0-4EF1FC6CB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8003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305" name="Picture 304" descr="United States">
          <a:extLst>
            <a:ext uri="{FF2B5EF4-FFF2-40B4-BE49-F238E27FC236}">
              <a16:creationId xmlns:a16="http://schemas.microsoft.com/office/drawing/2014/main" id="{82D2B352-59BA-4B54-B298-6C224122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8194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306" name="Picture 305" descr="United States">
          <a:extLst>
            <a:ext uri="{FF2B5EF4-FFF2-40B4-BE49-F238E27FC236}">
              <a16:creationId xmlns:a16="http://schemas.microsoft.com/office/drawing/2014/main" id="{C63D1B30-F73A-4CB0-B26A-B4CA85F86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8384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307" name="Picture 306" descr="Sweden">
          <a:extLst>
            <a:ext uri="{FF2B5EF4-FFF2-40B4-BE49-F238E27FC236}">
              <a16:creationId xmlns:a16="http://schemas.microsoft.com/office/drawing/2014/main" id="{05DBAD2C-120C-4D38-AB70-F4B63FE65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8575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308" name="Picture 307" descr="South Korea">
          <a:extLst>
            <a:ext uri="{FF2B5EF4-FFF2-40B4-BE49-F238E27FC236}">
              <a16:creationId xmlns:a16="http://schemas.microsoft.com/office/drawing/2014/main" id="{258AD744-D173-481E-82A5-5034614DB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8765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309" name="Picture 308" descr="United States">
          <a:extLst>
            <a:ext uri="{FF2B5EF4-FFF2-40B4-BE49-F238E27FC236}">
              <a16:creationId xmlns:a16="http://schemas.microsoft.com/office/drawing/2014/main" id="{E2BECF54-0A23-4DBA-A7B2-02BFDD8E6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8956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310" name="Picture 309" descr="United States">
          <a:extLst>
            <a:ext uri="{FF2B5EF4-FFF2-40B4-BE49-F238E27FC236}">
              <a16:creationId xmlns:a16="http://schemas.microsoft.com/office/drawing/2014/main" id="{EAD1DCAB-3BD0-4000-8718-9A320519E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9146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311" name="Picture 310" descr="United States">
          <a:extLst>
            <a:ext uri="{FF2B5EF4-FFF2-40B4-BE49-F238E27FC236}">
              <a16:creationId xmlns:a16="http://schemas.microsoft.com/office/drawing/2014/main" id="{44A13E07-E56E-457E-8CFE-5BE6112CB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933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312" name="Picture 311" descr="South Africa">
          <a:extLst>
            <a:ext uri="{FF2B5EF4-FFF2-40B4-BE49-F238E27FC236}">
              <a16:creationId xmlns:a16="http://schemas.microsoft.com/office/drawing/2014/main" id="{481C9091-3DAF-4D30-913C-F61BECD6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95275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381000</xdr:colOff>
      <xdr:row>0</xdr:row>
      <xdr:rowOff>381000</xdr:rowOff>
    </xdr:to>
    <xdr:pic>
      <xdr:nvPicPr>
        <xdr:cNvPr id="313" name="Picture 312" descr="United States">
          <a:extLst>
            <a:ext uri="{FF2B5EF4-FFF2-40B4-BE49-F238E27FC236}">
              <a16:creationId xmlns:a16="http://schemas.microsoft.com/office/drawing/2014/main" id="{5AAC0056-B75C-44F9-8CF6-15A49BC04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9718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14" name="Picture 313" descr="United States">
          <a:extLst>
            <a:ext uri="{FF2B5EF4-FFF2-40B4-BE49-F238E27FC236}">
              <a16:creationId xmlns:a16="http://schemas.microsoft.com/office/drawing/2014/main" id="{17D42615-B056-44F5-88B9-8C1CBE32B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15" name="Picture 314" descr="United States">
          <a:extLst>
            <a:ext uri="{FF2B5EF4-FFF2-40B4-BE49-F238E27FC236}">
              <a16:creationId xmlns:a16="http://schemas.microsoft.com/office/drawing/2014/main" id="{1390A56F-9CC7-428C-993C-E4451DEA0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38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16" name="Picture 315" descr="United States">
          <a:extLst>
            <a:ext uri="{FF2B5EF4-FFF2-40B4-BE49-F238E27FC236}">
              <a16:creationId xmlns:a16="http://schemas.microsoft.com/office/drawing/2014/main" id="{CBFA7B85-6043-49A8-A92D-09D2962C8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57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17" name="Picture 316" descr="Canada">
          <a:extLst>
            <a:ext uri="{FF2B5EF4-FFF2-40B4-BE49-F238E27FC236}">
              <a16:creationId xmlns:a16="http://schemas.microsoft.com/office/drawing/2014/main" id="{61CD3EBC-9497-4AB9-B14C-C51341187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76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18" name="Picture 317" descr="Argentina">
          <a:extLst>
            <a:ext uri="{FF2B5EF4-FFF2-40B4-BE49-F238E27FC236}">
              <a16:creationId xmlns:a16="http://schemas.microsoft.com/office/drawing/2014/main" id="{72C53EF5-7AF1-4077-93A9-C91F715FE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95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19" name="Picture 318" descr="United States">
          <a:extLst>
            <a:ext uri="{FF2B5EF4-FFF2-40B4-BE49-F238E27FC236}">
              <a16:creationId xmlns:a16="http://schemas.microsoft.com/office/drawing/2014/main" id="{FAC6E8F6-BEA4-49AA-B83D-5A7D2E40E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14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20" name="Picture 319" descr="United States">
          <a:extLst>
            <a:ext uri="{FF2B5EF4-FFF2-40B4-BE49-F238E27FC236}">
              <a16:creationId xmlns:a16="http://schemas.microsoft.com/office/drawing/2014/main" id="{BC3EBC3E-C39E-409D-B3BF-832257F65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33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21" name="Picture 320" descr="Italy">
          <a:extLst>
            <a:ext uri="{FF2B5EF4-FFF2-40B4-BE49-F238E27FC236}">
              <a16:creationId xmlns:a16="http://schemas.microsoft.com/office/drawing/2014/main" id="{02E96363-6016-4C95-A087-9B9F4DAED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52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22" name="Picture 321" descr="South Korea">
          <a:extLst>
            <a:ext uri="{FF2B5EF4-FFF2-40B4-BE49-F238E27FC236}">
              <a16:creationId xmlns:a16="http://schemas.microsoft.com/office/drawing/2014/main" id="{E560A679-250B-410B-B3E4-1C6B51669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71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23" name="Picture 322" descr="United States">
          <a:extLst>
            <a:ext uri="{FF2B5EF4-FFF2-40B4-BE49-F238E27FC236}">
              <a16:creationId xmlns:a16="http://schemas.microsoft.com/office/drawing/2014/main" id="{8B47C80B-9C36-48D6-A81D-F43C7B557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24" name="Picture 323" descr="United States">
          <a:extLst>
            <a:ext uri="{FF2B5EF4-FFF2-40B4-BE49-F238E27FC236}">
              <a16:creationId xmlns:a16="http://schemas.microsoft.com/office/drawing/2014/main" id="{DF81D328-D651-439E-990B-571B6EFD0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09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25" name="Picture 324" descr="United States">
          <a:extLst>
            <a:ext uri="{FF2B5EF4-FFF2-40B4-BE49-F238E27FC236}">
              <a16:creationId xmlns:a16="http://schemas.microsoft.com/office/drawing/2014/main" id="{65338F5B-4301-480A-B5AB-B5E498E1F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28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26" name="Picture 325" descr="United States">
          <a:extLst>
            <a:ext uri="{FF2B5EF4-FFF2-40B4-BE49-F238E27FC236}">
              <a16:creationId xmlns:a16="http://schemas.microsoft.com/office/drawing/2014/main" id="{10A4AF7D-C8F5-4F3C-A0FC-918E6A77A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47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27" name="Picture 326" descr="United States">
          <a:extLst>
            <a:ext uri="{FF2B5EF4-FFF2-40B4-BE49-F238E27FC236}">
              <a16:creationId xmlns:a16="http://schemas.microsoft.com/office/drawing/2014/main" id="{514B24F4-41EA-4E3C-86CD-903D8A5F1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66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28" name="Picture 327" descr="Canada">
          <a:extLst>
            <a:ext uri="{FF2B5EF4-FFF2-40B4-BE49-F238E27FC236}">
              <a16:creationId xmlns:a16="http://schemas.microsoft.com/office/drawing/2014/main" id="{78FED6A5-D035-4C66-A313-EBEA3CD2E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85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29" name="Picture 328" descr="Argentina">
          <a:extLst>
            <a:ext uri="{FF2B5EF4-FFF2-40B4-BE49-F238E27FC236}">
              <a16:creationId xmlns:a16="http://schemas.microsoft.com/office/drawing/2014/main" id="{E44D7D74-F753-4847-AD00-1FBACD39B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304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30" name="Picture 329" descr="United States">
          <a:extLst>
            <a:ext uri="{FF2B5EF4-FFF2-40B4-BE49-F238E27FC236}">
              <a16:creationId xmlns:a16="http://schemas.microsoft.com/office/drawing/2014/main" id="{5A3F8EDA-95EF-4137-AE29-387BAA03A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323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31" name="Picture 330" descr="United States">
          <a:extLst>
            <a:ext uri="{FF2B5EF4-FFF2-40B4-BE49-F238E27FC236}">
              <a16:creationId xmlns:a16="http://schemas.microsoft.com/office/drawing/2014/main" id="{3AB40CF4-19CC-413A-BC74-A0C2F3039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342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32" name="Picture 331" descr="United States">
          <a:extLst>
            <a:ext uri="{FF2B5EF4-FFF2-40B4-BE49-F238E27FC236}">
              <a16:creationId xmlns:a16="http://schemas.microsoft.com/office/drawing/2014/main" id="{19DFB3EA-6026-4D19-9031-7639C1351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361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33" name="Picture 332" descr="United States">
          <a:extLst>
            <a:ext uri="{FF2B5EF4-FFF2-40B4-BE49-F238E27FC236}">
              <a16:creationId xmlns:a16="http://schemas.microsoft.com/office/drawing/2014/main" id="{8EDFDCB8-207B-46F3-B8A7-920A3D915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381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34" name="Picture 333" descr="United States">
          <a:extLst>
            <a:ext uri="{FF2B5EF4-FFF2-40B4-BE49-F238E27FC236}">
              <a16:creationId xmlns:a16="http://schemas.microsoft.com/office/drawing/2014/main" id="{C71B7274-D519-4287-BE8C-C4F85F90C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400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35" name="Picture 334" descr="Canada">
          <a:extLst>
            <a:ext uri="{FF2B5EF4-FFF2-40B4-BE49-F238E27FC236}">
              <a16:creationId xmlns:a16="http://schemas.microsoft.com/office/drawing/2014/main" id="{3C606D17-6E69-46FA-BF06-58A10FF6A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419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36" name="Picture 335" descr="United States">
          <a:extLst>
            <a:ext uri="{FF2B5EF4-FFF2-40B4-BE49-F238E27FC236}">
              <a16:creationId xmlns:a16="http://schemas.microsoft.com/office/drawing/2014/main" id="{57F56049-F7E9-49E2-9525-801CDAB20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438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37" name="Picture 336" descr="United States">
          <a:extLst>
            <a:ext uri="{FF2B5EF4-FFF2-40B4-BE49-F238E27FC236}">
              <a16:creationId xmlns:a16="http://schemas.microsoft.com/office/drawing/2014/main" id="{BCBFD515-8D99-4CE1-9C33-4FAB699D9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457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38" name="Picture 337" descr="United States">
          <a:extLst>
            <a:ext uri="{FF2B5EF4-FFF2-40B4-BE49-F238E27FC236}">
              <a16:creationId xmlns:a16="http://schemas.microsoft.com/office/drawing/2014/main" id="{B586F961-88F1-4175-AEF4-5833000DC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476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39" name="Picture 338" descr="United States">
          <a:extLst>
            <a:ext uri="{FF2B5EF4-FFF2-40B4-BE49-F238E27FC236}">
              <a16:creationId xmlns:a16="http://schemas.microsoft.com/office/drawing/2014/main" id="{973C3096-9E01-4833-9027-EFF893990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495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40" name="Picture 339" descr="United States">
          <a:extLst>
            <a:ext uri="{FF2B5EF4-FFF2-40B4-BE49-F238E27FC236}">
              <a16:creationId xmlns:a16="http://schemas.microsoft.com/office/drawing/2014/main" id="{43648A38-1AB6-44F5-A274-EE0E1BA96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514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41" name="Picture 340" descr="United States">
          <a:extLst>
            <a:ext uri="{FF2B5EF4-FFF2-40B4-BE49-F238E27FC236}">
              <a16:creationId xmlns:a16="http://schemas.microsoft.com/office/drawing/2014/main" id="{F9EBF6DF-722A-40B1-9C26-C11E7AD28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533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42" name="Picture 341" descr="United States">
          <a:extLst>
            <a:ext uri="{FF2B5EF4-FFF2-40B4-BE49-F238E27FC236}">
              <a16:creationId xmlns:a16="http://schemas.microsoft.com/office/drawing/2014/main" id="{67CA0678-E3FF-4C72-AB7A-3CDD83FAA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552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43" name="Picture 342" descr="United States">
          <a:extLst>
            <a:ext uri="{FF2B5EF4-FFF2-40B4-BE49-F238E27FC236}">
              <a16:creationId xmlns:a16="http://schemas.microsoft.com/office/drawing/2014/main" id="{D164E97C-E2E2-4F2A-8733-4025F1C35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571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44" name="Picture 343" descr="United States">
          <a:extLst>
            <a:ext uri="{FF2B5EF4-FFF2-40B4-BE49-F238E27FC236}">
              <a16:creationId xmlns:a16="http://schemas.microsoft.com/office/drawing/2014/main" id="{7F314B22-AF06-43B0-8CE5-DA0A6B0A2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590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45" name="Picture 344" descr="United States">
          <a:extLst>
            <a:ext uri="{FF2B5EF4-FFF2-40B4-BE49-F238E27FC236}">
              <a16:creationId xmlns:a16="http://schemas.microsoft.com/office/drawing/2014/main" id="{A9CB054F-5BFD-4B1E-86ED-440F35B02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609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46" name="Picture 345" descr="United States">
          <a:extLst>
            <a:ext uri="{FF2B5EF4-FFF2-40B4-BE49-F238E27FC236}">
              <a16:creationId xmlns:a16="http://schemas.microsoft.com/office/drawing/2014/main" id="{0B8A655E-F406-4B99-954A-DEB8DA923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628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47" name="Picture 346" descr="United States">
          <a:extLst>
            <a:ext uri="{FF2B5EF4-FFF2-40B4-BE49-F238E27FC236}">
              <a16:creationId xmlns:a16="http://schemas.microsoft.com/office/drawing/2014/main" id="{AB2234B1-66E4-4DB8-B9B0-40B6610AA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647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48" name="Picture 347" descr="United States">
          <a:extLst>
            <a:ext uri="{FF2B5EF4-FFF2-40B4-BE49-F238E27FC236}">
              <a16:creationId xmlns:a16="http://schemas.microsoft.com/office/drawing/2014/main" id="{7883725D-2B13-4CC5-9E99-9D0A23B8F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666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49" name="Picture 348" descr="Australia">
          <a:extLst>
            <a:ext uri="{FF2B5EF4-FFF2-40B4-BE49-F238E27FC236}">
              <a16:creationId xmlns:a16="http://schemas.microsoft.com/office/drawing/2014/main" id="{F953C0C3-241D-451D-AA7F-338D0214D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685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50" name="Picture 349" descr="Chinese Taipei">
          <a:extLst>
            <a:ext uri="{FF2B5EF4-FFF2-40B4-BE49-F238E27FC236}">
              <a16:creationId xmlns:a16="http://schemas.microsoft.com/office/drawing/2014/main" id="{F9E4A3E5-C6DF-4EDC-A00A-99E16C3B9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704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51" name="Picture 350" descr="Australia">
          <a:extLst>
            <a:ext uri="{FF2B5EF4-FFF2-40B4-BE49-F238E27FC236}">
              <a16:creationId xmlns:a16="http://schemas.microsoft.com/office/drawing/2014/main" id="{478C1E4C-F622-4DC0-BA3F-7B76F7851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723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52" name="Picture 351" descr="United States">
          <a:extLst>
            <a:ext uri="{FF2B5EF4-FFF2-40B4-BE49-F238E27FC236}">
              <a16:creationId xmlns:a16="http://schemas.microsoft.com/office/drawing/2014/main" id="{8BE2E796-E875-452D-AA92-133B51FF4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742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53" name="Picture 352" descr="United States">
          <a:extLst>
            <a:ext uri="{FF2B5EF4-FFF2-40B4-BE49-F238E27FC236}">
              <a16:creationId xmlns:a16="http://schemas.microsoft.com/office/drawing/2014/main" id="{9C662DA0-C443-446A-B5ED-F9C78ACBD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762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54" name="Picture 353" descr="United States">
          <a:extLst>
            <a:ext uri="{FF2B5EF4-FFF2-40B4-BE49-F238E27FC236}">
              <a16:creationId xmlns:a16="http://schemas.microsoft.com/office/drawing/2014/main" id="{98EEB298-3023-4410-A6F7-FBFC6E1C8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781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55" name="Picture 354" descr="United States">
          <a:extLst>
            <a:ext uri="{FF2B5EF4-FFF2-40B4-BE49-F238E27FC236}">
              <a16:creationId xmlns:a16="http://schemas.microsoft.com/office/drawing/2014/main" id="{03628CDD-CE88-4376-B729-EE3E46D03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800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56" name="Picture 355" descr="United States">
          <a:extLst>
            <a:ext uri="{FF2B5EF4-FFF2-40B4-BE49-F238E27FC236}">
              <a16:creationId xmlns:a16="http://schemas.microsoft.com/office/drawing/2014/main" id="{DA0F1D01-5B92-4F64-B998-C3D271B93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819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57" name="Picture 356" descr="Zimbabwe">
          <a:extLst>
            <a:ext uri="{FF2B5EF4-FFF2-40B4-BE49-F238E27FC236}">
              <a16:creationId xmlns:a16="http://schemas.microsoft.com/office/drawing/2014/main" id="{D4BA4E11-5D8E-4673-9E30-02FCDD150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838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58" name="Picture 357" descr="United States">
          <a:extLst>
            <a:ext uri="{FF2B5EF4-FFF2-40B4-BE49-F238E27FC236}">
              <a16:creationId xmlns:a16="http://schemas.microsoft.com/office/drawing/2014/main" id="{1BA3CE8A-B5AF-4569-A2EF-3D2259665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857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59" name="Picture 358" descr="United States">
          <a:extLst>
            <a:ext uri="{FF2B5EF4-FFF2-40B4-BE49-F238E27FC236}">
              <a16:creationId xmlns:a16="http://schemas.microsoft.com/office/drawing/2014/main" id="{99C30125-F9D7-456C-999C-0E7E0EAB0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876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60" name="Picture 359" descr="United States">
          <a:extLst>
            <a:ext uri="{FF2B5EF4-FFF2-40B4-BE49-F238E27FC236}">
              <a16:creationId xmlns:a16="http://schemas.microsoft.com/office/drawing/2014/main" id="{59E018EC-D7A5-4305-B7B0-193456D6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895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61" name="Picture 360" descr="United States">
          <a:extLst>
            <a:ext uri="{FF2B5EF4-FFF2-40B4-BE49-F238E27FC236}">
              <a16:creationId xmlns:a16="http://schemas.microsoft.com/office/drawing/2014/main" id="{D088BD91-9D35-417F-B260-F07D4BF1A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914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62" name="Picture 361" descr="Ireland">
          <a:extLst>
            <a:ext uri="{FF2B5EF4-FFF2-40B4-BE49-F238E27FC236}">
              <a16:creationId xmlns:a16="http://schemas.microsoft.com/office/drawing/2014/main" id="{984140E3-6533-4018-8474-D0334D48C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933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63" name="Picture 362" descr="United States">
          <a:extLst>
            <a:ext uri="{FF2B5EF4-FFF2-40B4-BE49-F238E27FC236}">
              <a16:creationId xmlns:a16="http://schemas.microsoft.com/office/drawing/2014/main" id="{1B42B33E-C567-421D-BC94-6B1350B46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952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64" name="Picture 363" descr="United States">
          <a:extLst>
            <a:ext uri="{FF2B5EF4-FFF2-40B4-BE49-F238E27FC236}">
              <a16:creationId xmlns:a16="http://schemas.microsoft.com/office/drawing/2014/main" id="{A617B15E-0BB3-404D-8AE2-F6662735A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971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65" name="Picture 364" descr="United States">
          <a:extLst>
            <a:ext uri="{FF2B5EF4-FFF2-40B4-BE49-F238E27FC236}">
              <a16:creationId xmlns:a16="http://schemas.microsoft.com/office/drawing/2014/main" id="{649479BB-1661-4C30-8EE4-866ACF2CB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990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66" name="Picture 365" descr="United States">
          <a:extLst>
            <a:ext uri="{FF2B5EF4-FFF2-40B4-BE49-F238E27FC236}">
              <a16:creationId xmlns:a16="http://schemas.microsoft.com/office/drawing/2014/main" id="{EDF3BF7C-A784-4191-8FFE-1F07221D1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009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67" name="Picture 366" descr="United States">
          <a:extLst>
            <a:ext uri="{FF2B5EF4-FFF2-40B4-BE49-F238E27FC236}">
              <a16:creationId xmlns:a16="http://schemas.microsoft.com/office/drawing/2014/main" id="{0F8918C4-0E3F-47F8-9101-1ADDEDBCA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028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68" name="Picture 367" descr="United States">
          <a:extLst>
            <a:ext uri="{FF2B5EF4-FFF2-40B4-BE49-F238E27FC236}">
              <a16:creationId xmlns:a16="http://schemas.microsoft.com/office/drawing/2014/main" id="{B0E6E3A3-A06D-403F-9780-E4EA8A48F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047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69" name="Picture 368" descr="United States">
          <a:extLst>
            <a:ext uri="{FF2B5EF4-FFF2-40B4-BE49-F238E27FC236}">
              <a16:creationId xmlns:a16="http://schemas.microsoft.com/office/drawing/2014/main" id="{C96CFB2E-3770-4D52-864C-1376102DA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066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70" name="Picture 369" descr="Chile">
          <a:extLst>
            <a:ext uri="{FF2B5EF4-FFF2-40B4-BE49-F238E27FC236}">
              <a16:creationId xmlns:a16="http://schemas.microsoft.com/office/drawing/2014/main" id="{B111AE3E-98EE-4D0E-BDEC-1A58410F6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085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71" name="Picture 370" descr="United States">
          <a:extLst>
            <a:ext uri="{FF2B5EF4-FFF2-40B4-BE49-F238E27FC236}">
              <a16:creationId xmlns:a16="http://schemas.microsoft.com/office/drawing/2014/main" id="{A3F06058-C10E-4E6D-AF3D-8D28FA547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104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72" name="Picture 371" descr="United States">
          <a:extLst>
            <a:ext uri="{FF2B5EF4-FFF2-40B4-BE49-F238E27FC236}">
              <a16:creationId xmlns:a16="http://schemas.microsoft.com/office/drawing/2014/main" id="{5753181F-D4C4-40A8-B519-B25CB92C7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123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73" name="Picture 372" descr="United States">
          <a:extLst>
            <a:ext uri="{FF2B5EF4-FFF2-40B4-BE49-F238E27FC236}">
              <a16:creationId xmlns:a16="http://schemas.microsoft.com/office/drawing/2014/main" id="{91AA838B-D2F2-48F9-914C-E2CF7FB8D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143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74" name="Picture 373" descr="United States">
          <a:extLst>
            <a:ext uri="{FF2B5EF4-FFF2-40B4-BE49-F238E27FC236}">
              <a16:creationId xmlns:a16="http://schemas.microsoft.com/office/drawing/2014/main" id="{3F026D33-CBD3-414A-B78C-C98EE0FFB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162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75" name="Picture 374" descr="United States">
          <a:extLst>
            <a:ext uri="{FF2B5EF4-FFF2-40B4-BE49-F238E27FC236}">
              <a16:creationId xmlns:a16="http://schemas.microsoft.com/office/drawing/2014/main" id="{0DCFD740-64E1-45D1-9B4F-98AE74604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181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76" name="Picture 375" descr="United States">
          <a:extLst>
            <a:ext uri="{FF2B5EF4-FFF2-40B4-BE49-F238E27FC236}">
              <a16:creationId xmlns:a16="http://schemas.microsoft.com/office/drawing/2014/main" id="{61AEE287-0D9F-46C7-AB0A-9879DDE4D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200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77" name="Picture 376" descr="United States">
          <a:extLst>
            <a:ext uri="{FF2B5EF4-FFF2-40B4-BE49-F238E27FC236}">
              <a16:creationId xmlns:a16="http://schemas.microsoft.com/office/drawing/2014/main" id="{AB0D7FF1-1932-4556-8BC8-4462BE786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219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78" name="Picture 377" descr="Germany">
          <a:extLst>
            <a:ext uri="{FF2B5EF4-FFF2-40B4-BE49-F238E27FC236}">
              <a16:creationId xmlns:a16="http://schemas.microsoft.com/office/drawing/2014/main" id="{74EB310D-553D-46A3-B79C-F46EA2AA4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238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79" name="Picture 378" descr="China">
          <a:extLst>
            <a:ext uri="{FF2B5EF4-FFF2-40B4-BE49-F238E27FC236}">
              <a16:creationId xmlns:a16="http://schemas.microsoft.com/office/drawing/2014/main" id="{0B9C2788-B55A-4D97-A4B1-3BA58893A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257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80" name="Picture 379" descr="England">
          <a:extLst>
            <a:ext uri="{FF2B5EF4-FFF2-40B4-BE49-F238E27FC236}">
              <a16:creationId xmlns:a16="http://schemas.microsoft.com/office/drawing/2014/main" id="{2393ADD4-1944-4E90-99A6-F3F8DE78E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276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81" name="Picture 380" descr="United States">
          <a:extLst>
            <a:ext uri="{FF2B5EF4-FFF2-40B4-BE49-F238E27FC236}">
              <a16:creationId xmlns:a16="http://schemas.microsoft.com/office/drawing/2014/main" id="{5DB9D167-1D15-4ABC-8DF0-E0B1B44E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295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82" name="Picture 381" descr="United States">
          <a:extLst>
            <a:ext uri="{FF2B5EF4-FFF2-40B4-BE49-F238E27FC236}">
              <a16:creationId xmlns:a16="http://schemas.microsoft.com/office/drawing/2014/main" id="{08CC43CD-746B-45DF-A153-DD336F89D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314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83" name="Picture 382" descr="United States">
          <a:extLst>
            <a:ext uri="{FF2B5EF4-FFF2-40B4-BE49-F238E27FC236}">
              <a16:creationId xmlns:a16="http://schemas.microsoft.com/office/drawing/2014/main" id="{AA09B55E-1CA7-471F-A406-1DFDD71DF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333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84" name="Picture 383" descr="United States">
          <a:extLst>
            <a:ext uri="{FF2B5EF4-FFF2-40B4-BE49-F238E27FC236}">
              <a16:creationId xmlns:a16="http://schemas.microsoft.com/office/drawing/2014/main" id="{855B144F-CE2B-48FA-83FF-03D6C2AAC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352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85" name="Picture 384" descr="United States">
          <a:extLst>
            <a:ext uri="{FF2B5EF4-FFF2-40B4-BE49-F238E27FC236}">
              <a16:creationId xmlns:a16="http://schemas.microsoft.com/office/drawing/2014/main" id="{4F5EC708-9752-4AC0-849B-1024958E2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371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86" name="Picture 385" descr="United States">
          <a:extLst>
            <a:ext uri="{FF2B5EF4-FFF2-40B4-BE49-F238E27FC236}">
              <a16:creationId xmlns:a16="http://schemas.microsoft.com/office/drawing/2014/main" id="{FE33C9D3-281B-4DB0-9D7B-35D831EB2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390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87" name="Picture 386" descr="United States">
          <a:extLst>
            <a:ext uri="{FF2B5EF4-FFF2-40B4-BE49-F238E27FC236}">
              <a16:creationId xmlns:a16="http://schemas.microsoft.com/office/drawing/2014/main" id="{8A84AEB5-4F5D-427C-BC2D-862289846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409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88" name="Picture 387" descr="United States">
          <a:extLst>
            <a:ext uri="{FF2B5EF4-FFF2-40B4-BE49-F238E27FC236}">
              <a16:creationId xmlns:a16="http://schemas.microsoft.com/office/drawing/2014/main" id="{7BD627EA-CA93-4B6D-A218-E746B720E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428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89" name="Picture 388" descr="Australia">
          <a:extLst>
            <a:ext uri="{FF2B5EF4-FFF2-40B4-BE49-F238E27FC236}">
              <a16:creationId xmlns:a16="http://schemas.microsoft.com/office/drawing/2014/main" id="{922D1FCC-9FE7-4978-9A00-1B5F2A45C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447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90" name="Picture 389" descr="South Africa">
          <a:extLst>
            <a:ext uri="{FF2B5EF4-FFF2-40B4-BE49-F238E27FC236}">
              <a16:creationId xmlns:a16="http://schemas.microsoft.com/office/drawing/2014/main" id="{FD1C111F-C1F6-46EA-AC8F-F7E961C7A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466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91" name="Picture 390" descr="India">
          <a:extLst>
            <a:ext uri="{FF2B5EF4-FFF2-40B4-BE49-F238E27FC236}">
              <a16:creationId xmlns:a16="http://schemas.microsoft.com/office/drawing/2014/main" id="{E1BEAA65-5A9E-4D86-81EF-97D011CC6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485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92" name="Picture 391" descr="United States">
          <a:extLst>
            <a:ext uri="{FF2B5EF4-FFF2-40B4-BE49-F238E27FC236}">
              <a16:creationId xmlns:a16="http://schemas.microsoft.com/office/drawing/2014/main" id="{013A27FC-2A1A-4733-BBC0-877CDA915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504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93" name="Picture 392" descr="Australia">
          <a:extLst>
            <a:ext uri="{FF2B5EF4-FFF2-40B4-BE49-F238E27FC236}">
              <a16:creationId xmlns:a16="http://schemas.microsoft.com/office/drawing/2014/main" id="{A68C8302-3000-46A0-81DF-F374E60B7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524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94" name="Picture 393" descr="United States">
          <a:extLst>
            <a:ext uri="{FF2B5EF4-FFF2-40B4-BE49-F238E27FC236}">
              <a16:creationId xmlns:a16="http://schemas.microsoft.com/office/drawing/2014/main" id="{B82B0067-C2AB-4881-BECB-2DDC81FDC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543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95" name="Picture 394" descr="United States">
          <a:extLst>
            <a:ext uri="{FF2B5EF4-FFF2-40B4-BE49-F238E27FC236}">
              <a16:creationId xmlns:a16="http://schemas.microsoft.com/office/drawing/2014/main" id="{EFAD0D3C-60A8-4360-BAEF-7E9BEC471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562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96" name="Picture 395" descr="United States">
          <a:extLst>
            <a:ext uri="{FF2B5EF4-FFF2-40B4-BE49-F238E27FC236}">
              <a16:creationId xmlns:a16="http://schemas.microsoft.com/office/drawing/2014/main" id="{8D2A8C33-2DE9-488A-AB1A-A2F758697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581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97" name="Picture 396" descr="United States">
          <a:extLst>
            <a:ext uri="{FF2B5EF4-FFF2-40B4-BE49-F238E27FC236}">
              <a16:creationId xmlns:a16="http://schemas.microsoft.com/office/drawing/2014/main" id="{0AB337E2-19BA-40A2-819F-AFE6A99EF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600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98" name="Picture 397" descr="United States">
          <a:extLst>
            <a:ext uri="{FF2B5EF4-FFF2-40B4-BE49-F238E27FC236}">
              <a16:creationId xmlns:a16="http://schemas.microsoft.com/office/drawing/2014/main" id="{8A74E97F-7561-443F-A371-A7F0FA78F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619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399" name="Picture 398" descr="United States">
          <a:extLst>
            <a:ext uri="{FF2B5EF4-FFF2-40B4-BE49-F238E27FC236}">
              <a16:creationId xmlns:a16="http://schemas.microsoft.com/office/drawing/2014/main" id="{52F6DAFC-D5AB-4BBC-9DA3-729829569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638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00" name="Picture 399" descr="United States">
          <a:extLst>
            <a:ext uri="{FF2B5EF4-FFF2-40B4-BE49-F238E27FC236}">
              <a16:creationId xmlns:a16="http://schemas.microsoft.com/office/drawing/2014/main" id="{48C7199A-F7B8-4CE7-8B93-11A4190DE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657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01" name="Picture 400" descr="New Zealand">
          <a:extLst>
            <a:ext uri="{FF2B5EF4-FFF2-40B4-BE49-F238E27FC236}">
              <a16:creationId xmlns:a16="http://schemas.microsoft.com/office/drawing/2014/main" id="{C73B7636-620F-494B-BFCA-9DEB54968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676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02" name="Picture 401" descr="United States">
          <a:extLst>
            <a:ext uri="{FF2B5EF4-FFF2-40B4-BE49-F238E27FC236}">
              <a16:creationId xmlns:a16="http://schemas.microsoft.com/office/drawing/2014/main" id="{6BBBBFD9-CE8D-4AFC-AE9D-BED4B7E12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695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03" name="Picture 402" descr="United States">
          <a:extLst>
            <a:ext uri="{FF2B5EF4-FFF2-40B4-BE49-F238E27FC236}">
              <a16:creationId xmlns:a16="http://schemas.microsoft.com/office/drawing/2014/main" id="{5A71835E-C3E2-46CD-8E90-106E16EA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714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04" name="Picture 403" descr="United States">
          <a:extLst>
            <a:ext uri="{FF2B5EF4-FFF2-40B4-BE49-F238E27FC236}">
              <a16:creationId xmlns:a16="http://schemas.microsoft.com/office/drawing/2014/main" id="{82F2F460-C350-4577-81E9-6D91BAD64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733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05" name="Picture 404" descr="United States">
          <a:extLst>
            <a:ext uri="{FF2B5EF4-FFF2-40B4-BE49-F238E27FC236}">
              <a16:creationId xmlns:a16="http://schemas.microsoft.com/office/drawing/2014/main" id="{4ADD29DF-710A-49B7-823E-4D5480CDA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752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06" name="Picture 405" descr="United States">
          <a:extLst>
            <a:ext uri="{FF2B5EF4-FFF2-40B4-BE49-F238E27FC236}">
              <a16:creationId xmlns:a16="http://schemas.microsoft.com/office/drawing/2014/main" id="{341989E7-BEFE-43A2-A2FF-C3177438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771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07" name="Picture 406" descr="United States">
          <a:extLst>
            <a:ext uri="{FF2B5EF4-FFF2-40B4-BE49-F238E27FC236}">
              <a16:creationId xmlns:a16="http://schemas.microsoft.com/office/drawing/2014/main" id="{EF7A17A0-112A-4DD3-B0B3-81DCF30DD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790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08" name="Picture 407" descr="United States">
          <a:extLst>
            <a:ext uri="{FF2B5EF4-FFF2-40B4-BE49-F238E27FC236}">
              <a16:creationId xmlns:a16="http://schemas.microsoft.com/office/drawing/2014/main" id="{9F08EC60-C4B5-4639-9D7F-EC170C70C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809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09" name="Picture 408" descr="United States">
          <a:extLst>
            <a:ext uri="{FF2B5EF4-FFF2-40B4-BE49-F238E27FC236}">
              <a16:creationId xmlns:a16="http://schemas.microsoft.com/office/drawing/2014/main" id="{AB11C6B1-A282-44EA-AC37-BD142CA3F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828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10" name="Picture 409" descr="United States">
          <a:extLst>
            <a:ext uri="{FF2B5EF4-FFF2-40B4-BE49-F238E27FC236}">
              <a16:creationId xmlns:a16="http://schemas.microsoft.com/office/drawing/2014/main" id="{4025A992-7F3D-49DD-8132-BFD9FA658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847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11" name="Picture 410" descr="United States">
          <a:extLst>
            <a:ext uri="{FF2B5EF4-FFF2-40B4-BE49-F238E27FC236}">
              <a16:creationId xmlns:a16="http://schemas.microsoft.com/office/drawing/2014/main" id="{E674BF8D-9857-41DA-91E0-B575948E8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866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12" name="Picture 411" descr="United States">
          <a:extLst>
            <a:ext uri="{FF2B5EF4-FFF2-40B4-BE49-F238E27FC236}">
              <a16:creationId xmlns:a16="http://schemas.microsoft.com/office/drawing/2014/main" id="{D543553C-AB60-4C83-AA9A-A9D14B0DC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885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13" name="Picture 412" descr="United States">
          <a:extLst>
            <a:ext uri="{FF2B5EF4-FFF2-40B4-BE49-F238E27FC236}">
              <a16:creationId xmlns:a16="http://schemas.microsoft.com/office/drawing/2014/main" id="{0F8AC883-81E4-4AD0-9B10-3809EB6F0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14" name="Picture 413" descr="United States">
          <a:extLst>
            <a:ext uri="{FF2B5EF4-FFF2-40B4-BE49-F238E27FC236}">
              <a16:creationId xmlns:a16="http://schemas.microsoft.com/office/drawing/2014/main" id="{7EEB0740-4416-4C1D-A892-77E81BC75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24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15" name="Picture 414" descr="United States">
          <a:extLst>
            <a:ext uri="{FF2B5EF4-FFF2-40B4-BE49-F238E27FC236}">
              <a16:creationId xmlns:a16="http://schemas.microsoft.com/office/drawing/2014/main" id="{A65A43CF-035B-4877-843C-F81AFF95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43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16" name="Picture 415" descr="Mexico">
          <a:extLst>
            <a:ext uri="{FF2B5EF4-FFF2-40B4-BE49-F238E27FC236}">
              <a16:creationId xmlns:a16="http://schemas.microsoft.com/office/drawing/2014/main" id="{86404914-CAEA-48E1-BF45-ED566AA0B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62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17" name="Picture 416" descr="United States">
          <a:extLst>
            <a:ext uri="{FF2B5EF4-FFF2-40B4-BE49-F238E27FC236}">
              <a16:creationId xmlns:a16="http://schemas.microsoft.com/office/drawing/2014/main" id="{FD984B97-953A-4153-8EB7-661003E76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81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18" name="Picture 417" descr="United States">
          <a:extLst>
            <a:ext uri="{FF2B5EF4-FFF2-40B4-BE49-F238E27FC236}">
              <a16:creationId xmlns:a16="http://schemas.microsoft.com/office/drawing/2014/main" id="{EC0E8646-A504-4544-B821-F9DAB8F8F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000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19" name="Picture 418" descr="United States">
          <a:extLst>
            <a:ext uri="{FF2B5EF4-FFF2-40B4-BE49-F238E27FC236}">
              <a16:creationId xmlns:a16="http://schemas.microsoft.com/office/drawing/2014/main" id="{3AE68CDE-7787-4708-A3CE-694A833F6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019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20" name="Picture 419" descr="Sweden">
          <a:extLst>
            <a:ext uri="{FF2B5EF4-FFF2-40B4-BE49-F238E27FC236}">
              <a16:creationId xmlns:a16="http://schemas.microsoft.com/office/drawing/2014/main" id="{D00D2B86-5ADB-4B6E-9B07-D383D5480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038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21" name="Picture 420" descr="United States">
          <a:extLst>
            <a:ext uri="{FF2B5EF4-FFF2-40B4-BE49-F238E27FC236}">
              <a16:creationId xmlns:a16="http://schemas.microsoft.com/office/drawing/2014/main" id="{863EA7CE-F9A1-4466-8844-93C5EAC9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057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22" name="Picture 421" descr="United States">
          <a:extLst>
            <a:ext uri="{FF2B5EF4-FFF2-40B4-BE49-F238E27FC236}">
              <a16:creationId xmlns:a16="http://schemas.microsoft.com/office/drawing/2014/main" id="{EFFD6E07-2C84-4A42-A50C-10DA3853E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076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23" name="Picture 422" descr="United States">
          <a:extLst>
            <a:ext uri="{FF2B5EF4-FFF2-40B4-BE49-F238E27FC236}">
              <a16:creationId xmlns:a16="http://schemas.microsoft.com/office/drawing/2014/main" id="{C6D462FB-4F85-48C4-B20C-2484C56C7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095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24" name="Picture 423" descr="United States">
          <a:extLst>
            <a:ext uri="{FF2B5EF4-FFF2-40B4-BE49-F238E27FC236}">
              <a16:creationId xmlns:a16="http://schemas.microsoft.com/office/drawing/2014/main" id="{3F670A7D-4C47-4868-95A5-935A0CA84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114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25" name="Picture 424" descr="United States">
          <a:extLst>
            <a:ext uri="{FF2B5EF4-FFF2-40B4-BE49-F238E27FC236}">
              <a16:creationId xmlns:a16="http://schemas.microsoft.com/office/drawing/2014/main" id="{EA944BED-7D3E-41BB-BE7A-5B352EDE0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133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26" name="Picture 425" descr="Australia">
          <a:extLst>
            <a:ext uri="{FF2B5EF4-FFF2-40B4-BE49-F238E27FC236}">
              <a16:creationId xmlns:a16="http://schemas.microsoft.com/office/drawing/2014/main" id="{86CD03A0-3AB9-4751-A692-F0CC118D7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152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27" name="Picture 426" descr="United States">
          <a:extLst>
            <a:ext uri="{FF2B5EF4-FFF2-40B4-BE49-F238E27FC236}">
              <a16:creationId xmlns:a16="http://schemas.microsoft.com/office/drawing/2014/main" id="{1E0A3394-4C18-4F7C-BF73-56B27886C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171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28" name="Picture 427" descr="United States">
          <a:extLst>
            <a:ext uri="{FF2B5EF4-FFF2-40B4-BE49-F238E27FC236}">
              <a16:creationId xmlns:a16="http://schemas.microsoft.com/office/drawing/2014/main" id="{D41E3911-9668-449F-BC87-144F51DC4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190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29" name="Picture 428" descr="United States">
          <a:extLst>
            <a:ext uri="{FF2B5EF4-FFF2-40B4-BE49-F238E27FC236}">
              <a16:creationId xmlns:a16="http://schemas.microsoft.com/office/drawing/2014/main" id="{538D87D8-9903-4DA2-BC8D-EA62586FA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209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30" name="Picture 429" descr="United States">
          <a:extLst>
            <a:ext uri="{FF2B5EF4-FFF2-40B4-BE49-F238E27FC236}">
              <a16:creationId xmlns:a16="http://schemas.microsoft.com/office/drawing/2014/main" id="{FF3F72C4-A092-412E-8DAD-BF4F9AB47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228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31" name="Picture 430" descr="United States">
          <a:extLst>
            <a:ext uri="{FF2B5EF4-FFF2-40B4-BE49-F238E27FC236}">
              <a16:creationId xmlns:a16="http://schemas.microsoft.com/office/drawing/2014/main" id="{252FC6BF-6525-45C7-A98A-EDDC3CB7A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247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32" name="Picture 431" descr="United States">
          <a:extLst>
            <a:ext uri="{FF2B5EF4-FFF2-40B4-BE49-F238E27FC236}">
              <a16:creationId xmlns:a16="http://schemas.microsoft.com/office/drawing/2014/main" id="{A45F3835-6933-49D5-B90F-CCFF5280A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266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33" name="Picture 432" descr="Canada">
          <a:extLst>
            <a:ext uri="{FF2B5EF4-FFF2-40B4-BE49-F238E27FC236}">
              <a16:creationId xmlns:a16="http://schemas.microsoft.com/office/drawing/2014/main" id="{43DEF012-85AF-4538-8BD6-085287F0C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286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34" name="Picture 433" descr="United States">
          <a:extLst>
            <a:ext uri="{FF2B5EF4-FFF2-40B4-BE49-F238E27FC236}">
              <a16:creationId xmlns:a16="http://schemas.microsoft.com/office/drawing/2014/main" id="{8BA7E96E-448D-4BB4-B00A-B569C8AB9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305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35" name="Picture 434" descr="Sweden">
          <a:extLst>
            <a:ext uri="{FF2B5EF4-FFF2-40B4-BE49-F238E27FC236}">
              <a16:creationId xmlns:a16="http://schemas.microsoft.com/office/drawing/2014/main" id="{0A85359A-AB31-4722-B78B-904B9D615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324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36" name="Picture 435" descr="United States">
          <a:extLst>
            <a:ext uri="{FF2B5EF4-FFF2-40B4-BE49-F238E27FC236}">
              <a16:creationId xmlns:a16="http://schemas.microsoft.com/office/drawing/2014/main" id="{2F79915C-0926-439A-8C2F-381062809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343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37" name="Picture 436" descr="United States">
          <a:extLst>
            <a:ext uri="{FF2B5EF4-FFF2-40B4-BE49-F238E27FC236}">
              <a16:creationId xmlns:a16="http://schemas.microsoft.com/office/drawing/2014/main" id="{C7D097D9-625E-4579-930D-69DE03768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362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38" name="Picture 437" descr="Canada">
          <a:extLst>
            <a:ext uri="{FF2B5EF4-FFF2-40B4-BE49-F238E27FC236}">
              <a16:creationId xmlns:a16="http://schemas.microsoft.com/office/drawing/2014/main" id="{D88AB7CF-AEB5-44AE-8481-7B60C8A5F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381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39" name="Picture 438" descr="United States">
          <a:extLst>
            <a:ext uri="{FF2B5EF4-FFF2-40B4-BE49-F238E27FC236}">
              <a16:creationId xmlns:a16="http://schemas.microsoft.com/office/drawing/2014/main" id="{E4C49610-2E19-4E90-B171-F814810E9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400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40" name="Picture 439" descr="United States">
          <a:extLst>
            <a:ext uri="{FF2B5EF4-FFF2-40B4-BE49-F238E27FC236}">
              <a16:creationId xmlns:a16="http://schemas.microsoft.com/office/drawing/2014/main" id="{460D6DE2-90F2-46C8-BA03-CBA4D8104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419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41" name="Picture 440" descr="United States">
          <a:extLst>
            <a:ext uri="{FF2B5EF4-FFF2-40B4-BE49-F238E27FC236}">
              <a16:creationId xmlns:a16="http://schemas.microsoft.com/office/drawing/2014/main" id="{66638A0B-80C7-46E8-954B-1D9CA51ED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438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42" name="Picture 441" descr="South Korea">
          <a:extLst>
            <a:ext uri="{FF2B5EF4-FFF2-40B4-BE49-F238E27FC236}">
              <a16:creationId xmlns:a16="http://schemas.microsoft.com/office/drawing/2014/main" id="{5EAE359C-9E1C-4544-A0BF-9DDBC85F7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457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43" name="Picture 442" descr="United States">
          <a:extLst>
            <a:ext uri="{FF2B5EF4-FFF2-40B4-BE49-F238E27FC236}">
              <a16:creationId xmlns:a16="http://schemas.microsoft.com/office/drawing/2014/main" id="{B0DD4FF3-605E-4041-AACF-5CFAB57BC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476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44" name="Picture 443" descr="United States">
          <a:extLst>
            <a:ext uri="{FF2B5EF4-FFF2-40B4-BE49-F238E27FC236}">
              <a16:creationId xmlns:a16="http://schemas.microsoft.com/office/drawing/2014/main" id="{C9C062F8-356A-4502-B8E9-0BF6B0C84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495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45" name="Picture 444" descr="China">
          <a:extLst>
            <a:ext uri="{FF2B5EF4-FFF2-40B4-BE49-F238E27FC236}">
              <a16:creationId xmlns:a16="http://schemas.microsoft.com/office/drawing/2014/main" id="{DFCF0DDD-8D73-4E34-9376-5BC8103E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514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46" name="Picture 445" descr="United States">
          <a:extLst>
            <a:ext uri="{FF2B5EF4-FFF2-40B4-BE49-F238E27FC236}">
              <a16:creationId xmlns:a16="http://schemas.microsoft.com/office/drawing/2014/main" id="{6C07BB97-2AF7-42EF-A580-24106124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533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47" name="Picture 446" descr="United States">
          <a:extLst>
            <a:ext uri="{FF2B5EF4-FFF2-40B4-BE49-F238E27FC236}">
              <a16:creationId xmlns:a16="http://schemas.microsoft.com/office/drawing/2014/main" id="{70F4DE45-15ED-4089-9D9F-9E7A85EEF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552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48" name="Picture 447" descr="United States">
          <a:extLst>
            <a:ext uri="{FF2B5EF4-FFF2-40B4-BE49-F238E27FC236}">
              <a16:creationId xmlns:a16="http://schemas.microsoft.com/office/drawing/2014/main" id="{C40068A1-DB6A-44A6-AE16-C75C9887A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571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49" name="Picture 448" descr="United States">
          <a:extLst>
            <a:ext uri="{FF2B5EF4-FFF2-40B4-BE49-F238E27FC236}">
              <a16:creationId xmlns:a16="http://schemas.microsoft.com/office/drawing/2014/main" id="{06E7441F-7245-4E3C-AF32-7BD6BF0FB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590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50" name="Picture 449" descr="Australia">
          <a:extLst>
            <a:ext uri="{FF2B5EF4-FFF2-40B4-BE49-F238E27FC236}">
              <a16:creationId xmlns:a16="http://schemas.microsoft.com/office/drawing/2014/main" id="{F5DD7B2B-C2A1-4C09-9B79-D1321F32A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609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51" name="Picture 450" descr="Korea">
          <a:extLst>
            <a:ext uri="{FF2B5EF4-FFF2-40B4-BE49-F238E27FC236}">
              <a16:creationId xmlns:a16="http://schemas.microsoft.com/office/drawing/2014/main" id="{9264F704-9086-439D-BEFD-E17F1CFAF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628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52" name="Picture 451" descr="Australia">
          <a:extLst>
            <a:ext uri="{FF2B5EF4-FFF2-40B4-BE49-F238E27FC236}">
              <a16:creationId xmlns:a16="http://schemas.microsoft.com/office/drawing/2014/main" id="{4D7C90ED-0BA1-4B14-8F53-EAAF373EB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647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53" name="Picture 452" descr="United States">
          <a:extLst>
            <a:ext uri="{FF2B5EF4-FFF2-40B4-BE49-F238E27FC236}">
              <a16:creationId xmlns:a16="http://schemas.microsoft.com/office/drawing/2014/main" id="{CA52CAF9-2808-41B5-8B00-71846698F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667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54" name="Picture 453" descr="United States">
          <a:extLst>
            <a:ext uri="{FF2B5EF4-FFF2-40B4-BE49-F238E27FC236}">
              <a16:creationId xmlns:a16="http://schemas.microsoft.com/office/drawing/2014/main" id="{5B85317B-524C-402D-AB51-2931DFBFB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686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55" name="Picture 454" descr="United States">
          <a:extLst>
            <a:ext uri="{FF2B5EF4-FFF2-40B4-BE49-F238E27FC236}">
              <a16:creationId xmlns:a16="http://schemas.microsoft.com/office/drawing/2014/main" id="{B5902898-870A-4C3C-8F10-19973B0C2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705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56" name="Picture 455" descr="United States">
          <a:extLst>
            <a:ext uri="{FF2B5EF4-FFF2-40B4-BE49-F238E27FC236}">
              <a16:creationId xmlns:a16="http://schemas.microsoft.com/office/drawing/2014/main" id="{DEB1FE3C-1998-48B5-A46A-46A2DF4BD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724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57" name="Picture 456" descr="United States">
          <a:extLst>
            <a:ext uri="{FF2B5EF4-FFF2-40B4-BE49-F238E27FC236}">
              <a16:creationId xmlns:a16="http://schemas.microsoft.com/office/drawing/2014/main" id="{70CD2CFD-0CCC-4667-AFA8-E8B7E7010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743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58" name="Picture 457" descr="United States">
          <a:extLst>
            <a:ext uri="{FF2B5EF4-FFF2-40B4-BE49-F238E27FC236}">
              <a16:creationId xmlns:a16="http://schemas.microsoft.com/office/drawing/2014/main" id="{C301D20C-E1DF-4758-9CD2-96DA18363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762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59" name="Picture 458" descr="United States">
          <a:extLst>
            <a:ext uri="{FF2B5EF4-FFF2-40B4-BE49-F238E27FC236}">
              <a16:creationId xmlns:a16="http://schemas.microsoft.com/office/drawing/2014/main" id="{888373B8-D05D-4FB4-962A-89DF6C435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781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60" name="Picture 459" descr="United States">
          <a:extLst>
            <a:ext uri="{FF2B5EF4-FFF2-40B4-BE49-F238E27FC236}">
              <a16:creationId xmlns:a16="http://schemas.microsoft.com/office/drawing/2014/main" id="{1F526EF7-8931-4180-BE8A-AB4EABCC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800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61" name="Picture 460" descr="United States">
          <a:extLst>
            <a:ext uri="{FF2B5EF4-FFF2-40B4-BE49-F238E27FC236}">
              <a16:creationId xmlns:a16="http://schemas.microsoft.com/office/drawing/2014/main" id="{C5BB33FC-089A-45BC-BD04-A1DFA315B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819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62" name="Picture 461" descr="United States">
          <a:extLst>
            <a:ext uri="{FF2B5EF4-FFF2-40B4-BE49-F238E27FC236}">
              <a16:creationId xmlns:a16="http://schemas.microsoft.com/office/drawing/2014/main" id="{D5642D11-C70E-43F8-ADA3-F781D17FA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838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63" name="Picture 462" descr="Sweden">
          <a:extLst>
            <a:ext uri="{FF2B5EF4-FFF2-40B4-BE49-F238E27FC236}">
              <a16:creationId xmlns:a16="http://schemas.microsoft.com/office/drawing/2014/main" id="{E046D72A-7058-4F87-8141-094AEAB18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857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64" name="Picture 463" descr="South Korea">
          <a:extLst>
            <a:ext uri="{FF2B5EF4-FFF2-40B4-BE49-F238E27FC236}">
              <a16:creationId xmlns:a16="http://schemas.microsoft.com/office/drawing/2014/main" id="{2C4D6CCE-8D50-43C1-B644-C6987379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876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65" name="Picture 464" descr="United States">
          <a:extLst>
            <a:ext uri="{FF2B5EF4-FFF2-40B4-BE49-F238E27FC236}">
              <a16:creationId xmlns:a16="http://schemas.microsoft.com/office/drawing/2014/main" id="{F19A3A90-BC1A-424F-865D-F8693B270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895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66" name="Picture 465" descr="United States">
          <a:extLst>
            <a:ext uri="{FF2B5EF4-FFF2-40B4-BE49-F238E27FC236}">
              <a16:creationId xmlns:a16="http://schemas.microsoft.com/office/drawing/2014/main" id="{1BFE9D8E-AAD7-4E15-8CEE-4751BD60B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914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285750</xdr:colOff>
      <xdr:row>0</xdr:row>
      <xdr:rowOff>285750</xdr:rowOff>
    </xdr:to>
    <xdr:pic>
      <xdr:nvPicPr>
        <xdr:cNvPr id="467" name="Picture 466" descr="United States">
          <a:extLst>
            <a:ext uri="{FF2B5EF4-FFF2-40B4-BE49-F238E27FC236}">
              <a16:creationId xmlns:a16="http://schemas.microsoft.com/office/drawing/2014/main" id="{16FF123E-F7BC-45FD-9CC2-8D25BEEB1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933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68" name="Picture 467" descr="United States">
          <a:extLst>
            <a:ext uri="{FF2B5EF4-FFF2-40B4-BE49-F238E27FC236}">
              <a16:creationId xmlns:a16="http://schemas.microsoft.com/office/drawing/2014/main" id="{21415D0C-A589-4B95-B08F-5157C7999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78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69" name="Picture 468" descr="Canada">
          <a:extLst>
            <a:ext uri="{FF2B5EF4-FFF2-40B4-BE49-F238E27FC236}">
              <a16:creationId xmlns:a16="http://schemas.microsoft.com/office/drawing/2014/main" id="{C9A801D1-A358-449E-B1DB-B6CBF7932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97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70" name="Picture 469" descr="United States">
          <a:extLst>
            <a:ext uri="{FF2B5EF4-FFF2-40B4-BE49-F238E27FC236}">
              <a16:creationId xmlns:a16="http://schemas.microsoft.com/office/drawing/2014/main" id="{C26C0BD2-D73C-4FB4-95DE-7E2C6F0EE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16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71" name="Picture 470" descr="United States">
          <a:extLst>
            <a:ext uri="{FF2B5EF4-FFF2-40B4-BE49-F238E27FC236}">
              <a16:creationId xmlns:a16="http://schemas.microsoft.com/office/drawing/2014/main" id="{91698ABB-C349-4A41-B7E2-ED77BB9A4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35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72" name="Picture 471" descr="Italy">
          <a:extLst>
            <a:ext uri="{FF2B5EF4-FFF2-40B4-BE49-F238E27FC236}">
              <a16:creationId xmlns:a16="http://schemas.microsoft.com/office/drawing/2014/main" id="{EB79A77D-1B39-4A6D-A8D9-9FFECD3E7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54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73" name="Picture 472" descr="Australia">
          <a:extLst>
            <a:ext uri="{FF2B5EF4-FFF2-40B4-BE49-F238E27FC236}">
              <a16:creationId xmlns:a16="http://schemas.microsoft.com/office/drawing/2014/main" id="{CE89F6D9-CDF1-45D9-92E5-068564E4F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73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74" name="Picture 473" descr="United States">
          <a:extLst>
            <a:ext uri="{FF2B5EF4-FFF2-40B4-BE49-F238E27FC236}">
              <a16:creationId xmlns:a16="http://schemas.microsoft.com/office/drawing/2014/main" id="{D1A59F8A-272F-49DF-A84F-2CB0F2B19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93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75" name="Picture 474" descr="United States">
          <a:extLst>
            <a:ext uri="{FF2B5EF4-FFF2-40B4-BE49-F238E27FC236}">
              <a16:creationId xmlns:a16="http://schemas.microsoft.com/office/drawing/2014/main" id="{8BE8B0EC-BA81-49CE-B220-A859153E4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212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76" name="Picture 475" descr="United States">
          <a:extLst>
            <a:ext uri="{FF2B5EF4-FFF2-40B4-BE49-F238E27FC236}">
              <a16:creationId xmlns:a16="http://schemas.microsoft.com/office/drawing/2014/main" id="{264C5E44-728F-4FAB-8D87-1EF1360B7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231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77" name="Picture 476" descr="United States">
          <a:extLst>
            <a:ext uri="{FF2B5EF4-FFF2-40B4-BE49-F238E27FC236}">
              <a16:creationId xmlns:a16="http://schemas.microsoft.com/office/drawing/2014/main" id="{7DB77DB5-E3E3-4B74-8378-4887D3554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250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78" name="Picture 477" descr="United States">
          <a:extLst>
            <a:ext uri="{FF2B5EF4-FFF2-40B4-BE49-F238E27FC236}">
              <a16:creationId xmlns:a16="http://schemas.microsoft.com/office/drawing/2014/main" id="{DD82F5C0-9E7D-437D-BF87-2344C57D8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269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79" name="Picture 478" descr="South Korea">
          <a:extLst>
            <a:ext uri="{FF2B5EF4-FFF2-40B4-BE49-F238E27FC236}">
              <a16:creationId xmlns:a16="http://schemas.microsoft.com/office/drawing/2014/main" id="{5DDCBAA8-2FD5-49B0-B10E-C943E1173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288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80" name="Picture 479" descr="United States">
          <a:extLst>
            <a:ext uri="{FF2B5EF4-FFF2-40B4-BE49-F238E27FC236}">
              <a16:creationId xmlns:a16="http://schemas.microsoft.com/office/drawing/2014/main" id="{14C6C489-6D80-42C4-80CD-EA23CCFC2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307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81" name="Picture 480" descr="United States">
          <a:extLst>
            <a:ext uri="{FF2B5EF4-FFF2-40B4-BE49-F238E27FC236}">
              <a16:creationId xmlns:a16="http://schemas.microsoft.com/office/drawing/2014/main" id="{738AF96A-6C4C-4F2F-9CF6-B98F14AFD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326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82" name="Picture 481" descr="United States">
          <a:extLst>
            <a:ext uri="{FF2B5EF4-FFF2-40B4-BE49-F238E27FC236}">
              <a16:creationId xmlns:a16="http://schemas.microsoft.com/office/drawing/2014/main" id="{CB8997BA-E2B4-4EB0-926E-1874BAF7D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345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83" name="Picture 482" descr="United States">
          <a:extLst>
            <a:ext uri="{FF2B5EF4-FFF2-40B4-BE49-F238E27FC236}">
              <a16:creationId xmlns:a16="http://schemas.microsoft.com/office/drawing/2014/main" id="{045E20B9-ABD7-4702-BCE5-514C6AD9F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364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84" name="Picture 483" descr="United States">
          <a:extLst>
            <a:ext uri="{FF2B5EF4-FFF2-40B4-BE49-F238E27FC236}">
              <a16:creationId xmlns:a16="http://schemas.microsoft.com/office/drawing/2014/main" id="{B3574DCF-E3A8-4D77-9E33-B7BA61C37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383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85" name="Picture 484" descr="United States">
          <a:extLst>
            <a:ext uri="{FF2B5EF4-FFF2-40B4-BE49-F238E27FC236}">
              <a16:creationId xmlns:a16="http://schemas.microsoft.com/office/drawing/2014/main" id="{557D11C2-44BA-4610-B64C-83A75EC11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402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86" name="Picture 485" descr="Argentina">
          <a:extLst>
            <a:ext uri="{FF2B5EF4-FFF2-40B4-BE49-F238E27FC236}">
              <a16:creationId xmlns:a16="http://schemas.microsoft.com/office/drawing/2014/main" id="{25F4A277-27EB-40D7-AE7C-D1B523781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421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87" name="Picture 486" descr="United States">
          <a:extLst>
            <a:ext uri="{FF2B5EF4-FFF2-40B4-BE49-F238E27FC236}">
              <a16:creationId xmlns:a16="http://schemas.microsoft.com/office/drawing/2014/main" id="{A1ECF00D-7C35-4F97-A9A1-468E94683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440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88" name="Picture 487" descr="United States">
          <a:extLst>
            <a:ext uri="{FF2B5EF4-FFF2-40B4-BE49-F238E27FC236}">
              <a16:creationId xmlns:a16="http://schemas.microsoft.com/office/drawing/2014/main" id="{F73D1BCE-A870-4804-A18D-2E95E15AA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459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89" name="Picture 488" descr="United States">
          <a:extLst>
            <a:ext uri="{FF2B5EF4-FFF2-40B4-BE49-F238E27FC236}">
              <a16:creationId xmlns:a16="http://schemas.microsoft.com/office/drawing/2014/main" id="{DBC5FE17-5CF4-49D8-9EFB-AFBBE4323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478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90" name="Picture 489" descr="Canada">
          <a:extLst>
            <a:ext uri="{FF2B5EF4-FFF2-40B4-BE49-F238E27FC236}">
              <a16:creationId xmlns:a16="http://schemas.microsoft.com/office/drawing/2014/main" id="{0EA7B672-E52B-44B3-8C35-DA502ACF2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497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91" name="Picture 490" descr="United States">
          <a:extLst>
            <a:ext uri="{FF2B5EF4-FFF2-40B4-BE49-F238E27FC236}">
              <a16:creationId xmlns:a16="http://schemas.microsoft.com/office/drawing/2014/main" id="{39175E4F-6677-4ABD-A506-9CECF43EE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516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92" name="Picture 491" descr="Ireland">
          <a:extLst>
            <a:ext uri="{FF2B5EF4-FFF2-40B4-BE49-F238E27FC236}">
              <a16:creationId xmlns:a16="http://schemas.microsoft.com/office/drawing/2014/main" id="{6540F39B-0442-4B7C-BF90-619BFFCD2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535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93" name="Picture 492" descr="United States">
          <a:extLst>
            <a:ext uri="{FF2B5EF4-FFF2-40B4-BE49-F238E27FC236}">
              <a16:creationId xmlns:a16="http://schemas.microsoft.com/office/drawing/2014/main" id="{3B235114-CDF9-4676-AC2E-03BD07AC7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554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94" name="Picture 493" descr="United States">
          <a:extLst>
            <a:ext uri="{FF2B5EF4-FFF2-40B4-BE49-F238E27FC236}">
              <a16:creationId xmlns:a16="http://schemas.microsoft.com/office/drawing/2014/main" id="{D3FBE95E-2EAF-4B4D-895C-1340B16DE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574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95" name="Picture 494" descr="Argentina">
          <a:extLst>
            <a:ext uri="{FF2B5EF4-FFF2-40B4-BE49-F238E27FC236}">
              <a16:creationId xmlns:a16="http://schemas.microsoft.com/office/drawing/2014/main" id="{33D04971-497E-416B-923E-4FB66FCE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593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96" name="Picture 495" descr="United States">
          <a:extLst>
            <a:ext uri="{FF2B5EF4-FFF2-40B4-BE49-F238E27FC236}">
              <a16:creationId xmlns:a16="http://schemas.microsoft.com/office/drawing/2014/main" id="{2514923F-C2DA-43E3-9521-FB5EA617F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612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97" name="Picture 496" descr="United States">
          <a:extLst>
            <a:ext uri="{FF2B5EF4-FFF2-40B4-BE49-F238E27FC236}">
              <a16:creationId xmlns:a16="http://schemas.microsoft.com/office/drawing/2014/main" id="{C5B1B496-4A82-4FB5-881C-6429B2BE5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631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98" name="Picture 497" descr="United States">
          <a:extLst>
            <a:ext uri="{FF2B5EF4-FFF2-40B4-BE49-F238E27FC236}">
              <a16:creationId xmlns:a16="http://schemas.microsoft.com/office/drawing/2014/main" id="{4B0A2C7A-77C6-494B-8D71-004201AD1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650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499" name="Picture 498" descr="United States">
          <a:extLst>
            <a:ext uri="{FF2B5EF4-FFF2-40B4-BE49-F238E27FC236}">
              <a16:creationId xmlns:a16="http://schemas.microsoft.com/office/drawing/2014/main" id="{5D2048B2-75D7-4416-9206-9885AD448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669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00" name="Picture 499" descr="Zimbabwe">
          <a:extLst>
            <a:ext uri="{FF2B5EF4-FFF2-40B4-BE49-F238E27FC236}">
              <a16:creationId xmlns:a16="http://schemas.microsoft.com/office/drawing/2014/main" id="{640F2875-EB59-40D7-A9BA-94A2681DA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688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01" name="Picture 500" descr="United States">
          <a:extLst>
            <a:ext uri="{FF2B5EF4-FFF2-40B4-BE49-F238E27FC236}">
              <a16:creationId xmlns:a16="http://schemas.microsoft.com/office/drawing/2014/main" id="{5A7F1095-8B77-4442-8A78-C75010981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707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02" name="Picture 501" descr="Canada">
          <a:extLst>
            <a:ext uri="{FF2B5EF4-FFF2-40B4-BE49-F238E27FC236}">
              <a16:creationId xmlns:a16="http://schemas.microsoft.com/office/drawing/2014/main" id="{518B2779-06F1-436E-9C64-34FC582C5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726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03" name="Picture 502" descr="United States">
          <a:extLst>
            <a:ext uri="{FF2B5EF4-FFF2-40B4-BE49-F238E27FC236}">
              <a16:creationId xmlns:a16="http://schemas.microsoft.com/office/drawing/2014/main" id="{E1A3B7B9-BB68-4D98-8640-6D135080D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745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04" name="Picture 503" descr="United States">
          <a:extLst>
            <a:ext uri="{FF2B5EF4-FFF2-40B4-BE49-F238E27FC236}">
              <a16:creationId xmlns:a16="http://schemas.microsoft.com/office/drawing/2014/main" id="{47AC2BED-BB27-4003-BF28-D1DAAEA34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764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05" name="Picture 504" descr="Australia">
          <a:extLst>
            <a:ext uri="{FF2B5EF4-FFF2-40B4-BE49-F238E27FC236}">
              <a16:creationId xmlns:a16="http://schemas.microsoft.com/office/drawing/2014/main" id="{68561638-0D34-4CA9-95D4-AFDF9A3B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783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06" name="Picture 505" descr="United States">
          <a:extLst>
            <a:ext uri="{FF2B5EF4-FFF2-40B4-BE49-F238E27FC236}">
              <a16:creationId xmlns:a16="http://schemas.microsoft.com/office/drawing/2014/main" id="{3892DC69-7CBF-4011-9F6D-2456FE3D1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802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07" name="Picture 506" descr="United States">
          <a:extLst>
            <a:ext uri="{FF2B5EF4-FFF2-40B4-BE49-F238E27FC236}">
              <a16:creationId xmlns:a16="http://schemas.microsoft.com/office/drawing/2014/main" id="{5AB3BA65-4DA3-4F41-B0D0-E301C4C06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821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08" name="Picture 507" descr="United States">
          <a:extLst>
            <a:ext uri="{FF2B5EF4-FFF2-40B4-BE49-F238E27FC236}">
              <a16:creationId xmlns:a16="http://schemas.microsoft.com/office/drawing/2014/main" id="{ACFB4288-1AE5-4896-99E9-B1447B8CB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840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09" name="Picture 508" descr="United States">
          <a:extLst>
            <a:ext uri="{FF2B5EF4-FFF2-40B4-BE49-F238E27FC236}">
              <a16:creationId xmlns:a16="http://schemas.microsoft.com/office/drawing/2014/main" id="{F9FC0925-6A73-4F0D-BF5A-2804821D9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859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10" name="Picture 509" descr="United States">
          <a:extLst>
            <a:ext uri="{FF2B5EF4-FFF2-40B4-BE49-F238E27FC236}">
              <a16:creationId xmlns:a16="http://schemas.microsoft.com/office/drawing/2014/main" id="{E91946DD-B323-4CC9-A1CF-47796A123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878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11" name="Picture 510" descr="United States">
          <a:extLst>
            <a:ext uri="{FF2B5EF4-FFF2-40B4-BE49-F238E27FC236}">
              <a16:creationId xmlns:a16="http://schemas.microsoft.com/office/drawing/2014/main" id="{8D4520B1-D14B-4F3A-876E-12C1E74AA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897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12" name="Picture 511" descr="United States">
          <a:extLst>
            <a:ext uri="{FF2B5EF4-FFF2-40B4-BE49-F238E27FC236}">
              <a16:creationId xmlns:a16="http://schemas.microsoft.com/office/drawing/2014/main" id="{56161A25-0D78-4FE9-96B5-8C8C46E24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916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13" name="Picture 512" descr="United States">
          <a:extLst>
            <a:ext uri="{FF2B5EF4-FFF2-40B4-BE49-F238E27FC236}">
              <a16:creationId xmlns:a16="http://schemas.microsoft.com/office/drawing/2014/main" id="{147AB57E-DFD1-4967-9B32-E28C607E3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935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14" name="Picture 513" descr="United States">
          <a:extLst>
            <a:ext uri="{FF2B5EF4-FFF2-40B4-BE49-F238E27FC236}">
              <a16:creationId xmlns:a16="http://schemas.microsoft.com/office/drawing/2014/main" id="{ED67DB67-55F2-4112-92A8-409B93981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955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15" name="Picture 514" descr="United States">
          <a:extLst>
            <a:ext uri="{FF2B5EF4-FFF2-40B4-BE49-F238E27FC236}">
              <a16:creationId xmlns:a16="http://schemas.microsoft.com/office/drawing/2014/main" id="{F54841DD-6B27-4257-A7D1-EDEC8724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974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16" name="Picture 515" descr="United States">
          <a:extLst>
            <a:ext uri="{FF2B5EF4-FFF2-40B4-BE49-F238E27FC236}">
              <a16:creationId xmlns:a16="http://schemas.microsoft.com/office/drawing/2014/main" id="{7045D26B-90F2-4070-BB24-DA8D503BA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993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17" name="Picture 516" descr="United States">
          <a:extLst>
            <a:ext uri="{FF2B5EF4-FFF2-40B4-BE49-F238E27FC236}">
              <a16:creationId xmlns:a16="http://schemas.microsoft.com/office/drawing/2014/main" id="{835AEFC7-06A5-4003-AD11-19542E8B5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012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18" name="Picture 517" descr="Sweden">
          <a:extLst>
            <a:ext uri="{FF2B5EF4-FFF2-40B4-BE49-F238E27FC236}">
              <a16:creationId xmlns:a16="http://schemas.microsoft.com/office/drawing/2014/main" id="{1CD5E680-00A8-42CA-BB94-48E428C1B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031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19" name="Picture 518" descr="United States">
          <a:extLst>
            <a:ext uri="{FF2B5EF4-FFF2-40B4-BE49-F238E27FC236}">
              <a16:creationId xmlns:a16="http://schemas.microsoft.com/office/drawing/2014/main" id="{1327E73B-FA57-4007-BC93-6CED84F94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050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20" name="Picture 519" descr="United States">
          <a:extLst>
            <a:ext uri="{FF2B5EF4-FFF2-40B4-BE49-F238E27FC236}">
              <a16:creationId xmlns:a16="http://schemas.microsoft.com/office/drawing/2014/main" id="{78890BA0-4308-4437-A639-96DAFD7E1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069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21" name="Picture 520" descr="United States">
          <a:extLst>
            <a:ext uri="{FF2B5EF4-FFF2-40B4-BE49-F238E27FC236}">
              <a16:creationId xmlns:a16="http://schemas.microsoft.com/office/drawing/2014/main" id="{C52F3044-E62A-4BE4-9DD5-BEDC12539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088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22" name="Picture 521" descr="United States">
          <a:extLst>
            <a:ext uri="{FF2B5EF4-FFF2-40B4-BE49-F238E27FC236}">
              <a16:creationId xmlns:a16="http://schemas.microsoft.com/office/drawing/2014/main" id="{446CE58C-1B92-4BB5-AB2C-81F484892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107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23" name="Picture 522" descr="United States">
          <a:extLst>
            <a:ext uri="{FF2B5EF4-FFF2-40B4-BE49-F238E27FC236}">
              <a16:creationId xmlns:a16="http://schemas.microsoft.com/office/drawing/2014/main" id="{BA14FA59-D395-493E-ABDD-D971CEC14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126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24" name="Picture 523" descr="United States">
          <a:extLst>
            <a:ext uri="{FF2B5EF4-FFF2-40B4-BE49-F238E27FC236}">
              <a16:creationId xmlns:a16="http://schemas.microsoft.com/office/drawing/2014/main" id="{1215E547-962C-4005-B70B-E724FB134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145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25" name="Picture 524" descr="Chile">
          <a:extLst>
            <a:ext uri="{FF2B5EF4-FFF2-40B4-BE49-F238E27FC236}">
              <a16:creationId xmlns:a16="http://schemas.microsoft.com/office/drawing/2014/main" id="{4592FB49-8ABD-4639-946A-E73DFD02D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164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26" name="Picture 525" descr="Canada">
          <a:extLst>
            <a:ext uri="{FF2B5EF4-FFF2-40B4-BE49-F238E27FC236}">
              <a16:creationId xmlns:a16="http://schemas.microsoft.com/office/drawing/2014/main" id="{5268461C-0BD0-40AC-8AA6-503A96FDD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183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27" name="Picture 526" descr="United States">
          <a:extLst>
            <a:ext uri="{FF2B5EF4-FFF2-40B4-BE49-F238E27FC236}">
              <a16:creationId xmlns:a16="http://schemas.microsoft.com/office/drawing/2014/main" id="{AAABB4B9-52A8-474C-A1DA-1C2E414C2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202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28" name="Picture 527" descr="Australia">
          <a:extLst>
            <a:ext uri="{FF2B5EF4-FFF2-40B4-BE49-F238E27FC236}">
              <a16:creationId xmlns:a16="http://schemas.microsoft.com/office/drawing/2014/main" id="{54E3ADFD-4CD2-4309-B0A3-3C6E26D85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221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29" name="Picture 528" descr="United States">
          <a:extLst>
            <a:ext uri="{FF2B5EF4-FFF2-40B4-BE49-F238E27FC236}">
              <a16:creationId xmlns:a16="http://schemas.microsoft.com/office/drawing/2014/main" id="{012D81F8-3C99-4090-A05C-990B10B79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240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30" name="Picture 529" descr="United States">
          <a:extLst>
            <a:ext uri="{FF2B5EF4-FFF2-40B4-BE49-F238E27FC236}">
              <a16:creationId xmlns:a16="http://schemas.microsoft.com/office/drawing/2014/main" id="{045B44C2-AC48-4984-98D0-9A9F5B18E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259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31" name="Picture 530" descr="United States">
          <a:extLst>
            <a:ext uri="{FF2B5EF4-FFF2-40B4-BE49-F238E27FC236}">
              <a16:creationId xmlns:a16="http://schemas.microsoft.com/office/drawing/2014/main" id="{C5BD6840-F8A7-4CA5-AC3B-607075503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278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32" name="Picture 531" descr="United States">
          <a:extLst>
            <a:ext uri="{FF2B5EF4-FFF2-40B4-BE49-F238E27FC236}">
              <a16:creationId xmlns:a16="http://schemas.microsoft.com/office/drawing/2014/main" id="{DBE21259-AA22-43BC-9504-85FCD62AD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297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33" name="Picture 532" descr="United States">
          <a:extLst>
            <a:ext uri="{FF2B5EF4-FFF2-40B4-BE49-F238E27FC236}">
              <a16:creationId xmlns:a16="http://schemas.microsoft.com/office/drawing/2014/main" id="{BE72D993-F5B9-4347-8070-6DB6AEB76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316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34" name="Picture 533" descr="United States">
          <a:extLst>
            <a:ext uri="{FF2B5EF4-FFF2-40B4-BE49-F238E27FC236}">
              <a16:creationId xmlns:a16="http://schemas.microsoft.com/office/drawing/2014/main" id="{0D5A3E51-97E5-4C54-B5BB-CDF0C5E14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336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35" name="Picture 534" descr="United States">
          <a:extLst>
            <a:ext uri="{FF2B5EF4-FFF2-40B4-BE49-F238E27FC236}">
              <a16:creationId xmlns:a16="http://schemas.microsoft.com/office/drawing/2014/main" id="{841AEC2B-0F16-4413-86C1-7178235E1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355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36" name="Picture 535" descr="United States">
          <a:extLst>
            <a:ext uri="{FF2B5EF4-FFF2-40B4-BE49-F238E27FC236}">
              <a16:creationId xmlns:a16="http://schemas.microsoft.com/office/drawing/2014/main" id="{3C04BBA5-CAAF-4DD8-8D6C-F70F27C54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374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37" name="Picture 536" descr="United States">
          <a:extLst>
            <a:ext uri="{FF2B5EF4-FFF2-40B4-BE49-F238E27FC236}">
              <a16:creationId xmlns:a16="http://schemas.microsoft.com/office/drawing/2014/main" id="{70145715-2172-4E61-8900-2A416F78A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393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38" name="Picture 537" descr="United States">
          <a:extLst>
            <a:ext uri="{FF2B5EF4-FFF2-40B4-BE49-F238E27FC236}">
              <a16:creationId xmlns:a16="http://schemas.microsoft.com/office/drawing/2014/main" id="{44FA2744-190A-4E64-90A1-F21A502AD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412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39" name="Picture 538" descr="United States">
          <a:extLst>
            <a:ext uri="{FF2B5EF4-FFF2-40B4-BE49-F238E27FC236}">
              <a16:creationId xmlns:a16="http://schemas.microsoft.com/office/drawing/2014/main" id="{ED26AB53-64C1-489A-B4CA-32AD83B5F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431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40" name="Picture 539" descr="India">
          <a:extLst>
            <a:ext uri="{FF2B5EF4-FFF2-40B4-BE49-F238E27FC236}">
              <a16:creationId xmlns:a16="http://schemas.microsoft.com/office/drawing/2014/main" id="{C2E20047-DB4F-4800-B484-A86F87C2E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450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41" name="Picture 540" descr="United States">
          <a:extLst>
            <a:ext uri="{FF2B5EF4-FFF2-40B4-BE49-F238E27FC236}">
              <a16:creationId xmlns:a16="http://schemas.microsoft.com/office/drawing/2014/main" id="{F1FB2463-72F7-4F13-9BB8-D77B4393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469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42" name="Picture 541" descr="Canada">
          <a:extLst>
            <a:ext uri="{FF2B5EF4-FFF2-40B4-BE49-F238E27FC236}">
              <a16:creationId xmlns:a16="http://schemas.microsoft.com/office/drawing/2014/main" id="{B27ED894-3164-4A84-A8F6-BF086C5BD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488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43" name="Picture 542" descr="Chinese Taipei">
          <a:extLst>
            <a:ext uri="{FF2B5EF4-FFF2-40B4-BE49-F238E27FC236}">
              <a16:creationId xmlns:a16="http://schemas.microsoft.com/office/drawing/2014/main" id="{7C00E0BB-6BE1-4814-8973-942F4591E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507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44" name="Picture 543" descr="United States">
          <a:extLst>
            <a:ext uri="{FF2B5EF4-FFF2-40B4-BE49-F238E27FC236}">
              <a16:creationId xmlns:a16="http://schemas.microsoft.com/office/drawing/2014/main" id="{59C378FC-2A2E-4BB7-9253-48C7833D9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526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45" name="Picture 544" descr="United States">
          <a:extLst>
            <a:ext uri="{FF2B5EF4-FFF2-40B4-BE49-F238E27FC236}">
              <a16:creationId xmlns:a16="http://schemas.microsoft.com/office/drawing/2014/main" id="{04478132-8D10-4A4A-B6E9-96478A63E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545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46" name="Picture 545" descr="United States">
          <a:extLst>
            <a:ext uri="{FF2B5EF4-FFF2-40B4-BE49-F238E27FC236}">
              <a16:creationId xmlns:a16="http://schemas.microsoft.com/office/drawing/2014/main" id="{CFC1A57C-5AAF-469C-9F58-4DB29F018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564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47" name="Picture 546" descr="United States">
          <a:extLst>
            <a:ext uri="{FF2B5EF4-FFF2-40B4-BE49-F238E27FC236}">
              <a16:creationId xmlns:a16="http://schemas.microsoft.com/office/drawing/2014/main" id="{33021FB1-9870-44D1-8CFC-01FB58397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583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0</xdr:colOff>
      <xdr:row>0</xdr:row>
      <xdr:rowOff>0</xdr:rowOff>
    </xdr:from>
    <xdr:to>
      <xdr:col>34</xdr:col>
      <xdr:colOff>381000</xdr:colOff>
      <xdr:row>0</xdr:row>
      <xdr:rowOff>381000</xdr:rowOff>
    </xdr:to>
    <xdr:pic>
      <xdr:nvPicPr>
        <xdr:cNvPr id="548" name="Picture 547" descr="United States">
          <a:extLst>
            <a:ext uri="{FF2B5EF4-FFF2-40B4-BE49-F238E27FC236}">
              <a16:creationId xmlns:a16="http://schemas.microsoft.com/office/drawing/2014/main" id="{5BA64926-1851-4AC8-966E-56D596D88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6800" y="1602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49" name="Picture 548" descr="United States">
          <a:extLst>
            <a:ext uri="{FF2B5EF4-FFF2-40B4-BE49-F238E27FC236}">
              <a16:creationId xmlns:a16="http://schemas.microsoft.com/office/drawing/2014/main" id="{E4E7D2AE-C18E-4620-A9E8-9BD1DD4B1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406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50" name="Picture 549" descr="Canada">
          <a:extLst>
            <a:ext uri="{FF2B5EF4-FFF2-40B4-BE49-F238E27FC236}">
              <a16:creationId xmlns:a16="http://schemas.microsoft.com/office/drawing/2014/main" id="{DEE34486-11FA-46E5-8D4F-C3700309F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596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51" name="Picture 550" descr="United States">
          <a:extLst>
            <a:ext uri="{FF2B5EF4-FFF2-40B4-BE49-F238E27FC236}">
              <a16:creationId xmlns:a16="http://schemas.microsoft.com/office/drawing/2014/main" id="{D92C9078-CDE0-4A7A-A977-2B4E0EEBD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787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52" name="Picture 551" descr="United States">
          <a:extLst>
            <a:ext uri="{FF2B5EF4-FFF2-40B4-BE49-F238E27FC236}">
              <a16:creationId xmlns:a16="http://schemas.microsoft.com/office/drawing/2014/main" id="{758C41B0-6F7C-4AC5-A88C-E215CE1D0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977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53" name="Picture 552" descr="Italy">
          <a:extLst>
            <a:ext uri="{FF2B5EF4-FFF2-40B4-BE49-F238E27FC236}">
              <a16:creationId xmlns:a16="http://schemas.microsoft.com/office/drawing/2014/main" id="{34A93EC5-797B-4FA9-BE08-4A3F6F67F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168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54" name="Picture 553" descr="Australia">
          <a:extLst>
            <a:ext uri="{FF2B5EF4-FFF2-40B4-BE49-F238E27FC236}">
              <a16:creationId xmlns:a16="http://schemas.microsoft.com/office/drawing/2014/main" id="{A54B0C2D-D8F1-4BCF-8F35-4005E43E9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358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55" name="Picture 554" descr="United States">
          <a:extLst>
            <a:ext uri="{FF2B5EF4-FFF2-40B4-BE49-F238E27FC236}">
              <a16:creationId xmlns:a16="http://schemas.microsoft.com/office/drawing/2014/main" id="{8EEFD3A2-17F3-4FCF-B2AA-F99FD844D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549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56" name="Picture 555" descr="United States">
          <a:extLst>
            <a:ext uri="{FF2B5EF4-FFF2-40B4-BE49-F238E27FC236}">
              <a16:creationId xmlns:a16="http://schemas.microsoft.com/office/drawing/2014/main" id="{24CEE588-52EB-41E8-A37F-E1D45BF9F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739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57" name="Picture 556" descr="United States">
          <a:extLst>
            <a:ext uri="{FF2B5EF4-FFF2-40B4-BE49-F238E27FC236}">
              <a16:creationId xmlns:a16="http://schemas.microsoft.com/office/drawing/2014/main" id="{612FE800-1A39-406D-B8B2-24FA8252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930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58" name="Picture 557" descr="United States">
          <a:extLst>
            <a:ext uri="{FF2B5EF4-FFF2-40B4-BE49-F238E27FC236}">
              <a16:creationId xmlns:a16="http://schemas.microsoft.com/office/drawing/2014/main" id="{CF9F04B5-4AB8-47DA-BBF9-D13DA7C25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2120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59" name="Picture 558" descr="United States">
          <a:extLst>
            <a:ext uri="{FF2B5EF4-FFF2-40B4-BE49-F238E27FC236}">
              <a16:creationId xmlns:a16="http://schemas.microsoft.com/office/drawing/2014/main" id="{4835F808-1491-4AE1-87E8-3C858F850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2311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60" name="Picture 559" descr="South Korea">
          <a:extLst>
            <a:ext uri="{FF2B5EF4-FFF2-40B4-BE49-F238E27FC236}">
              <a16:creationId xmlns:a16="http://schemas.microsoft.com/office/drawing/2014/main" id="{37DCF7EB-6FB3-4BAE-984E-B80248F14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2501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61" name="Picture 560" descr="United States">
          <a:extLst>
            <a:ext uri="{FF2B5EF4-FFF2-40B4-BE49-F238E27FC236}">
              <a16:creationId xmlns:a16="http://schemas.microsoft.com/office/drawing/2014/main" id="{74E32048-6151-415D-8D0B-1951918DA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2692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62" name="Picture 561" descr="United States">
          <a:extLst>
            <a:ext uri="{FF2B5EF4-FFF2-40B4-BE49-F238E27FC236}">
              <a16:creationId xmlns:a16="http://schemas.microsoft.com/office/drawing/2014/main" id="{E62F66E5-72C1-47EA-AAA2-A18381D3D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2882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63" name="Picture 562" descr="United States">
          <a:extLst>
            <a:ext uri="{FF2B5EF4-FFF2-40B4-BE49-F238E27FC236}">
              <a16:creationId xmlns:a16="http://schemas.microsoft.com/office/drawing/2014/main" id="{9A055812-863D-4662-9009-022E446CF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3073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64" name="Picture 563" descr="United States">
          <a:extLst>
            <a:ext uri="{FF2B5EF4-FFF2-40B4-BE49-F238E27FC236}">
              <a16:creationId xmlns:a16="http://schemas.microsoft.com/office/drawing/2014/main" id="{DAE2AFF7-AEC5-4BAC-BA5D-F731A657F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3263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65" name="Picture 564" descr="United States">
          <a:extLst>
            <a:ext uri="{FF2B5EF4-FFF2-40B4-BE49-F238E27FC236}">
              <a16:creationId xmlns:a16="http://schemas.microsoft.com/office/drawing/2014/main" id="{A53E973C-DD32-4328-B2E9-6810A7DC8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3454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66" name="Picture 565" descr="United States">
          <a:extLst>
            <a:ext uri="{FF2B5EF4-FFF2-40B4-BE49-F238E27FC236}">
              <a16:creationId xmlns:a16="http://schemas.microsoft.com/office/drawing/2014/main" id="{240CFF43-35F5-49AE-99B7-0720C7123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3644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67" name="Picture 566" descr="Argentina">
          <a:extLst>
            <a:ext uri="{FF2B5EF4-FFF2-40B4-BE49-F238E27FC236}">
              <a16:creationId xmlns:a16="http://schemas.microsoft.com/office/drawing/2014/main" id="{93951AA7-95D7-4381-A587-B9866D635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3835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68" name="Picture 567" descr="United States">
          <a:extLst>
            <a:ext uri="{FF2B5EF4-FFF2-40B4-BE49-F238E27FC236}">
              <a16:creationId xmlns:a16="http://schemas.microsoft.com/office/drawing/2014/main" id="{516E5FEE-0755-4831-82E2-9E0072B83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4025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69" name="Picture 568" descr="United States">
          <a:extLst>
            <a:ext uri="{FF2B5EF4-FFF2-40B4-BE49-F238E27FC236}">
              <a16:creationId xmlns:a16="http://schemas.microsoft.com/office/drawing/2014/main" id="{EC9B6ADF-DCA9-469B-87DE-9AE59AEEE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4216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70" name="Picture 569" descr="United States">
          <a:extLst>
            <a:ext uri="{FF2B5EF4-FFF2-40B4-BE49-F238E27FC236}">
              <a16:creationId xmlns:a16="http://schemas.microsoft.com/office/drawing/2014/main" id="{0C69293D-1036-45C6-9894-DE08230E0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4406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71" name="Picture 570" descr="Canada">
          <a:extLst>
            <a:ext uri="{FF2B5EF4-FFF2-40B4-BE49-F238E27FC236}">
              <a16:creationId xmlns:a16="http://schemas.microsoft.com/office/drawing/2014/main" id="{AAD07A15-E67F-4B30-A48A-158E2F682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4597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72" name="Picture 571" descr="United States">
          <a:extLst>
            <a:ext uri="{FF2B5EF4-FFF2-40B4-BE49-F238E27FC236}">
              <a16:creationId xmlns:a16="http://schemas.microsoft.com/office/drawing/2014/main" id="{B2AA9F93-2FCC-4859-AB11-5B67F75EE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4787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73" name="Picture 572" descr="Ireland">
          <a:extLst>
            <a:ext uri="{FF2B5EF4-FFF2-40B4-BE49-F238E27FC236}">
              <a16:creationId xmlns:a16="http://schemas.microsoft.com/office/drawing/2014/main" id="{89EC9953-9576-4B0F-92C4-A0876BE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4978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74" name="Picture 573" descr="United States">
          <a:extLst>
            <a:ext uri="{FF2B5EF4-FFF2-40B4-BE49-F238E27FC236}">
              <a16:creationId xmlns:a16="http://schemas.microsoft.com/office/drawing/2014/main" id="{5012F54B-56AB-46E3-ABEF-32D83CC15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5168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75" name="Picture 574" descr="United States">
          <a:extLst>
            <a:ext uri="{FF2B5EF4-FFF2-40B4-BE49-F238E27FC236}">
              <a16:creationId xmlns:a16="http://schemas.microsoft.com/office/drawing/2014/main" id="{6FE755F5-BE8E-406D-967C-FB9B79BF5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5359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76" name="Picture 575" descr="Argentina">
          <a:extLst>
            <a:ext uri="{FF2B5EF4-FFF2-40B4-BE49-F238E27FC236}">
              <a16:creationId xmlns:a16="http://schemas.microsoft.com/office/drawing/2014/main" id="{590F3DAF-9CE7-4C89-8AD9-5522DCBFF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5549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77" name="Picture 576" descr="United States">
          <a:extLst>
            <a:ext uri="{FF2B5EF4-FFF2-40B4-BE49-F238E27FC236}">
              <a16:creationId xmlns:a16="http://schemas.microsoft.com/office/drawing/2014/main" id="{FACD6283-805B-446B-AA0D-8F6F454F8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5740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78" name="Picture 577" descr="United States">
          <a:extLst>
            <a:ext uri="{FF2B5EF4-FFF2-40B4-BE49-F238E27FC236}">
              <a16:creationId xmlns:a16="http://schemas.microsoft.com/office/drawing/2014/main" id="{A6F5218E-AA2A-4E75-BC87-0E0486F7C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5930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79" name="Picture 578" descr="United States">
          <a:extLst>
            <a:ext uri="{FF2B5EF4-FFF2-40B4-BE49-F238E27FC236}">
              <a16:creationId xmlns:a16="http://schemas.microsoft.com/office/drawing/2014/main" id="{7FCB1414-CD84-4CCB-A326-4965D3702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6121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80" name="Picture 579" descr="United States">
          <a:extLst>
            <a:ext uri="{FF2B5EF4-FFF2-40B4-BE49-F238E27FC236}">
              <a16:creationId xmlns:a16="http://schemas.microsoft.com/office/drawing/2014/main" id="{068FC5D8-7712-4A7D-B892-65D8A4A46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6311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81" name="Picture 580" descr="Zimbabwe">
          <a:extLst>
            <a:ext uri="{FF2B5EF4-FFF2-40B4-BE49-F238E27FC236}">
              <a16:creationId xmlns:a16="http://schemas.microsoft.com/office/drawing/2014/main" id="{9C9D5A70-641A-41E3-845E-EEBB22F06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6502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82" name="Picture 581" descr="United States">
          <a:extLst>
            <a:ext uri="{FF2B5EF4-FFF2-40B4-BE49-F238E27FC236}">
              <a16:creationId xmlns:a16="http://schemas.microsoft.com/office/drawing/2014/main" id="{12FD67F3-6C56-4FFA-89FF-7311A3A09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6692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83" name="Picture 582" descr="Canada">
          <a:extLst>
            <a:ext uri="{FF2B5EF4-FFF2-40B4-BE49-F238E27FC236}">
              <a16:creationId xmlns:a16="http://schemas.microsoft.com/office/drawing/2014/main" id="{CC91546E-3355-4C3F-94C9-5A15223FF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6883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84" name="Picture 583" descr="United States">
          <a:extLst>
            <a:ext uri="{FF2B5EF4-FFF2-40B4-BE49-F238E27FC236}">
              <a16:creationId xmlns:a16="http://schemas.microsoft.com/office/drawing/2014/main" id="{25E13E09-496C-4DF7-8E92-141D49951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7073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85" name="Picture 584" descr="United States">
          <a:extLst>
            <a:ext uri="{FF2B5EF4-FFF2-40B4-BE49-F238E27FC236}">
              <a16:creationId xmlns:a16="http://schemas.microsoft.com/office/drawing/2014/main" id="{9057259A-288B-4F37-9421-2BC9A778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7264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86" name="Picture 585" descr="Australia">
          <a:extLst>
            <a:ext uri="{FF2B5EF4-FFF2-40B4-BE49-F238E27FC236}">
              <a16:creationId xmlns:a16="http://schemas.microsoft.com/office/drawing/2014/main" id="{83DDC91D-30CF-4652-96C0-8B9DED3D4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7454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87" name="Picture 586" descr="United States">
          <a:extLst>
            <a:ext uri="{FF2B5EF4-FFF2-40B4-BE49-F238E27FC236}">
              <a16:creationId xmlns:a16="http://schemas.microsoft.com/office/drawing/2014/main" id="{5C1E3136-82F1-4D31-8704-375FB8D9C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7645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88" name="Picture 587" descr="United States">
          <a:extLst>
            <a:ext uri="{FF2B5EF4-FFF2-40B4-BE49-F238E27FC236}">
              <a16:creationId xmlns:a16="http://schemas.microsoft.com/office/drawing/2014/main" id="{95854FD1-D43F-44F1-9CEA-2CD62BBC7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7835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89" name="Picture 588" descr="United States">
          <a:extLst>
            <a:ext uri="{FF2B5EF4-FFF2-40B4-BE49-F238E27FC236}">
              <a16:creationId xmlns:a16="http://schemas.microsoft.com/office/drawing/2014/main" id="{2C5F9D0C-7C01-4D26-B7D4-D63FA0A2B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8026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90" name="Picture 589" descr="United States">
          <a:extLst>
            <a:ext uri="{FF2B5EF4-FFF2-40B4-BE49-F238E27FC236}">
              <a16:creationId xmlns:a16="http://schemas.microsoft.com/office/drawing/2014/main" id="{76AE4719-2282-408A-90E6-7ABDBFD0D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8216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91" name="Picture 590" descr="United States">
          <a:extLst>
            <a:ext uri="{FF2B5EF4-FFF2-40B4-BE49-F238E27FC236}">
              <a16:creationId xmlns:a16="http://schemas.microsoft.com/office/drawing/2014/main" id="{D7563972-0AB6-4845-AE5B-537B17BE5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8407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92" name="Picture 591" descr="United States">
          <a:extLst>
            <a:ext uri="{FF2B5EF4-FFF2-40B4-BE49-F238E27FC236}">
              <a16:creationId xmlns:a16="http://schemas.microsoft.com/office/drawing/2014/main" id="{2A7BDDDE-BA1A-4A37-BE9F-445949EE0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8597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93" name="Picture 592" descr="United States">
          <a:extLst>
            <a:ext uri="{FF2B5EF4-FFF2-40B4-BE49-F238E27FC236}">
              <a16:creationId xmlns:a16="http://schemas.microsoft.com/office/drawing/2014/main" id="{D7093B4B-D587-4E27-9CC6-BF79C8225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8788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94" name="Picture 593" descr="United States">
          <a:extLst>
            <a:ext uri="{FF2B5EF4-FFF2-40B4-BE49-F238E27FC236}">
              <a16:creationId xmlns:a16="http://schemas.microsoft.com/office/drawing/2014/main" id="{02B31A5D-250E-4602-8C2F-1E7D67180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8978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95" name="Picture 594" descr="United States">
          <a:extLst>
            <a:ext uri="{FF2B5EF4-FFF2-40B4-BE49-F238E27FC236}">
              <a16:creationId xmlns:a16="http://schemas.microsoft.com/office/drawing/2014/main" id="{7FA5F579-7723-4EC9-A0EB-4DF22A28A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9169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96" name="Picture 595" descr="United States">
          <a:extLst>
            <a:ext uri="{FF2B5EF4-FFF2-40B4-BE49-F238E27FC236}">
              <a16:creationId xmlns:a16="http://schemas.microsoft.com/office/drawing/2014/main" id="{D13A6518-3DA3-433A-ACEE-5B3D96B7C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9359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97" name="Picture 596" descr="United States">
          <a:extLst>
            <a:ext uri="{FF2B5EF4-FFF2-40B4-BE49-F238E27FC236}">
              <a16:creationId xmlns:a16="http://schemas.microsoft.com/office/drawing/2014/main" id="{AB4E7484-DB6E-44CC-B1DE-7566E4F75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9550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98" name="Picture 597" descr="United States">
          <a:extLst>
            <a:ext uri="{FF2B5EF4-FFF2-40B4-BE49-F238E27FC236}">
              <a16:creationId xmlns:a16="http://schemas.microsoft.com/office/drawing/2014/main" id="{F4007200-6022-4243-B6AA-409B5953E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9740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599" name="Picture 598" descr="Sweden">
          <a:extLst>
            <a:ext uri="{FF2B5EF4-FFF2-40B4-BE49-F238E27FC236}">
              <a16:creationId xmlns:a16="http://schemas.microsoft.com/office/drawing/2014/main" id="{61616C8C-6CBE-4402-956B-F3403E9B5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9931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00" name="Picture 599" descr="United States">
          <a:extLst>
            <a:ext uri="{FF2B5EF4-FFF2-40B4-BE49-F238E27FC236}">
              <a16:creationId xmlns:a16="http://schemas.microsoft.com/office/drawing/2014/main" id="{66AD8C44-49B3-4D3C-9581-C7C750876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0121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01" name="Picture 600" descr="United States">
          <a:extLst>
            <a:ext uri="{FF2B5EF4-FFF2-40B4-BE49-F238E27FC236}">
              <a16:creationId xmlns:a16="http://schemas.microsoft.com/office/drawing/2014/main" id="{D41A69B6-03EC-43C0-9BF6-2D371188F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0312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02" name="Picture 601" descr="United States">
          <a:extLst>
            <a:ext uri="{FF2B5EF4-FFF2-40B4-BE49-F238E27FC236}">
              <a16:creationId xmlns:a16="http://schemas.microsoft.com/office/drawing/2014/main" id="{D3C81EBD-AFB3-42B4-B722-1DA904779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0502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03" name="Picture 602" descr="United States">
          <a:extLst>
            <a:ext uri="{FF2B5EF4-FFF2-40B4-BE49-F238E27FC236}">
              <a16:creationId xmlns:a16="http://schemas.microsoft.com/office/drawing/2014/main" id="{9008CD3A-478E-4F17-A29B-FDFEDF9EC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0693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04" name="Picture 603" descr="United States">
          <a:extLst>
            <a:ext uri="{FF2B5EF4-FFF2-40B4-BE49-F238E27FC236}">
              <a16:creationId xmlns:a16="http://schemas.microsoft.com/office/drawing/2014/main" id="{4E68E3E5-28D3-4746-9EDD-7C8149DC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0883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05" name="Picture 604" descr="United States">
          <a:extLst>
            <a:ext uri="{FF2B5EF4-FFF2-40B4-BE49-F238E27FC236}">
              <a16:creationId xmlns:a16="http://schemas.microsoft.com/office/drawing/2014/main" id="{F1337A8E-4759-4DA7-A76D-4945354B9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1074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06" name="Picture 605" descr="Chile">
          <a:extLst>
            <a:ext uri="{FF2B5EF4-FFF2-40B4-BE49-F238E27FC236}">
              <a16:creationId xmlns:a16="http://schemas.microsoft.com/office/drawing/2014/main" id="{9929D5F9-B338-47F9-A31A-43B2A3BF5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1264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07" name="Picture 606" descr="Canada">
          <a:extLst>
            <a:ext uri="{FF2B5EF4-FFF2-40B4-BE49-F238E27FC236}">
              <a16:creationId xmlns:a16="http://schemas.microsoft.com/office/drawing/2014/main" id="{40138560-CDDB-460F-9E3B-EDF4F3867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1455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08" name="Picture 607" descr="United States">
          <a:extLst>
            <a:ext uri="{FF2B5EF4-FFF2-40B4-BE49-F238E27FC236}">
              <a16:creationId xmlns:a16="http://schemas.microsoft.com/office/drawing/2014/main" id="{F22CF1E1-0F75-4DAE-9E4A-CFE60D051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1645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09" name="Picture 608" descr="Australia">
          <a:extLst>
            <a:ext uri="{FF2B5EF4-FFF2-40B4-BE49-F238E27FC236}">
              <a16:creationId xmlns:a16="http://schemas.microsoft.com/office/drawing/2014/main" id="{DA9590EB-5A5D-4794-8375-5E7BD5E97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1836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10" name="Picture 609" descr="United States">
          <a:extLst>
            <a:ext uri="{FF2B5EF4-FFF2-40B4-BE49-F238E27FC236}">
              <a16:creationId xmlns:a16="http://schemas.microsoft.com/office/drawing/2014/main" id="{0EC8909B-850D-42A0-9D14-BBF878683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2026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11" name="Picture 610" descr="United States">
          <a:extLst>
            <a:ext uri="{FF2B5EF4-FFF2-40B4-BE49-F238E27FC236}">
              <a16:creationId xmlns:a16="http://schemas.microsoft.com/office/drawing/2014/main" id="{42ACC1BE-C990-4893-A152-BB2BC3A72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2217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12" name="Picture 611" descr="United States">
          <a:extLst>
            <a:ext uri="{FF2B5EF4-FFF2-40B4-BE49-F238E27FC236}">
              <a16:creationId xmlns:a16="http://schemas.microsoft.com/office/drawing/2014/main" id="{EE1EB530-3F98-4099-B969-6E627FB41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2407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13" name="Picture 612" descr="United States">
          <a:extLst>
            <a:ext uri="{FF2B5EF4-FFF2-40B4-BE49-F238E27FC236}">
              <a16:creationId xmlns:a16="http://schemas.microsoft.com/office/drawing/2014/main" id="{5D8FE0F7-2DF6-4F2E-A876-1A19E2E61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2598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14" name="Picture 613" descr="United States">
          <a:extLst>
            <a:ext uri="{FF2B5EF4-FFF2-40B4-BE49-F238E27FC236}">
              <a16:creationId xmlns:a16="http://schemas.microsoft.com/office/drawing/2014/main" id="{E88A277A-4647-46BF-A4A6-52094C0EE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2788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15" name="Picture 614" descr="United States">
          <a:extLst>
            <a:ext uri="{FF2B5EF4-FFF2-40B4-BE49-F238E27FC236}">
              <a16:creationId xmlns:a16="http://schemas.microsoft.com/office/drawing/2014/main" id="{49AC2FB2-6B6A-4305-BB6C-8B9927A3F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2979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16" name="Picture 615" descr="United States">
          <a:extLst>
            <a:ext uri="{FF2B5EF4-FFF2-40B4-BE49-F238E27FC236}">
              <a16:creationId xmlns:a16="http://schemas.microsoft.com/office/drawing/2014/main" id="{EBB403F4-069A-41D5-B9A8-49E0BC16A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3169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17" name="Picture 616" descr="United States">
          <a:extLst>
            <a:ext uri="{FF2B5EF4-FFF2-40B4-BE49-F238E27FC236}">
              <a16:creationId xmlns:a16="http://schemas.microsoft.com/office/drawing/2014/main" id="{FC90FBBC-CBF2-462C-833F-0FA31EE64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3360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18" name="Picture 617" descr="United States">
          <a:extLst>
            <a:ext uri="{FF2B5EF4-FFF2-40B4-BE49-F238E27FC236}">
              <a16:creationId xmlns:a16="http://schemas.microsoft.com/office/drawing/2014/main" id="{9F4E98C9-0085-4849-9ED7-DC6B3766F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3550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19" name="Picture 618" descr="United States">
          <a:extLst>
            <a:ext uri="{FF2B5EF4-FFF2-40B4-BE49-F238E27FC236}">
              <a16:creationId xmlns:a16="http://schemas.microsoft.com/office/drawing/2014/main" id="{3A20F988-3671-4018-9D3C-4CCD083AA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3741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20" name="Picture 619" descr="United States">
          <a:extLst>
            <a:ext uri="{FF2B5EF4-FFF2-40B4-BE49-F238E27FC236}">
              <a16:creationId xmlns:a16="http://schemas.microsoft.com/office/drawing/2014/main" id="{B8FB0BAD-F9D8-461C-9DFD-F15739D16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3931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21" name="Picture 620" descr="India">
          <a:extLst>
            <a:ext uri="{FF2B5EF4-FFF2-40B4-BE49-F238E27FC236}">
              <a16:creationId xmlns:a16="http://schemas.microsoft.com/office/drawing/2014/main" id="{C87D242C-B49C-4CE0-AD96-EDE29AE19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4122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22" name="Picture 621" descr="United States">
          <a:extLst>
            <a:ext uri="{FF2B5EF4-FFF2-40B4-BE49-F238E27FC236}">
              <a16:creationId xmlns:a16="http://schemas.microsoft.com/office/drawing/2014/main" id="{8DFF2EE8-F893-4D3D-B1DA-7DC450FFD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4312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23" name="Picture 622" descr="Canada">
          <a:extLst>
            <a:ext uri="{FF2B5EF4-FFF2-40B4-BE49-F238E27FC236}">
              <a16:creationId xmlns:a16="http://schemas.microsoft.com/office/drawing/2014/main" id="{C2E87AB8-3CE0-425D-B9AA-974417520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4503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24" name="Picture 623" descr="Chinese Taipei">
          <a:extLst>
            <a:ext uri="{FF2B5EF4-FFF2-40B4-BE49-F238E27FC236}">
              <a16:creationId xmlns:a16="http://schemas.microsoft.com/office/drawing/2014/main" id="{DA6323A7-F9EA-427C-9DD0-C8AA2CD74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4693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25" name="Picture 624" descr="United States">
          <a:extLst>
            <a:ext uri="{FF2B5EF4-FFF2-40B4-BE49-F238E27FC236}">
              <a16:creationId xmlns:a16="http://schemas.microsoft.com/office/drawing/2014/main" id="{BCE5335B-300D-4FA8-AE23-D784C6B7A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4884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26" name="Picture 625" descr="United States">
          <a:extLst>
            <a:ext uri="{FF2B5EF4-FFF2-40B4-BE49-F238E27FC236}">
              <a16:creationId xmlns:a16="http://schemas.microsoft.com/office/drawing/2014/main" id="{BE007EC5-A29C-4B66-8F27-26906D149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5074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27" name="Picture 626" descr="United States">
          <a:extLst>
            <a:ext uri="{FF2B5EF4-FFF2-40B4-BE49-F238E27FC236}">
              <a16:creationId xmlns:a16="http://schemas.microsoft.com/office/drawing/2014/main" id="{97A9A7EB-DB1C-4CBA-ADCD-2E7EF4709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5265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28" name="Picture 627" descr="United States">
          <a:extLst>
            <a:ext uri="{FF2B5EF4-FFF2-40B4-BE49-F238E27FC236}">
              <a16:creationId xmlns:a16="http://schemas.microsoft.com/office/drawing/2014/main" id="{14D9D414-26C1-4F3A-BAE0-F846D970E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5455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0</xdr:colOff>
      <xdr:row>0</xdr:row>
      <xdr:rowOff>0</xdr:rowOff>
    </xdr:from>
    <xdr:to>
      <xdr:col>44</xdr:col>
      <xdr:colOff>285750</xdr:colOff>
      <xdr:row>0</xdr:row>
      <xdr:rowOff>285750</xdr:rowOff>
    </xdr:to>
    <xdr:pic>
      <xdr:nvPicPr>
        <xdr:cNvPr id="629" name="Picture 628" descr="United States">
          <a:extLst>
            <a:ext uri="{FF2B5EF4-FFF2-40B4-BE49-F238E27FC236}">
              <a16:creationId xmlns:a16="http://schemas.microsoft.com/office/drawing/2014/main" id="{D538B7FF-CDB9-40F1-92A7-DAC265CA3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12800" y="15646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30" name="Picture 629" descr="United States">
          <a:extLst>
            <a:ext uri="{FF2B5EF4-FFF2-40B4-BE49-F238E27FC236}">
              <a16:creationId xmlns:a16="http://schemas.microsoft.com/office/drawing/2014/main" id="{74B92CF4-5B64-45ED-BA35-FC6F37D05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78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31" name="Picture 630" descr="Australia">
          <a:extLst>
            <a:ext uri="{FF2B5EF4-FFF2-40B4-BE49-F238E27FC236}">
              <a16:creationId xmlns:a16="http://schemas.microsoft.com/office/drawing/2014/main" id="{F1C5E7D1-E61B-4D8C-ADE5-3E1094FEA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97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32" name="Picture 631" descr="United States">
          <a:extLst>
            <a:ext uri="{FF2B5EF4-FFF2-40B4-BE49-F238E27FC236}">
              <a16:creationId xmlns:a16="http://schemas.microsoft.com/office/drawing/2014/main" id="{7E68336E-257F-41F2-AD78-7C1D58E17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16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33" name="Picture 632" descr="United States">
          <a:extLst>
            <a:ext uri="{FF2B5EF4-FFF2-40B4-BE49-F238E27FC236}">
              <a16:creationId xmlns:a16="http://schemas.microsoft.com/office/drawing/2014/main" id="{EB24B947-E75D-4B3B-8426-7A86C605E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35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34" name="Picture 633" descr="Argentina">
          <a:extLst>
            <a:ext uri="{FF2B5EF4-FFF2-40B4-BE49-F238E27FC236}">
              <a16:creationId xmlns:a16="http://schemas.microsoft.com/office/drawing/2014/main" id="{F137B639-D5C1-495F-BDA1-C8782BEEE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54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35" name="Picture 634" descr="United States">
          <a:extLst>
            <a:ext uri="{FF2B5EF4-FFF2-40B4-BE49-F238E27FC236}">
              <a16:creationId xmlns:a16="http://schemas.microsoft.com/office/drawing/2014/main" id="{3C064D87-BF58-4A4B-82C4-C468FCC5D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73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36" name="Picture 635" descr="United States">
          <a:extLst>
            <a:ext uri="{FF2B5EF4-FFF2-40B4-BE49-F238E27FC236}">
              <a16:creationId xmlns:a16="http://schemas.microsoft.com/office/drawing/2014/main" id="{8E3A18A3-5B9E-49B9-8734-8FC41BC4F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3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37" name="Picture 636" descr="United States">
          <a:extLst>
            <a:ext uri="{FF2B5EF4-FFF2-40B4-BE49-F238E27FC236}">
              <a16:creationId xmlns:a16="http://schemas.microsoft.com/office/drawing/2014/main" id="{05B7F93A-DF83-48A6-BABC-2479F405B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12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38" name="Picture 637" descr="United States">
          <a:extLst>
            <a:ext uri="{FF2B5EF4-FFF2-40B4-BE49-F238E27FC236}">
              <a16:creationId xmlns:a16="http://schemas.microsoft.com/office/drawing/2014/main" id="{B6AACC5E-03F8-4DF9-82E8-0F7A5FF1E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31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39" name="Picture 638" descr="United States">
          <a:extLst>
            <a:ext uri="{FF2B5EF4-FFF2-40B4-BE49-F238E27FC236}">
              <a16:creationId xmlns:a16="http://schemas.microsoft.com/office/drawing/2014/main" id="{081C52A4-C9A9-4D1E-A283-DD5D79D0F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50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40" name="Picture 639" descr="Italy">
          <a:extLst>
            <a:ext uri="{FF2B5EF4-FFF2-40B4-BE49-F238E27FC236}">
              <a16:creationId xmlns:a16="http://schemas.microsoft.com/office/drawing/2014/main" id="{8664E4A0-76FA-4F8E-AA00-070317639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69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41" name="Picture 640" descr="Canada">
          <a:extLst>
            <a:ext uri="{FF2B5EF4-FFF2-40B4-BE49-F238E27FC236}">
              <a16:creationId xmlns:a16="http://schemas.microsoft.com/office/drawing/2014/main" id="{3599BAB6-E82E-48FE-A693-26634E66B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88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42" name="Picture 641" descr="United States">
          <a:extLst>
            <a:ext uri="{FF2B5EF4-FFF2-40B4-BE49-F238E27FC236}">
              <a16:creationId xmlns:a16="http://schemas.microsoft.com/office/drawing/2014/main" id="{E0B3C4FB-55A8-4F03-BB32-19B655F68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307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43" name="Picture 642" descr="Ireland">
          <a:extLst>
            <a:ext uri="{FF2B5EF4-FFF2-40B4-BE49-F238E27FC236}">
              <a16:creationId xmlns:a16="http://schemas.microsoft.com/office/drawing/2014/main" id="{D69CF6D1-6A4F-417F-9594-9EFD2161E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326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44" name="Picture 643" descr="United States">
          <a:extLst>
            <a:ext uri="{FF2B5EF4-FFF2-40B4-BE49-F238E27FC236}">
              <a16:creationId xmlns:a16="http://schemas.microsoft.com/office/drawing/2014/main" id="{E051A6DC-A9D5-46A6-A7A8-E1C7729EC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345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45" name="Picture 644" descr="United States">
          <a:extLst>
            <a:ext uri="{FF2B5EF4-FFF2-40B4-BE49-F238E27FC236}">
              <a16:creationId xmlns:a16="http://schemas.microsoft.com/office/drawing/2014/main" id="{17475BAB-9258-4A49-89DE-F6C6E2A5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364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46" name="Picture 645" descr="United States">
          <a:extLst>
            <a:ext uri="{FF2B5EF4-FFF2-40B4-BE49-F238E27FC236}">
              <a16:creationId xmlns:a16="http://schemas.microsoft.com/office/drawing/2014/main" id="{A537688C-B7D9-46B5-B3D4-C5966D456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383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47" name="Picture 646" descr="United States">
          <a:extLst>
            <a:ext uri="{FF2B5EF4-FFF2-40B4-BE49-F238E27FC236}">
              <a16:creationId xmlns:a16="http://schemas.microsoft.com/office/drawing/2014/main" id="{A23CB383-3E0C-4FA7-B1DB-03CFF77B5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402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48" name="Picture 647" descr="United States">
          <a:extLst>
            <a:ext uri="{FF2B5EF4-FFF2-40B4-BE49-F238E27FC236}">
              <a16:creationId xmlns:a16="http://schemas.microsoft.com/office/drawing/2014/main" id="{8B9A864E-9EC1-41B6-9477-E048D1224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421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49" name="Picture 648" descr="United States">
          <a:extLst>
            <a:ext uri="{FF2B5EF4-FFF2-40B4-BE49-F238E27FC236}">
              <a16:creationId xmlns:a16="http://schemas.microsoft.com/office/drawing/2014/main" id="{C2F54841-316A-4316-9F48-1E7101D78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440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50" name="Picture 649" descr="United States">
          <a:extLst>
            <a:ext uri="{FF2B5EF4-FFF2-40B4-BE49-F238E27FC236}">
              <a16:creationId xmlns:a16="http://schemas.microsoft.com/office/drawing/2014/main" id="{B87111EB-7137-4081-9C08-E6D7DC30B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459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51" name="Picture 650" descr="Argentina">
          <a:extLst>
            <a:ext uri="{FF2B5EF4-FFF2-40B4-BE49-F238E27FC236}">
              <a16:creationId xmlns:a16="http://schemas.microsoft.com/office/drawing/2014/main" id="{A1648ADD-100F-40F6-9ECF-F3C752048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478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52" name="Picture 651" descr="United States">
          <a:extLst>
            <a:ext uri="{FF2B5EF4-FFF2-40B4-BE49-F238E27FC236}">
              <a16:creationId xmlns:a16="http://schemas.microsoft.com/office/drawing/2014/main" id="{4AA2D2C6-3DF0-4DEA-B5CE-BA556D6D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497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53" name="Picture 652" descr="United States">
          <a:extLst>
            <a:ext uri="{FF2B5EF4-FFF2-40B4-BE49-F238E27FC236}">
              <a16:creationId xmlns:a16="http://schemas.microsoft.com/office/drawing/2014/main" id="{DB433EAB-23B4-4AEC-97FA-FA15207F7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516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54" name="Picture 653" descr="Canada">
          <a:extLst>
            <a:ext uri="{FF2B5EF4-FFF2-40B4-BE49-F238E27FC236}">
              <a16:creationId xmlns:a16="http://schemas.microsoft.com/office/drawing/2014/main" id="{F208F133-3990-4502-84BC-72FC2D97D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535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55" name="Picture 654" descr="United States">
          <a:extLst>
            <a:ext uri="{FF2B5EF4-FFF2-40B4-BE49-F238E27FC236}">
              <a16:creationId xmlns:a16="http://schemas.microsoft.com/office/drawing/2014/main" id="{6EB900B2-D59C-4E8B-A8AE-F15B04678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554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56" name="Picture 655" descr="United States">
          <a:extLst>
            <a:ext uri="{FF2B5EF4-FFF2-40B4-BE49-F238E27FC236}">
              <a16:creationId xmlns:a16="http://schemas.microsoft.com/office/drawing/2014/main" id="{91B61FA9-E52C-4C36-A16C-76AF73E7B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574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57" name="Picture 656" descr="United States">
          <a:extLst>
            <a:ext uri="{FF2B5EF4-FFF2-40B4-BE49-F238E27FC236}">
              <a16:creationId xmlns:a16="http://schemas.microsoft.com/office/drawing/2014/main" id="{13473519-64D1-4086-B3D2-F6CA8D130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593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58" name="Picture 657" descr="South Korea">
          <a:extLst>
            <a:ext uri="{FF2B5EF4-FFF2-40B4-BE49-F238E27FC236}">
              <a16:creationId xmlns:a16="http://schemas.microsoft.com/office/drawing/2014/main" id="{8E60FD63-E73B-4936-A8A7-188632122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612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59" name="Picture 658" descr="United States">
          <a:extLst>
            <a:ext uri="{FF2B5EF4-FFF2-40B4-BE49-F238E27FC236}">
              <a16:creationId xmlns:a16="http://schemas.microsoft.com/office/drawing/2014/main" id="{E77D4638-3E58-4991-9692-FDFF50D09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631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60" name="Picture 659" descr="United States">
          <a:extLst>
            <a:ext uri="{FF2B5EF4-FFF2-40B4-BE49-F238E27FC236}">
              <a16:creationId xmlns:a16="http://schemas.microsoft.com/office/drawing/2014/main" id="{36EED672-EB10-4E5E-A5A1-B2BA76C69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650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61" name="Picture 660" descr="United States">
          <a:extLst>
            <a:ext uri="{FF2B5EF4-FFF2-40B4-BE49-F238E27FC236}">
              <a16:creationId xmlns:a16="http://schemas.microsoft.com/office/drawing/2014/main" id="{78E694D4-B812-41B9-A869-2B2C77E5A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669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62" name="Picture 661" descr="United States">
          <a:extLst>
            <a:ext uri="{FF2B5EF4-FFF2-40B4-BE49-F238E27FC236}">
              <a16:creationId xmlns:a16="http://schemas.microsoft.com/office/drawing/2014/main" id="{66B4FA25-1F50-44ED-AA62-A05A78C03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688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63" name="Picture 662" descr="Canada">
          <a:extLst>
            <a:ext uri="{FF2B5EF4-FFF2-40B4-BE49-F238E27FC236}">
              <a16:creationId xmlns:a16="http://schemas.microsoft.com/office/drawing/2014/main" id="{7017CED4-3119-4E58-BD58-0D4FC207D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707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64" name="Picture 663" descr="United States">
          <a:extLst>
            <a:ext uri="{FF2B5EF4-FFF2-40B4-BE49-F238E27FC236}">
              <a16:creationId xmlns:a16="http://schemas.microsoft.com/office/drawing/2014/main" id="{76467C3B-AFD5-4555-9733-802338C68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726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65" name="Picture 664" descr="Australia">
          <a:extLst>
            <a:ext uri="{FF2B5EF4-FFF2-40B4-BE49-F238E27FC236}">
              <a16:creationId xmlns:a16="http://schemas.microsoft.com/office/drawing/2014/main" id="{75A605D8-EB1E-403E-B4E1-65C7641C6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745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66" name="Picture 665" descr="Chinese Taipei">
          <a:extLst>
            <a:ext uri="{FF2B5EF4-FFF2-40B4-BE49-F238E27FC236}">
              <a16:creationId xmlns:a16="http://schemas.microsoft.com/office/drawing/2014/main" id="{A78A7E32-9ADA-441E-8915-A438F41D5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764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67" name="Picture 666" descr="United States">
          <a:extLst>
            <a:ext uri="{FF2B5EF4-FFF2-40B4-BE49-F238E27FC236}">
              <a16:creationId xmlns:a16="http://schemas.microsoft.com/office/drawing/2014/main" id="{66F83680-57BA-481D-B578-BDDC92F8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783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68" name="Picture 667" descr="United States">
          <a:extLst>
            <a:ext uri="{FF2B5EF4-FFF2-40B4-BE49-F238E27FC236}">
              <a16:creationId xmlns:a16="http://schemas.microsoft.com/office/drawing/2014/main" id="{33074099-9784-462A-A3BE-AA0FA7700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802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69" name="Picture 668" descr="United States">
          <a:extLst>
            <a:ext uri="{FF2B5EF4-FFF2-40B4-BE49-F238E27FC236}">
              <a16:creationId xmlns:a16="http://schemas.microsoft.com/office/drawing/2014/main" id="{2F6E8DA1-506B-4F02-91FB-5C2166A43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821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70" name="Picture 669" descr="United States">
          <a:extLst>
            <a:ext uri="{FF2B5EF4-FFF2-40B4-BE49-F238E27FC236}">
              <a16:creationId xmlns:a16="http://schemas.microsoft.com/office/drawing/2014/main" id="{47D1C8A3-B7F0-4264-AAD6-EF9DC68AA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840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71" name="Picture 670" descr="Chile">
          <a:extLst>
            <a:ext uri="{FF2B5EF4-FFF2-40B4-BE49-F238E27FC236}">
              <a16:creationId xmlns:a16="http://schemas.microsoft.com/office/drawing/2014/main" id="{4706EB93-368F-4C3F-B25A-18A3286A7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859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72" name="Picture 671" descr="United States">
          <a:extLst>
            <a:ext uri="{FF2B5EF4-FFF2-40B4-BE49-F238E27FC236}">
              <a16:creationId xmlns:a16="http://schemas.microsoft.com/office/drawing/2014/main" id="{5FC94E22-60CB-4C9E-A1A3-EBE48D0AA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878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73" name="Picture 672" descr="United States">
          <a:extLst>
            <a:ext uri="{FF2B5EF4-FFF2-40B4-BE49-F238E27FC236}">
              <a16:creationId xmlns:a16="http://schemas.microsoft.com/office/drawing/2014/main" id="{0C4AFA44-5CAE-49FA-B833-18507A286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897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74" name="Picture 673" descr="United States">
          <a:extLst>
            <a:ext uri="{FF2B5EF4-FFF2-40B4-BE49-F238E27FC236}">
              <a16:creationId xmlns:a16="http://schemas.microsoft.com/office/drawing/2014/main" id="{6AEC4ED2-1157-48E5-9081-30923EAA9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916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75" name="Picture 674" descr="United States">
          <a:extLst>
            <a:ext uri="{FF2B5EF4-FFF2-40B4-BE49-F238E27FC236}">
              <a16:creationId xmlns:a16="http://schemas.microsoft.com/office/drawing/2014/main" id="{1637F729-639F-489C-AD9D-A79B03086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935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76" name="Picture 675" descr="United States">
          <a:extLst>
            <a:ext uri="{FF2B5EF4-FFF2-40B4-BE49-F238E27FC236}">
              <a16:creationId xmlns:a16="http://schemas.microsoft.com/office/drawing/2014/main" id="{E117AFA0-8896-449D-B32B-AF499306B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955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77" name="Picture 676" descr="United States">
          <a:extLst>
            <a:ext uri="{FF2B5EF4-FFF2-40B4-BE49-F238E27FC236}">
              <a16:creationId xmlns:a16="http://schemas.microsoft.com/office/drawing/2014/main" id="{CD8D787E-2AFC-413D-9040-6088E5D39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974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78" name="Picture 677" descr="United States">
          <a:extLst>
            <a:ext uri="{FF2B5EF4-FFF2-40B4-BE49-F238E27FC236}">
              <a16:creationId xmlns:a16="http://schemas.microsoft.com/office/drawing/2014/main" id="{07A4F10A-9211-469A-B739-5D5EE5AE5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993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79" name="Picture 678" descr="United States">
          <a:extLst>
            <a:ext uri="{FF2B5EF4-FFF2-40B4-BE49-F238E27FC236}">
              <a16:creationId xmlns:a16="http://schemas.microsoft.com/office/drawing/2014/main" id="{047D46CC-C23A-43FD-A46C-0428227F9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012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80" name="Picture 679" descr="Canada">
          <a:extLst>
            <a:ext uri="{FF2B5EF4-FFF2-40B4-BE49-F238E27FC236}">
              <a16:creationId xmlns:a16="http://schemas.microsoft.com/office/drawing/2014/main" id="{8CD20AB5-FD6F-42FF-A636-409CA0A6E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031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81" name="Picture 680" descr="United States">
          <a:extLst>
            <a:ext uri="{FF2B5EF4-FFF2-40B4-BE49-F238E27FC236}">
              <a16:creationId xmlns:a16="http://schemas.microsoft.com/office/drawing/2014/main" id="{36FF27E5-390E-4856-BC64-F59FC6DBC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050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82" name="Picture 681" descr="United States">
          <a:extLst>
            <a:ext uri="{FF2B5EF4-FFF2-40B4-BE49-F238E27FC236}">
              <a16:creationId xmlns:a16="http://schemas.microsoft.com/office/drawing/2014/main" id="{6B80F38E-857D-4A40-B919-E2C18F776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069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83" name="Picture 682" descr="United States">
          <a:extLst>
            <a:ext uri="{FF2B5EF4-FFF2-40B4-BE49-F238E27FC236}">
              <a16:creationId xmlns:a16="http://schemas.microsoft.com/office/drawing/2014/main" id="{F0518F96-6AC0-4886-B485-BD8386D0D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088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84" name="Picture 683" descr="United States">
          <a:extLst>
            <a:ext uri="{FF2B5EF4-FFF2-40B4-BE49-F238E27FC236}">
              <a16:creationId xmlns:a16="http://schemas.microsoft.com/office/drawing/2014/main" id="{2B85BFFD-94A1-4697-A8F7-2B0FABE40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107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85" name="Picture 684" descr="United States">
          <a:extLst>
            <a:ext uri="{FF2B5EF4-FFF2-40B4-BE49-F238E27FC236}">
              <a16:creationId xmlns:a16="http://schemas.microsoft.com/office/drawing/2014/main" id="{F1CBBA00-5297-41FF-A1F3-65BD73886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126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86" name="Picture 685" descr="Australia">
          <a:extLst>
            <a:ext uri="{FF2B5EF4-FFF2-40B4-BE49-F238E27FC236}">
              <a16:creationId xmlns:a16="http://schemas.microsoft.com/office/drawing/2014/main" id="{D8AFEEA5-EFF0-48D1-8F89-DA9475849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145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87" name="Picture 686" descr="United States">
          <a:extLst>
            <a:ext uri="{FF2B5EF4-FFF2-40B4-BE49-F238E27FC236}">
              <a16:creationId xmlns:a16="http://schemas.microsoft.com/office/drawing/2014/main" id="{7C8FB82E-A0CB-4207-9789-B794A2A49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164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88" name="Picture 687" descr="United States">
          <a:extLst>
            <a:ext uri="{FF2B5EF4-FFF2-40B4-BE49-F238E27FC236}">
              <a16:creationId xmlns:a16="http://schemas.microsoft.com/office/drawing/2014/main" id="{76CB6B8D-5B5E-44E1-8999-CCDE4A5F9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183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89" name="Picture 688" descr="United States">
          <a:extLst>
            <a:ext uri="{FF2B5EF4-FFF2-40B4-BE49-F238E27FC236}">
              <a16:creationId xmlns:a16="http://schemas.microsoft.com/office/drawing/2014/main" id="{681A8971-56BA-4597-98BA-8EA0E0C02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202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90" name="Picture 689" descr="United States">
          <a:extLst>
            <a:ext uri="{FF2B5EF4-FFF2-40B4-BE49-F238E27FC236}">
              <a16:creationId xmlns:a16="http://schemas.microsoft.com/office/drawing/2014/main" id="{C14DA45B-5471-40C6-9AE0-705926C67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221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91" name="Picture 690" descr="United States">
          <a:extLst>
            <a:ext uri="{FF2B5EF4-FFF2-40B4-BE49-F238E27FC236}">
              <a16:creationId xmlns:a16="http://schemas.microsoft.com/office/drawing/2014/main" id="{C28C0879-0519-4508-A665-7CDBD5EC9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240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92" name="Picture 691" descr="United States">
          <a:extLst>
            <a:ext uri="{FF2B5EF4-FFF2-40B4-BE49-F238E27FC236}">
              <a16:creationId xmlns:a16="http://schemas.microsoft.com/office/drawing/2014/main" id="{783DABE1-2CC0-4956-A2C6-FFBB28D5E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259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93" name="Picture 692" descr="United States">
          <a:extLst>
            <a:ext uri="{FF2B5EF4-FFF2-40B4-BE49-F238E27FC236}">
              <a16:creationId xmlns:a16="http://schemas.microsoft.com/office/drawing/2014/main" id="{2C9A830D-05D7-4A6E-AA89-A8E2FEDBA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278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94" name="Picture 693" descr="United States">
          <a:extLst>
            <a:ext uri="{FF2B5EF4-FFF2-40B4-BE49-F238E27FC236}">
              <a16:creationId xmlns:a16="http://schemas.microsoft.com/office/drawing/2014/main" id="{D7C3935C-3521-42F5-8834-30A721E3C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297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95" name="Picture 694" descr="United States">
          <a:extLst>
            <a:ext uri="{FF2B5EF4-FFF2-40B4-BE49-F238E27FC236}">
              <a16:creationId xmlns:a16="http://schemas.microsoft.com/office/drawing/2014/main" id="{FED1E806-96AE-4123-BD23-79EDA1090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316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96" name="Picture 695" descr="United States">
          <a:extLst>
            <a:ext uri="{FF2B5EF4-FFF2-40B4-BE49-F238E27FC236}">
              <a16:creationId xmlns:a16="http://schemas.microsoft.com/office/drawing/2014/main" id="{0FDAAC8C-1F21-4652-875D-42740F5B0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336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97" name="Picture 696" descr="India">
          <a:extLst>
            <a:ext uri="{FF2B5EF4-FFF2-40B4-BE49-F238E27FC236}">
              <a16:creationId xmlns:a16="http://schemas.microsoft.com/office/drawing/2014/main" id="{432E5740-D241-4578-AEF9-9558EEF15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355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98" name="Picture 697" descr="Sweden">
          <a:extLst>
            <a:ext uri="{FF2B5EF4-FFF2-40B4-BE49-F238E27FC236}">
              <a16:creationId xmlns:a16="http://schemas.microsoft.com/office/drawing/2014/main" id="{BA2A748E-F6A4-43C8-BBEB-AFF2FA6C5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374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699" name="Picture 698" descr="United States">
          <a:extLst>
            <a:ext uri="{FF2B5EF4-FFF2-40B4-BE49-F238E27FC236}">
              <a16:creationId xmlns:a16="http://schemas.microsoft.com/office/drawing/2014/main" id="{9B4CC1C4-AE6B-490C-ACB9-8CDAC143F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393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700" name="Picture 699" descr="United States">
          <a:extLst>
            <a:ext uri="{FF2B5EF4-FFF2-40B4-BE49-F238E27FC236}">
              <a16:creationId xmlns:a16="http://schemas.microsoft.com/office/drawing/2014/main" id="{4B5E521B-A2C8-4FF5-A3FA-6FBA7331A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412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701" name="Picture 700" descr="United States">
          <a:extLst>
            <a:ext uri="{FF2B5EF4-FFF2-40B4-BE49-F238E27FC236}">
              <a16:creationId xmlns:a16="http://schemas.microsoft.com/office/drawing/2014/main" id="{0AA991DE-1EFB-4D79-868F-2D393A5BC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431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702" name="Picture 701" descr="United States">
          <a:extLst>
            <a:ext uri="{FF2B5EF4-FFF2-40B4-BE49-F238E27FC236}">
              <a16:creationId xmlns:a16="http://schemas.microsoft.com/office/drawing/2014/main" id="{98D8FC91-9772-48F7-AC3C-C68CE38CF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450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703" name="Picture 702" descr="Canada">
          <a:extLst>
            <a:ext uri="{FF2B5EF4-FFF2-40B4-BE49-F238E27FC236}">
              <a16:creationId xmlns:a16="http://schemas.microsoft.com/office/drawing/2014/main" id="{48099AE7-64C8-45BF-8A59-AFA38880C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469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704" name="Picture 703" descr="United States">
          <a:extLst>
            <a:ext uri="{FF2B5EF4-FFF2-40B4-BE49-F238E27FC236}">
              <a16:creationId xmlns:a16="http://schemas.microsoft.com/office/drawing/2014/main" id="{E3EEFE0A-D387-4AF2-B523-0D2FAE42C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488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705" name="Picture 704" descr="United States">
          <a:extLst>
            <a:ext uri="{FF2B5EF4-FFF2-40B4-BE49-F238E27FC236}">
              <a16:creationId xmlns:a16="http://schemas.microsoft.com/office/drawing/2014/main" id="{087CB61B-BC3C-475D-8250-0D2078DD5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507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706" name="Picture 705" descr="United States">
          <a:extLst>
            <a:ext uri="{FF2B5EF4-FFF2-40B4-BE49-F238E27FC236}">
              <a16:creationId xmlns:a16="http://schemas.microsoft.com/office/drawing/2014/main" id="{BC0BFD0B-A856-4622-A1E1-F9262DD56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526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707" name="Picture 706" descr="United States">
          <a:extLst>
            <a:ext uri="{FF2B5EF4-FFF2-40B4-BE49-F238E27FC236}">
              <a16:creationId xmlns:a16="http://schemas.microsoft.com/office/drawing/2014/main" id="{F027BD08-2D5B-44E3-B048-8B4836C1F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545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708" name="Picture 707" descr="United States">
          <a:extLst>
            <a:ext uri="{FF2B5EF4-FFF2-40B4-BE49-F238E27FC236}">
              <a16:creationId xmlns:a16="http://schemas.microsoft.com/office/drawing/2014/main" id="{36FB8CE2-CFFF-44A4-851D-5CDAFCB5C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564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709" name="Picture 708" descr="United States">
          <a:extLst>
            <a:ext uri="{FF2B5EF4-FFF2-40B4-BE49-F238E27FC236}">
              <a16:creationId xmlns:a16="http://schemas.microsoft.com/office/drawing/2014/main" id="{97DE122C-4620-4E94-9EBA-63AF9DD7F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583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710" name="Picture 709" descr="United States">
          <a:extLst>
            <a:ext uri="{FF2B5EF4-FFF2-40B4-BE49-F238E27FC236}">
              <a16:creationId xmlns:a16="http://schemas.microsoft.com/office/drawing/2014/main" id="{28AD296A-9654-42A4-92C6-5C3586126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602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381000</xdr:colOff>
      <xdr:row>0</xdr:row>
      <xdr:rowOff>381000</xdr:rowOff>
    </xdr:to>
    <xdr:pic>
      <xdr:nvPicPr>
        <xdr:cNvPr id="711" name="Picture 710" descr="Zimbabwe">
          <a:extLst>
            <a:ext uri="{FF2B5EF4-FFF2-40B4-BE49-F238E27FC236}">
              <a16:creationId xmlns:a16="http://schemas.microsoft.com/office/drawing/2014/main" id="{D94934C2-5106-4C52-AB33-E2DBD4562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621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794" name="Picture 793" descr="United States">
          <a:extLst>
            <a:ext uri="{FF2B5EF4-FFF2-40B4-BE49-F238E27FC236}">
              <a16:creationId xmlns:a16="http://schemas.microsoft.com/office/drawing/2014/main" id="{FA0A2B06-2A94-4F58-81B6-BE7B93E47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406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795" name="Picture 794" descr="Australia">
          <a:extLst>
            <a:ext uri="{FF2B5EF4-FFF2-40B4-BE49-F238E27FC236}">
              <a16:creationId xmlns:a16="http://schemas.microsoft.com/office/drawing/2014/main" id="{758FA900-40C6-4E1D-905A-896F9E740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596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796" name="Picture 795" descr="United States">
          <a:extLst>
            <a:ext uri="{FF2B5EF4-FFF2-40B4-BE49-F238E27FC236}">
              <a16:creationId xmlns:a16="http://schemas.microsoft.com/office/drawing/2014/main" id="{28D5A28C-1ABB-4920-A12D-7B90C96B1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787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797" name="Picture 796" descr="United States">
          <a:extLst>
            <a:ext uri="{FF2B5EF4-FFF2-40B4-BE49-F238E27FC236}">
              <a16:creationId xmlns:a16="http://schemas.microsoft.com/office/drawing/2014/main" id="{CD455A2B-5B03-476E-A71C-8731F57D7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977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798" name="Picture 797" descr="Argentina">
          <a:extLst>
            <a:ext uri="{FF2B5EF4-FFF2-40B4-BE49-F238E27FC236}">
              <a16:creationId xmlns:a16="http://schemas.microsoft.com/office/drawing/2014/main" id="{4EA21693-0C02-4507-B2E8-69BD8EDA8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168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799" name="Picture 798" descr="United States">
          <a:extLst>
            <a:ext uri="{FF2B5EF4-FFF2-40B4-BE49-F238E27FC236}">
              <a16:creationId xmlns:a16="http://schemas.microsoft.com/office/drawing/2014/main" id="{ECCAAB40-5071-4282-B5CE-D6E9BCD2F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358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00" name="Picture 799" descr="United States">
          <a:extLst>
            <a:ext uri="{FF2B5EF4-FFF2-40B4-BE49-F238E27FC236}">
              <a16:creationId xmlns:a16="http://schemas.microsoft.com/office/drawing/2014/main" id="{F7ED87A5-BD89-41CA-B379-787760012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549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01" name="Picture 800" descr="United States">
          <a:extLst>
            <a:ext uri="{FF2B5EF4-FFF2-40B4-BE49-F238E27FC236}">
              <a16:creationId xmlns:a16="http://schemas.microsoft.com/office/drawing/2014/main" id="{2972DC76-45F8-4B6F-B93B-3F2F1AA62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739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02" name="Picture 801" descr="United States">
          <a:extLst>
            <a:ext uri="{FF2B5EF4-FFF2-40B4-BE49-F238E27FC236}">
              <a16:creationId xmlns:a16="http://schemas.microsoft.com/office/drawing/2014/main" id="{14FD0308-5E27-4FD3-AAC7-ABD280686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930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03" name="Picture 802" descr="United States">
          <a:extLst>
            <a:ext uri="{FF2B5EF4-FFF2-40B4-BE49-F238E27FC236}">
              <a16:creationId xmlns:a16="http://schemas.microsoft.com/office/drawing/2014/main" id="{3CEB979D-0630-48E2-9E2F-B3D278851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120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04" name="Picture 803" descr="Italy">
          <a:extLst>
            <a:ext uri="{FF2B5EF4-FFF2-40B4-BE49-F238E27FC236}">
              <a16:creationId xmlns:a16="http://schemas.microsoft.com/office/drawing/2014/main" id="{2855A3FD-9586-49F2-864E-0A08D9C07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311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05" name="Picture 804" descr="Canada">
          <a:extLst>
            <a:ext uri="{FF2B5EF4-FFF2-40B4-BE49-F238E27FC236}">
              <a16:creationId xmlns:a16="http://schemas.microsoft.com/office/drawing/2014/main" id="{7AAE0CEB-2A1B-42AE-A5D1-4B87891F7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501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06" name="Picture 805" descr="United States">
          <a:extLst>
            <a:ext uri="{FF2B5EF4-FFF2-40B4-BE49-F238E27FC236}">
              <a16:creationId xmlns:a16="http://schemas.microsoft.com/office/drawing/2014/main" id="{1580D402-9969-4F36-81B2-7CC590953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692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07" name="Picture 806" descr="Ireland">
          <a:extLst>
            <a:ext uri="{FF2B5EF4-FFF2-40B4-BE49-F238E27FC236}">
              <a16:creationId xmlns:a16="http://schemas.microsoft.com/office/drawing/2014/main" id="{DDE39FCC-3B02-44D7-AB68-7F65E58B5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2882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08" name="Picture 807" descr="United States">
          <a:extLst>
            <a:ext uri="{FF2B5EF4-FFF2-40B4-BE49-F238E27FC236}">
              <a16:creationId xmlns:a16="http://schemas.microsoft.com/office/drawing/2014/main" id="{C7A83200-22D2-4141-98C8-EFF5D2FBC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3073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09" name="Picture 808" descr="United States">
          <a:extLst>
            <a:ext uri="{FF2B5EF4-FFF2-40B4-BE49-F238E27FC236}">
              <a16:creationId xmlns:a16="http://schemas.microsoft.com/office/drawing/2014/main" id="{2522E30C-262C-4A38-B1D2-07AF54078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3263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10" name="Picture 809" descr="United States">
          <a:extLst>
            <a:ext uri="{FF2B5EF4-FFF2-40B4-BE49-F238E27FC236}">
              <a16:creationId xmlns:a16="http://schemas.microsoft.com/office/drawing/2014/main" id="{3C7B565E-A7B2-422B-8641-A05B03E4E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3454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11" name="Picture 810" descr="United States">
          <a:extLst>
            <a:ext uri="{FF2B5EF4-FFF2-40B4-BE49-F238E27FC236}">
              <a16:creationId xmlns:a16="http://schemas.microsoft.com/office/drawing/2014/main" id="{9C0DD6C4-D106-4E24-8219-2911E3EF3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3644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12" name="Picture 811" descr="United States">
          <a:extLst>
            <a:ext uri="{FF2B5EF4-FFF2-40B4-BE49-F238E27FC236}">
              <a16:creationId xmlns:a16="http://schemas.microsoft.com/office/drawing/2014/main" id="{E4D4E98D-A8AF-475D-AED3-D278607A1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3835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13" name="Picture 812" descr="United States">
          <a:extLst>
            <a:ext uri="{FF2B5EF4-FFF2-40B4-BE49-F238E27FC236}">
              <a16:creationId xmlns:a16="http://schemas.microsoft.com/office/drawing/2014/main" id="{F2836AA7-E70C-4092-A98F-EFC4AD692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4025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14" name="Picture 813" descr="United States">
          <a:extLst>
            <a:ext uri="{FF2B5EF4-FFF2-40B4-BE49-F238E27FC236}">
              <a16:creationId xmlns:a16="http://schemas.microsoft.com/office/drawing/2014/main" id="{67CCC8E4-E874-4D73-817C-06AE35227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4216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15" name="Picture 814" descr="Argentina">
          <a:extLst>
            <a:ext uri="{FF2B5EF4-FFF2-40B4-BE49-F238E27FC236}">
              <a16:creationId xmlns:a16="http://schemas.microsoft.com/office/drawing/2014/main" id="{5F78051E-7F32-4562-B453-823CEA69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4406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16" name="Picture 815" descr="United States">
          <a:extLst>
            <a:ext uri="{FF2B5EF4-FFF2-40B4-BE49-F238E27FC236}">
              <a16:creationId xmlns:a16="http://schemas.microsoft.com/office/drawing/2014/main" id="{46BAA263-00D8-4DA7-B9DC-AFD12C68D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4597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17" name="Picture 816" descr="United States">
          <a:extLst>
            <a:ext uri="{FF2B5EF4-FFF2-40B4-BE49-F238E27FC236}">
              <a16:creationId xmlns:a16="http://schemas.microsoft.com/office/drawing/2014/main" id="{E498A802-A6BB-4188-B59D-84BFD2D96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4787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18" name="Picture 817" descr="Canada">
          <a:extLst>
            <a:ext uri="{FF2B5EF4-FFF2-40B4-BE49-F238E27FC236}">
              <a16:creationId xmlns:a16="http://schemas.microsoft.com/office/drawing/2014/main" id="{5871A2AD-585C-4932-93F6-A77368A18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4978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19" name="Picture 818" descr="United States">
          <a:extLst>
            <a:ext uri="{FF2B5EF4-FFF2-40B4-BE49-F238E27FC236}">
              <a16:creationId xmlns:a16="http://schemas.microsoft.com/office/drawing/2014/main" id="{FA0D8632-F571-46A9-89B2-4EF4D8603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5168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20" name="Picture 819" descr="United States">
          <a:extLst>
            <a:ext uri="{FF2B5EF4-FFF2-40B4-BE49-F238E27FC236}">
              <a16:creationId xmlns:a16="http://schemas.microsoft.com/office/drawing/2014/main" id="{6BFAA96F-E54C-4F58-AF4F-7FC9E1163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5359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21" name="Picture 820" descr="United States">
          <a:extLst>
            <a:ext uri="{FF2B5EF4-FFF2-40B4-BE49-F238E27FC236}">
              <a16:creationId xmlns:a16="http://schemas.microsoft.com/office/drawing/2014/main" id="{985BC0E1-BF43-4027-8182-B89FAD56F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5549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22" name="Picture 821" descr="South Korea">
          <a:extLst>
            <a:ext uri="{FF2B5EF4-FFF2-40B4-BE49-F238E27FC236}">
              <a16:creationId xmlns:a16="http://schemas.microsoft.com/office/drawing/2014/main" id="{6519CF0B-422E-4CDF-B7EF-3BE279BCE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5740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23" name="Picture 822" descr="United States">
          <a:extLst>
            <a:ext uri="{FF2B5EF4-FFF2-40B4-BE49-F238E27FC236}">
              <a16:creationId xmlns:a16="http://schemas.microsoft.com/office/drawing/2014/main" id="{250E3393-ADA5-454A-AE82-F94D32AB7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5930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24" name="Picture 823" descr="United States">
          <a:extLst>
            <a:ext uri="{FF2B5EF4-FFF2-40B4-BE49-F238E27FC236}">
              <a16:creationId xmlns:a16="http://schemas.microsoft.com/office/drawing/2014/main" id="{798EB304-9B8E-4D46-A5F1-04A71E998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6121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25" name="Picture 824" descr="United States">
          <a:extLst>
            <a:ext uri="{FF2B5EF4-FFF2-40B4-BE49-F238E27FC236}">
              <a16:creationId xmlns:a16="http://schemas.microsoft.com/office/drawing/2014/main" id="{F0FC5747-0819-4F3B-B142-7C0DBBF20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6311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26" name="Picture 825" descr="United States">
          <a:extLst>
            <a:ext uri="{FF2B5EF4-FFF2-40B4-BE49-F238E27FC236}">
              <a16:creationId xmlns:a16="http://schemas.microsoft.com/office/drawing/2014/main" id="{50ACA073-F4A0-44DF-B302-11E354EC7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6502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27" name="Picture 826" descr="Canada">
          <a:extLst>
            <a:ext uri="{FF2B5EF4-FFF2-40B4-BE49-F238E27FC236}">
              <a16:creationId xmlns:a16="http://schemas.microsoft.com/office/drawing/2014/main" id="{236C4F10-A69E-4BFC-8BE7-38F5D76A5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6692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28" name="Picture 827" descr="United States">
          <a:extLst>
            <a:ext uri="{FF2B5EF4-FFF2-40B4-BE49-F238E27FC236}">
              <a16:creationId xmlns:a16="http://schemas.microsoft.com/office/drawing/2014/main" id="{077EC166-F7E7-437B-B34B-21FE5D5D5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6883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29" name="Picture 828" descr="Australia">
          <a:extLst>
            <a:ext uri="{FF2B5EF4-FFF2-40B4-BE49-F238E27FC236}">
              <a16:creationId xmlns:a16="http://schemas.microsoft.com/office/drawing/2014/main" id="{D45E02EF-BB71-4827-96F0-9325B2E2D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7073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30" name="Picture 829" descr="Chinese Taipei">
          <a:extLst>
            <a:ext uri="{FF2B5EF4-FFF2-40B4-BE49-F238E27FC236}">
              <a16:creationId xmlns:a16="http://schemas.microsoft.com/office/drawing/2014/main" id="{4467F7F5-B0EC-4271-9CBD-48056DDF1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7264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31" name="Picture 830" descr="United States">
          <a:extLst>
            <a:ext uri="{FF2B5EF4-FFF2-40B4-BE49-F238E27FC236}">
              <a16:creationId xmlns:a16="http://schemas.microsoft.com/office/drawing/2014/main" id="{E9A7B697-8871-40D8-9224-4F9741833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7454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32" name="Picture 831" descr="United States">
          <a:extLst>
            <a:ext uri="{FF2B5EF4-FFF2-40B4-BE49-F238E27FC236}">
              <a16:creationId xmlns:a16="http://schemas.microsoft.com/office/drawing/2014/main" id="{1A7D15CE-88E9-4F3E-A426-3EDE3F136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7645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33" name="Picture 832" descr="United States">
          <a:extLst>
            <a:ext uri="{FF2B5EF4-FFF2-40B4-BE49-F238E27FC236}">
              <a16:creationId xmlns:a16="http://schemas.microsoft.com/office/drawing/2014/main" id="{38AA02EC-EDF2-41DB-AC9C-5A8A1BD58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7835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34" name="Picture 833" descr="United States">
          <a:extLst>
            <a:ext uri="{FF2B5EF4-FFF2-40B4-BE49-F238E27FC236}">
              <a16:creationId xmlns:a16="http://schemas.microsoft.com/office/drawing/2014/main" id="{761CD2E3-274C-42AD-8610-738CECAD7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8026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35" name="Picture 834" descr="Chile">
          <a:extLst>
            <a:ext uri="{FF2B5EF4-FFF2-40B4-BE49-F238E27FC236}">
              <a16:creationId xmlns:a16="http://schemas.microsoft.com/office/drawing/2014/main" id="{9EE1A3C6-F844-4D2C-9C40-66E8F684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8216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36" name="Picture 835" descr="United States">
          <a:extLst>
            <a:ext uri="{FF2B5EF4-FFF2-40B4-BE49-F238E27FC236}">
              <a16:creationId xmlns:a16="http://schemas.microsoft.com/office/drawing/2014/main" id="{42ADA352-F670-4960-BA82-8E93F4E12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8407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37" name="Picture 836" descr="United States">
          <a:extLst>
            <a:ext uri="{FF2B5EF4-FFF2-40B4-BE49-F238E27FC236}">
              <a16:creationId xmlns:a16="http://schemas.microsoft.com/office/drawing/2014/main" id="{B359324D-A340-4F40-A86A-3106CB9D6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8597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38" name="Picture 837" descr="United States">
          <a:extLst>
            <a:ext uri="{FF2B5EF4-FFF2-40B4-BE49-F238E27FC236}">
              <a16:creationId xmlns:a16="http://schemas.microsoft.com/office/drawing/2014/main" id="{7E8CF1D0-A1BE-4A19-A145-6A5114E47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8788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39" name="Picture 838" descr="United States">
          <a:extLst>
            <a:ext uri="{FF2B5EF4-FFF2-40B4-BE49-F238E27FC236}">
              <a16:creationId xmlns:a16="http://schemas.microsoft.com/office/drawing/2014/main" id="{1122D0C8-9BCA-46FC-9473-9B5EBFC03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8978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40" name="Picture 839" descr="United States">
          <a:extLst>
            <a:ext uri="{FF2B5EF4-FFF2-40B4-BE49-F238E27FC236}">
              <a16:creationId xmlns:a16="http://schemas.microsoft.com/office/drawing/2014/main" id="{6EA95DBE-F06B-4402-A79C-4ACD1A018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9169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41" name="Picture 840" descr="United States">
          <a:extLst>
            <a:ext uri="{FF2B5EF4-FFF2-40B4-BE49-F238E27FC236}">
              <a16:creationId xmlns:a16="http://schemas.microsoft.com/office/drawing/2014/main" id="{209BF861-7363-41A9-A6DA-1C70ED642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9359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42" name="Picture 841" descr="United States">
          <a:extLst>
            <a:ext uri="{FF2B5EF4-FFF2-40B4-BE49-F238E27FC236}">
              <a16:creationId xmlns:a16="http://schemas.microsoft.com/office/drawing/2014/main" id="{782B57A7-EC6F-4C9F-86B7-5CE1EA459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9550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43" name="Picture 842" descr="United States">
          <a:extLst>
            <a:ext uri="{FF2B5EF4-FFF2-40B4-BE49-F238E27FC236}">
              <a16:creationId xmlns:a16="http://schemas.microsoft.com/office/drawing/2014/main" id="{910CEF47-31F1-4AEF-8F14-24000845A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9740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44" name="Picture 843" descr="Canada">
          <a:extLst>
            <a:ext uri="{FF2B5EF4-FFF2-40B4-BE49-F238E27FC236}">
              <a16:creationId xmlns:a16="http://schemas.microsoft.com/office/drawing/2014/main" id="{6903C818-9B85-4846-A111-E1DAA4A59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9931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45" name="Picture 844" descr="United States">
          <a:extLst>
            <a:ext uri="{FF2B5EF4-FFF2-40B4-BE49-F238E27FC236}">
              <a16:creationId xmlns:a16="http://schemas.microsoft.com/office/drawing/2014/main" id="{A50E5B8C-3B8D-4542-BFE4-F0EBFC1E4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0121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46" name="Picture 845" descr="United States">
          <a:extLst>
            <a:ext uri="{FF2B5EF4-FFF2-40B4-BE49-F238E27FC236}">
              <a16:creationId xmlns:a16="http://schemas.microsoft.com/office/drawing/2014/main" id="{77263B8E-E087-45DE-AAF2-630946110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0312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47" name="Picture 846" descr="United States">
          <a:extLst>
            <a:ext uri="{FF2B5EF4-FFF2-40B4-BE49-F238E27FC236}">
              <a16:creationId xmlns:a16="http://schemas.microsoft.com/office/drawing/2014/main" id="{2ECD35A8-C9E8-404F-9844-B94FF22E1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0502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48" name="Picture 847" descr="United States">
          <a:extLst>
            <a:ext uri="{FF2B5EF4-FFF2-40B4-BE49-F238E27FC236}">
              <a16:creationId xmlns:a16="http://schemas.microsoft.com/office/drawing/2014/main" id="{CD85541B-E40F-473B-AE15-31C58D591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0693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49" name="Picture 848" descr="United States">
          <a:extLst>
            <a:ext uri="{FF2B5EF4-FFF2-40B4-BE49-F238E27FC236}">
              <a16:creationId xmlns:a16="http://schemas.microsoft.com/office/drawing/2014/main" id="{89655C21-1890-4762-AE8F-CC25DC210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0883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50" name="Picture 849" descr="Australia">
          <a:extLst>
            <a:ext uri="{FF2B5EF4-FFF2-40B4-BE49-F238E27FC236}">
              <a16:creationId xmlns:a16="http://schemas.microsoft.com/office/drawing/2014/main" id="{109C419C-A9FF-42BE-A22B-62C31D28F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1074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51" name="Picture 850" descr="United States">
          <a:extLst>
            <a:ext uri="{FF2B5EF4-FFF2-40B4-BE49-F238E27FC236}">
              <a16:creationId xmlns:a16="http://schemas.microsoft.com/office/drawing/2014/main" id="{7C6B58A7-C447-4896-9BFD-7A7EB69C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1264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52" name="Picture 851" descr="United States">
          <a:extLst>
            <a:ext uri="{FF2B5EF4-FFF2-40B4-BE49-F238E27FC236}">
              <a16:creationId xmlns:a16="http://schemas.microsoft.com/office/drawing/2014/main" id="{8D55E41E-F0C5-4E8D-BE51-6425F8203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1455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53" name="Picture 852" descr="United States">
          <a:extLst>
            <a:ext uri="{FF2B5EF4-FFF2-40B4-BE49-F238E27FC236}">
              <a16:creationId xmlns:a16="http://schemas.microsoft.com/office/drawing/2014/main" id="{B96EB166-784B-43D0-BB7D-51704B46E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1645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54" name="Picture 853" descr="United States">
          <a:extLst>
            <a:ext uri="{FF2B5EF4-FFF2-40B4-BE49-F238E27FC236}">
              <a16:creationId xmlns:a16="http://schemas.microsoft.com/office/drawing/2014/main" id="{EEAEEBFD-B27A-4DB5-A43F-5362E8CF2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1836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55" name="Picture 854" descr="United States">
          <a:extLst>
            <a:ext uri="{FF2B5EF4-FFF2-40B4-BE49-F238E27FC236}">
              <a16:creationId xmlns:a16="http://schemas.microsoft.com/office/drawing/2014/main" id="{D6D99A6A-0C61-4E1A-B8A4-F82D07CF8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2026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56" name="Picture 855" descr="United States">
          <a:extLst>
            <a:ext uri="{FF2B5EF4-FFF2-40B4-BE49-F238E27FC236}">
              <a16:creationId xmlns:a16="http://schemas.microsoft.com/office/drawing/2014/main" id="{A264CFAF-E60B-417E-BB97-0560CDE7E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2217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57" name="Picture 856" descr="United States">
          <a:extLst>
            <a:ext uri="{FF2B5EF4-FFF2-40B4-BE49-F238E27FC236}">
              <a16:creationId xmlns:a16="http://schemas.microsoft.com/office/drawing/2014/main" id="{76F639A4-D354-4377-8E7F-0ED9DBAB2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2407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58" name="Picture 857" descr="United States">
          <a:extLst>
            <a:ext uri="{FF2B5EF4-FFF2-40B4-BE49-F238E27FC236}">
              <a16:creationId xmlns:a16="http://schemas.microsoft.com/office/drawing/2014/main" id="{396B6478-9296-45E6-B395-A9A1E4EEA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2598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59" name="Picture 858" descr="United States">
          <a:extLst>
            <a:ext uri="{FF2B5EF4-FFF2-40B4-BE49-F238E27FC236}">
              <a16:creationId xmlns:a16="http://schemas.microsoft.com/office/drawing/2014/main" id="{8BC3C323-FC9A-4334-A08A-B876C651E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2788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60" name="Picture 859" descr="United States">
          <a:extLst>
            <a:ext uri="{FF2B5EF4-FFF2-40B4-BE49-F238E27FC236}">
              <a16:creationId xmlns:a16="http://schemas.microsoft.com/office/drawing/2014/main" id="{F3F5DF23-6B83-40D4-9284-E4D3AC36D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2979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61" name="Picture 860" descr="India">
          <a:extLst>
            <a:ext uri="{FF2B5EF4-FFF2-40B4-BE49-F238E27FC236}">
              <a16:creationId xmlns:a16="http://schemas.microsoft.com/office/drawing/2014/main" id="{CB0F88CA-5953-49A1-B4FE-3A5ECF173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3169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62" name="Picture 861" descr="Sweden">
          <a:extLst>
            <a:ext uri="{FF2B5EF4-FFF2-40B4-BE49-F238E27FC236}">
              <a16:creationId xmlns:a16="http://schemas.microsoft.com/office/drawing/2014/main" id="{F31848D9-A748-4E44-AB6D-A02BBBC8C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3360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63" name="Picture 862" descr="United States">
          <a:extLst>
            <a:ext uri="{FF2B5EF4-FFF2-40B4-BE49-F238E27FC236}">
              <a16:creationId xmlns:a16="http://schemas.microsoft.com/office/drawing/2014/main" id="{F84623F5-FFE3-442F-94B0-D3380ECAF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3550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64" name="Picture 863" descr="United States">
          <a:extLst>
            <a:ext uri="{FF2B5EF4-FFF2-40B4-BE49-F238E27FC236}">
              <a16:creationId xmlns:a16="http://schemas.microsoft.com/office/drawing/2014/main" id="{37D2CC54-8D63-4680-A60E-45A459630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3741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65" name="Picture 864" descr="United States">
          <a:extLst>
            <a:ext uri="{FF2B5EF4-FFF2-40B4-BE49-F238E27FC236}">
              <a16:creationId xmlns:a16="http://schemas.microsoft.com/office/drawing/2014/main" id="{FB51E6E5-28EA-4598-8854-6F46E344E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3931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66" name="Picture 865" descr="United States">
          <a:extLst>
            <a:ext uri="{FF2B5EF4-FFF2-40B4-BE49-F238E27FC236}">
              <a16:creationId xmlns:a16="http://schemas.microsoft.com/office/drawing/2014/main" id="{5ECA3D5B-35E9-452B-9110-7DEF723D1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4122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67" name="Picture 866" descr="Canada">
          <a:extLst>
            <a:ext uri="{FF2B5EF4-FFF2-40B4-BE49-F238E27FC236}">
              <a16:creationId xmlns:a16="http://schemas.microsoft.com/office/drawing/2014/main" id="{723DDDC6-6FE4-44AD-A10C-1F9DA9A83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4312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68" name="Picture 867" descr="United States">
          <a:extLst>
            <a:ext uri="{FF2B5EF4-FFF2-40B4-BE49-F238E27FC236}">
              <a16:creationId xmlns:a16="http://schemas.microsoft.com/office/drawing/2014/main" id="{1ECE7C82-99FA-4517-843B-57C409D86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4503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69" name="Picture 868" descr="United States">
          <a:extLst>
            <a:ext uri="{FF2B5EF4-FFF2-40B4-BE49-F238E27FC236}">
              <a16:creationId xmlns:a16="http://schemas.microsoft.com/office/drawing/2014/main" id="{DE5B1000-72A5-40B7-B881-A970CD120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4693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70" name="Picture 869" descr="United States">
          <a:extLst>
            <a:ext uri="{FF2B5EF4-FFF2-40B4-BE49-F238E27FC236}">
              <a16:creationId xmlns:a16="http://schemas.microsoft.com/office/drawing/2014/main" id="{07DEB954-111F-4F2E-8AF5-9FF6618ED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4884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71" name="Picture 870" descr="United States">
          <a:extLst>
            <a:ext uri="{FF2B5EF4-FFF2-40B4-BE49-F238E27FC236}">
              <a16:creationId xmlns:a16="http://schemas.microsoft.com/office/drawing/2014/main" id="{6333A3BC-0CD4-4FE8-A4A9-2D9C06F95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5074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72" name="Picture 871" descr="United States">
          <a:extLst>
            <a:ext uri="{FF2B5EF4-FFF2-40B4-BE49-F238E27FC236}">
              <a16:creationId xmlns:a16="http://schemas.microsoft.com/office/drawing/2014/main" id="{0563095F-2E77-4787-90EB-50487BC11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5265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73" name="Picture 872" descr="United States">
          <a:extLst>
            <a:ext uri="{FF2B5EF4-FFF2-40B4-BE49-F238E27FC236}">
              <a16:creationId xmlns:a16="http://schemas.microsoft.com/office/drawing/2014/main" id="{B4233EC1-2FA0-4A2E-A0C7-341699DD7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5455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74" name="Picture 873" descr="United States">
          <a:extLst>
            <a:ext uri="{FF2B5EF4-FFF2-40B4-BE49-F238E27FC236}">
              <a16:creationId xmlns:a16="http://schemas.microsoft.com/office/drawing/2014/main" id="{80F508CE-201F-4ED2-AAAD-58747A20F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56464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285750</xdr:colOff>
      <xdr:row>0</xdr:row>
      <xdr:rowOff>285750</xdr:rowOff>
    </xdr:to>
    <xdr:pic>
      <xdr:nvPicPr>
        <xdr:cNvPr id="875" name="Picture 874" descr="Zimbabwe">
          <a:extLst>
            <a:ext uri="{FF2B5EF4-FFF2-40B4-BE49-F238E27FC236}">
              <a16:creationId xmlns:a16="http://schemas.microsoft.com/office/drawing/2014/main" id="{0DE06E68-528B-4535-91C0-91099F762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58369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381000</xdr:colOff>
      <xdr:row>5</xdr:row>
      <xdr:rowOff>0</xdr:rowOff>
    </xdr:to>
    <xdr:pic>
      <xdr:nvPicPr>
        <xdr:cNvPr id="876" name="Picture 875" descr="United States">
          <a:extLst>
            <a:ext uri="{FF2B5EF4-FFF2-40B4-BE49-F238E27FC236}">
              <a16:creationId xmlns:a16="http://schemas.microsoft.com/office/drawing/2014/main" id="{D13BC3D6-E2AD-47AF-926C-F774A6EF3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8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381000</xdr:colOff>
      <xdr:row>6</xdr:row>
      <xdr:rowOff>0</xdr:rowOff>
    </xdr:to>
    <xdr:pic>
      <xdr:nvPicPr>
        <xdr:cNvPr id="877" name="Picture 876" descr="South Korea">
          <a:extLst>
            <a:ext uri="{FF2B5EF4-FFF2-40B4-BE49-F238E27FC236}">
              <a16:creationId xmlns:a16="http://schemas.microsoft.com/office/drawing/2014/main" id="{6E15FE6B-C91C-47F6-A1F2-93E61F34A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7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381000</xdr:colOff>
      <xdr:row>7</xdr:row>
      <xdr:rowOff>0</xdr:rowOff>
    </xdr:to>
    <xdr:pic>
      <xdr:nvPicPr>
        <xdr:cNvPr id="878" name="Picture 877" descr="United States">
          <a:extLst>
            <a:ext uri="{FF2B5EF4-FFF2-40B4-BE49-F238E27FC236}">
              <a16:creationId xmlns:a16="http://schemas.microsoft.com/office/drawing/2014/main" id="{117031B7-77FD-4884-8EC1-F44FDDDB9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6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381000</xdr:colOff>
      <xdr:row>8</xdr:row>
      <xdr:rowOff>0</xdr:rowOff>
    </xdr:to>
    <xdr:pic>
      <xdr:nvPicPr>
        <xdr:cNvPr id="879" name="Picture 878" descr="Korea">
          <a:extLst>
            <a:ext uri="{FF2B5EF4-FFF2-40B4-BE49-F238E27FC236}">
              <a16:creationId xmlns:a16="http://schemas.microsoft.com/office/drawing/2014/main" id="{ED798C27-B054-4768-969D-CE41F136C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5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381000</xdr:colOff>
      <xdr:row>9</xdr:row>
      <xdr:rowOff>0</xdr:rowOff>
    </xdr:to>
    <xdr:pic>
      <xdr:nvPicPr>
        <xdr:cNvPr id="880" name="Picture 879" descr="United States">
          <a:extLst>
            <a:ext uri="{FF2B5EF4-FFF2-40B4-BE49-F238E27FC236}">
              <a16:creationId xmlns:a16="http://schemas.microsoft.com/office/drawing/2014/main" id="{9724B5DF-877D-4073-96D4-733F42741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4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381000</xdr:colOff>
      <xdr:row>10</xdr:row>
      <xdr:rowOff>0</xdr:rowOff>
    </xdr:to>
    <xdr:pic>
      <xdr:nvPicPr>
        <xdr:cNvPr id="881" name="Picture 880" descr="United States">
          <a:extLst>
            <a:ext uri="{FF2B5EF4-FFF2-40B4-BE49-F238E27FC236}">
              <a16:creationId xmlns:a16="http://schemas.microsoft.com/office/drawing/2014/main" id="{A0A03BD0-0411-4781-B010-961ADA5E0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3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381000</xdr:colOff>
      <xdr:row>11</xdr:row>
      <xdr:rowOff>0</xdr:rowOff>
    </xdr:to>
    <xdr:pic>
      <xdr:nvPicPr>
        <xdr:cNvPr id="882" name="Picture 881" descr="Chile">
          <a:extLst>
            <a:ext uri="{FF2B5EF4-FFF2-40B4-BE49-F238E27FC236}">
              <a16:creationId xmlns:a16="http://schemas.microsoft.com/office/drawing/2014/main" id="{A2C80222-9AA1-4FBF-BCC6-FCB5426DE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2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381000</xdr:colOff>
      <xdr:row>12</xdr:row>
      <xdr:rowOff>0</xdr:rowOff>
    </xdr:to>
    <xdr:pic>
      <xdr:nvPicPr>
        <xdr:cNvPr id="883" name="Picture 882" descr="Australia">
          <a:extLst>
            <a:ext uri="{FF2B5EF4-FFF2-40B4-BE49-F238E27FC236}">
              <a16:creationId xmlns:a16="http://schemas.microsoft.com/office/drawing/2014/main" id="{73C1EE80-0964-4F82-942E-1B96836F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1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381000</xdr:colOff>
      <xdr:row>13</xdr:row>
      <xdr:rowOff>0</xdr:rowOff>
    </xdr:to>
    <xdr:pic>
      <xdr:nvPicPr>
        <xdr:cNvPr id="884" name="Picture 883" descr="United States">
          <a:extLst>
            <a:ext uri="{FF2B5EF4-FFF2-40B4-BE49-F238E27FC236}">
              <a16:creationId xmlns:a16="http://schemas.microsoft.com/office/drawing/2014/main" id="{08D2C5F4-CD67-4522-B588-02FAFA8CA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0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381000</xdr:colOff>
      <xdr:row>14</xdr:row>
      <xdr:rowOff>0</xdr:rowOff>
    </xdr:to>
    <xdr:pic>
      <xdr:nvPicPr>
        <xdr:cNvPr id="885" name="Picture 884" descr="Canada">
          <a:extLst>
            <a:ext uri="{FF2B5EF4-FFF2-40B4-BE49-F238E27FC236}">
              <a16:creationId xmlns:a16="http://schemas.microsoft.com/office/drawing/2014/main" id="{282EDE95-15E9-46CC-8FBE-B4411CA78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95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381000</xdr:colOff>
      <xdr:row>15</xdr:row>
      <xdr:rowOff>0</xdr:rowOff>
    </xdr:to>
    <xdr:pic>
      <xdr:nvPicPr>
        <xdr:cNvPr id="886" name="Picture 885" descr="United States">
          <a:extLst>
            <a:ext uri="{FF2B5EF4-FFF2-40B4-BE49-F238E27FC236}">
              <a16:creationId xmlns:a16="http://schemas.microsoft.com/office/drawing/2014/main" id="{8D5DAAB2-609F-4D2B-BEB6-CF4E07636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686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381000</xdr:colOff>
      <xdr:row>16</xdr:row>
      <xdr:rowOff>0</xdr:rowOff>
    </xdr:to>
    <xdr:pic>
      <xdr:nvPicPr>
        <xdr:cNvPr id="887" name="Picture 886" descr="United States">
          <a:extLst>
            <a:ext uri="{FF2B5EF4-FFF2-40B4-BE49-F238E27FC236}">
              <a16:creationId xmlns:a16="http://schemas.microsoft.com/office/drawing/2014/main" id="{852625FD-B625-4916-9FA4-65BC61E80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76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381000</xdr:colOff>
      <xdr:row>17</xdr:row>
      <xdr:rowOff>0</xdr:rowOff>
    </xdr:to>
    <xdr:pic>
      <xdr:nvPicPr>
        <xdr:cNvPr id="888" name="Picture 887" descr="England">
          <a:extLst>
            <a:ext uri="{FF2B5EF4-FFF2-40B4-BE49-F238E27FC236}">
              <a16:creationId xmlns:a16="http://schemas.microsoft.com/office/drawing/2014/main" id="{D3692ED5-A940-47E1-975B-69F48FEAA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067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381000</xdr:colOff>
      <xdr:row>18</xdr:row>
      <xdr:rowOff>0</xdr:rowOff>
    </xdr:to>
    <xdr:pic>
      <xdr:nvPicPr>
        <xdr:cNvPr id="889" name="Picture 888" descr="South Africa">
          <a:extLst>
            <a:ext uri="{FF2B5EF4-FFF2-40B4-BE49-F238E27FC236}">
              <a16:creationId xmlns:a16="http://schemas.microsoft.com/office/drawing/2014/main" id="{76962853-AF4C-41DF-9414-4C2A05EEB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257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381000</xdr:colOff>
      <xdr:row>19</xdr:row>
      <xdr:rowOff>0</xdr:rowOff>
    </xdr:to>
    <xdr:pic>
      <xdr:nvPicPr>
        <xdr:cNvPr id="890" name="Picture 889" descr="Australia">
          <a:extLst>
            <a:ext uri="{FF2B5EF4-FFF2-40B4-BE49-F238E27FC236}">
              <a16:creationId xmlns:a16="http://schemas.microsoft.com/office/drawing/2014/main" id="{B44A9FF7-AFE8-4720-A4F7-4CAA5AEA1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44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20</xdr:row>
      <xdr:rowOff>0</xdr:rowOff>
    </xdr:to>
    <xdr:pic>
      <xdr:nvPicPr>
        <xdr:cNvPr id="891" name="Picture 890" descr="Germany">
          <a:extLst>
            <a:ext uri="{FF2B5EF4-FFF2-40B4-BE49-F238E27FC236}">
              <a16:creationId xmlns:a16="http://schemas.microsoft.com/office/drawing/2014/main" id="{040AB0CC-CEB4-4E08-BC8E-572288E43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63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381000</xdr:colOff>
      <xdr:row>21</xdr:row>
      <xdr:rowOff>0</xdr:rowOff>
    </xdr:to>
    <xdr:pic>
      <xdr:nvPicPr>
        <xdr:cNvPr id="892" name="Picture 891" descr="United States">
          <a:extLst>
            <a:ext uri="{FF2B5EF4-FFF2-40B4-BE49-F238E27FC236}">
              <a16:creationId xmlns:a16="http://schemas.microsoft.com/office/drawing/2014/main" id="{8E3BF398-8379-490E-ACF8-25A19FDEE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829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381000</xdr:colOff>
      <xdr:row>22</xdr:row>
      <xdr:rowOff>0</xdr:rowOff>
    </xdr:to>
    <xdr:pic>
      <xdr:nvPicPr>
        <xdr:cNvPr id="893" name="Picture 892" descr="Canada">
          <a:extLst>
            <a:ext uri="{FF2B5EF4-FFF2-40B4-BE49-F238E27FC236}">
              <a16:creationId xmlns:a16="http://schemas.microsoft.com/office/drawing/2014/main" id="{5F95E816-7FDC-4A3A-BD53-7189F68A5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01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381000</xdr:colOff>
      <xdr:row>23</xdr:row>
      <xdr:rowOff>0</xdr:rowOff>
    </xdr:to>
    <xdr:pic>
      <xdr:nvPicPr>
        <xdr:cNvPr id="894" name="Picture 893" descr="United States">
          <a:extLst>
            <a:ext uri="{FF2B5EF4-FFF2-40B4-BE49-F238E27FC236}">
              <a16:creationId xmlns:a16="http://schemas.microsoft.com/office/drawing/2014/main" id="{653AB9B5-BB67-49D8-84D1-D9635832A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21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381000</xdr:colOff>
      <xdr:row>24</xdr:row>
      <xdr:rowOff>0</xdr:rowOff>
    </xdr:to>
    <xdr:pic>
      <xdr:nvPicPr>
        <xdr:cNvPr id="895" name="Picture 894" descr="United States">
          <a:extLst>
            <a:ext uri="{FF2B5EF4-FFF2-40B4-BE49-F238E27FC236}">
              <a16:creationId xmlns:a16="http://schemas.microsoft.com/office/drawing/2014/main" id="{3ED6385D-5316-4275-A063-4B2BAE142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40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381000</xdr:colOff>
      <xdr:row>25</xdr:row>
      <xdr:rowOff>0</xdr:rowOff>
    </xdr:to>
    <xdr:pic>
      <xdr:nvPicPr>
        <xdr:cNvPr id="896" name="Picture 895" descr="United States">
          <a:extLst>
            <a:ext uri="{FF2B5EF4-FFF2-40B4-BE49-F238E27FC236}">
              <a16:creationId xmlns:a16="http://schemas.microsoft.com/office/drawing/2014/main" id="{E018A16E-E14E-4758-A087-59223F6B8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59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26</xdr:row>
      <xdr:rowOff>0</xdr:rowOff>
    </xdr:to>
    <xdr:pic>
      <xdr:nvPicPr>
        <xdr:cNvPr id="897" name="Picture 896" descr="United States">
          <a:extLst>
            <a:ext uri="{FF2B5EF4-FFF2-40B4-BE49-F238E27FC236}">
              <a16:creationId xmlns:a16="http://schemas.microsoft.com/office/drawing/2014/main" id="{AB9FFB8C-5CBB-422B-B983-022E9DB1D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78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381000</xdr:colOff>
      <xdr:row>27</xdr:row>
      <xdr:rowOff>0</xdr:rowOff>
    </xdr:to>
    <xdr:pic>
      <xdr:nvPicPr>
        <xdr:cNvPr id="898" name="Picture 897" descr="Ireland">
          <a:extLst>
            <a:ext uri="{FF2B5EF4-FFF2-40B4-BE49-F238E27FC236}">
              <a16:creationId xmlns:a16="http://schemas.microsoft.com/office/drawing/2014/main" id="{AA3AA11A-138D-44CC-83A1-D5182CB8B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97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381000</xdr:colOff>
      <xdr:row>28</xdr:row>
      <xdr:rowOff>0</xdr:rowOff>
    </xdr:to>
    <xdr:pic>
      <xdr:nvPicPr>
        <xdr:cNvPr id="899" name="Picture 898" descr="England">
          <a:extLst>
            <a:ext uri="{FF2B5EF4-FFF2-40B4-BE49-F238E27FC236}">
              <a16:creationId xmlns:a16="http://schemas.microsoft.com/office/drawing/2014/main" id="{3DF05A1E-5548-46D9-8916-D81F29668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16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381000</xdr:colOff>
      <xdr:row>29</xdr:row>
      <xdr:rowOff>0</xdr:rowOff>
    </xdr:to>
    <xdr:pic>
      <xdr:nvPicPr>
        <xdr:cNvPr id="900" name="Picture 899" descr="New Zealand">
          <a:extLst>
            <a:ext uri="{FF2B5EF4-FFF2-40B4-BE49-F238E27FC236}">
              <a16:creationId xmlns:a16="http://schemas.microsoft.com/office/drawing/2014/main" id="{6F1B5519-F110-4DCE-A5E2-C2F17A881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35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381000</xdr:colOff>
      <xdr:row>30</xdr:row>
      <xdr:rowOff>0</xdr:rowOff>
    </xdr:to>
    <xdr:pic>
      <xdr:nvPicPr>
        <xdr:cNvPr id="901" name="Picture 900" descr="Canada">
          <a:extLst>
            <a:ext uri="{FF2B5EF4-FFF2-40B4-BE49-F238E27FC236}">
              <a16:creationId xmlns:a16="http://schemas.microsoft.com/office/drawing/2014/main" id="{AC03D3EA-C248-448B-8EFC-613537480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54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381000</xdr:colOff>
      <xdr:row>31</xdr:row>
      <xdr:rowOff>0</xdr:rowOff>
    </xdr:to>
    <xdr:pic>
      <xdr:nvPicPr>
        <xdr:cNvPr id="902" name="Picture 901" descr="Canada">
          <a:extLst>
            <a:ext uri="{FF2B5EF4-FFF2-40B4-BE49-F238E27FC236}">
              <a16:creationId xmlns:a16="http://schemas.microsoft.com/office/drawing/2014/main" id="{D20B503C-0538-4B3E-84AA-21B7CFD64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73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381000</xdr:colOff>
      <xdr:row>32</xdr:row>
      <xdr:rowOff>0</xdr:rowOff>
    </xdr:to>
    <xdr:pic>
      <xdr:nvPicPr>
        <xdr:cNvPr id="903" name="Picture 902" descr="United States">
          <a:extLst>
            <a:ext uri="{FF2B5EF4-FFF2-40B4-BE49-F238E27FC236}">
              <a16:creationId xmlns:a16="http://schemas.microsoft.com/office/drawing/2014/main" id="{A1452BED-ACCD-4B75-B122-ADE865A40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2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381000</xdr:colOff>
      <xdr:row>33</xdr:row>
      <xdr:rowOff>0</xdr:rowOff>
    </xdr:to>
    <xdr:pic>
      <xdr:nvPicPr>
        <xdr:cNvPr id="904" name="Picture 903" descr="United States">
          <a:extLst>
            <a:ext uri="{FF2B5EF4-FFF2-40B4-BE49-F238E27FC236}">
              <a16:creationId xmlns:a16="http://schemas.microsoft.com/office/drawing/2014/main" id="{A6D41249-14D4-4DC7-8D02-125AA6849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11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34</xdr:row>
      <xdr:rowOff>0</xdr:rowOff>
    </xdr:to>
    <xdr:pic>
      <xdr:nvPicPr>
        <xdr:cNvPr id="905" name="Picture 904" descr="United States">
          <a:extLst>
            <a:ext uri="{FF2B5EF4-FFF2-40B4-BE49-F238E27FC236}">
              <a16:creationId xmlns:a16="http://schemas.microsoft.com/office/drawing/2014/main" id="{34F8EE3A-F941-4E86-A692-C8C9D5B65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305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381000</xdr:colOff>
      <xdr:row>35</xdr:row>
      <xdr:rowOff>0</xdr:rowOff>
    </xdr:to>
    <xdr:pic>
      <xdr:nvPicPr>
        <xdr:cNvPr id="906" name="Picture 905" descr="Australia">
          <a:extLst>
            <a:ext uri="{FF2B5EF4-FFF2-40B4-BE49-F238E27FC236}">
              <a16:creationId xmlns:a16="http://schemas.microsoft.com/office/drawing/2014/main" id="{E6413E9E-0516-4C62-9535-05C3E4D0D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496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381000</xdr:colOff>
      <xdr:row>36</xdr:row>
      <xdr:rowOff>0</xdr:rowOff>
    </xdr:to>
    <xdr:pic>
      <xdr:nvPicPr>
        <xdr:cNvPr id="907" name="Picture 906" descr="United States">
          <a:extLst>
            <a:ext uri="{FF2B5EF4-FFF2-40B4-BE49-F238E27FC236}">
              <a16:creationId xmlns:a16="http://schemas.microsoft.com/office/drawing/2014/main" id="{95BA99A9-8D60-46C4-8EB5-E33AB8631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686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37</xdr:row>
      <xdr:rowOff>0</xdr:rowOff>
    </xdr:to>
    <xdr:pic>
      <xdr:nvPicPr>
        <xdr:cNvPr id="908" name="Picture 907" descr="United States">
          <a:extLst>
            <a:ext uri="{FF2B5EF4-FFF2-40B4-BE49-F238E27FC236}">
              <a16:creationId xmlns:a16="http://schemas.microsoft.com/office/drawing/2014/main" id="{2DAA566B-DD29-4F29-859A-2EEB7C7D3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877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381000</xdr:colOff>
      <xdr:row>38</xdr:row>
      <xdr:rowOff>0</xdr:rowOff>
    </xdr:to>
    <xdr:pic>
      <xdr:nvPicPr>
        <xdr:cNvPr id="909" name="Picture 908" descr="United States">
          <a:extLst>
            <a:ext uri="{FF2B5EF4-FFF2-40B4-BE49-F238E27FC236}">
              <a16:creationId xmlns:a16="http://schemas.microsoft.com/office/drawing/2014/main" id="{1D626250-5442-4366-857F-01C9EDD15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067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381000</xdr:colOff>
      <xdr:row>39</xdr:row>
      <xdr:rowOff>0</xdr:rowOff>
    </xdr:to>
    <xdr:pic>
      <xdr:nvPicPr>
        <xdr:cNvPr id="910" name="Picture 909" descr="United States">
          <a:extLst>
            <a:ext uri="{FF2B5EF4-FFF2-40B4-BE49-F238E27FC236}">
              <a16:creationId xmlns:a16="http://schemas.microsoft.com/office/drawing/2014/main" id="{0F2C4D19-BEC4-4921-8070-D243EE9CE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25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381000</xdr:colOff>
      <xdr:row>40</xdr:row>
      <xdr:rowOff>0</xdr:rowOff>
    </xdr:to>
    <xdr:pic>
      <xdr:nvPicPr>
        <xdr:cNvPr id="911" name="Picture 910" descr="United States">
          <a:extLst>
            <a:ext uri="{FF2B5EF4-FFF2-40B4-BE49-F238E27FC236}">
              <a16:creationId xmlns:a16="http://schemas.microsoft.com/office/drawing/2014/main" id="{09DF4711-D181-41FA-8F56-19C72561B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44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381000</xdr:colOff>
      <xdr:row>41</xdr:row>
      <xdr:rowOff>0</xdr:rowOff>
    </xdr:to>
    <xdr:pic>
      <xdr:nvPicPr>
        <xdr:cNvPr id="912" name="Picture 911" descr="Canada">
          <a:extLst>
            <a:ext uri="{FF2B5EF4-FFF2-40B4-BE49-F238E27FC236}">
              <a16:creationId xmlns:a16="http://schemas.microsoft.com/office/drawing/2014/main" id="{38A64F8F-7FFC-40CD-A27D-4F84362D3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639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381000</xdr:colOff>
      <xdr:row>42</xdr:row>
      <xdr:rowOff>0</xdr:rowOff>
    </xdr:to>
    <xdr:pic>
      <xdr:nvPicPr>
        <xdr:cNvPr id="913" name="Picture 912" descr="United States">
          <a:extLst>
            <a:ext uri="{FF2B5EF4-FFF2-40B4-BE49-F238E27FC236}">
              <a16:creationId xmlns:a16="http://schemas.microsoft.com/office/drawing/2014/main" id="{6B788357-E642-4E5C-9592-388B38366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82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381000</xdr:colOff>
      <xdr:row>43</xdr:row>
      <xdr:rowOff>0</xdr:rowOff>
    </xdr:to>
    <xdr:pic>
      <xdr:nvPicPr>
        <xdr:cNvPr id="914" name="Picture 913" descr="United States">
          <a:extLst>
            <a:ext uri="{FF2B5EF4-FFF2-40B4-BE49-F238E27FC236}">
              <a16:creationId xmlns:a16="http://schemas.microsoft.com/office/drawing/2014/main" id="{C7B28436-56B3-4759-B29C-13BC65D7D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02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381000</xdr:colOff>
      <xdr:row>44</xdr:row>
      <xdr:rowOff>0</xdr:rowOff>
    </xdr:to>
    <xdr:pic>
      <xdr:nvPicPr>
        <xdr:cNvPr id="915" name="Picture 914" descr="United States">
          <a:extLst>
            <a:ext uri="{FF2B5EF4-FFF2-40B4-BE49-F238E27FC236}">
              <a16:creationId xmlns:a16="http://schemas.microsoft.com/office/drawing/2014/main" id="{3B14E9B9-B61D-4A0E-B1AD-BE34C0C1F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21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381000</xdr:colOff>
      <xdr:row>45</xdr:row>
      <xdr:rowOff>0</xdr:rowOff>
    </xdr:to>
    <xdr:pic>
      <xdr:nvPicPr>
        <xdr:cNvPr id="916" name="Picture 915" descr="United States">
          <a:extLst>
            <a:ext uri="{FF2B5EF4-FFF2-40B4-BE49-F238E27FC236}">
              <a16:creationId xmlns:a16="http://schemas.microsoft.com/office/drawing/2014/main" id="{63B67FB5-6FA7-4B49-9691-B0132067B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40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381000</xdr:colOff>
      <xdr:row>46</xdr:row>
      <xdr:rowOff>0</xdr:rowOff>
    </xdr:to>
    <xdr:pic>
      <xdr:nvPicPr>
        <xdr:cNvPr id="917" name="Picture 916" descr="United States">
          <a:extLst>
            <a:ext uri="{FF2B5EF4-FFF2-40B4-BE49-F238E27FC236}">
              <a16:creationId xmlns:a16="http://schemas.microsoft.com/office/drawing/2014/main" id="{6E8F1506-CDE8-4589-828C-082E74A92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59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381000</xdr:colOff>
      <xdr:row>47</xdr:row>
      <xdr:rowOff>0</xdr:rowOff>
    </xdr:to>
    <xdr:pic>
      <xdr:nvPicPr>
        <xdr:cNvPr id="918" name="Picture 917" descr="United States">
          <a:extLst>
            <a:ext uri="{FF2B5EF4-FFF2-40B4-BE49-F238E27FC236}">
              <a16:creationId xmlns:a16="http://schemas.microsoft.com/office/drawing/2014/main" id="{662363BA-CE9B-4DDD-86AE-7BE75AE21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78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381000</xdr:colOff>
      <xdr:row>48</xdr:row>
      <xdr:rowOff>0</xdr:rowOff>
    </xdr:to>
    <xdr:pic>
      <xdr:nvPicPr>
        <xdr:cNvPr id="919" name="Picture 918" descr="Mexico">
          <a:extLst>
            <a:ext uri="{FF2B5EF4-FFF2-40B4-BE49-F238E27FC236}">
              <a16:creationId xmlns:a16="http://schemas.microsoft.com/office/drawing/2014/main" id="{20432518-74E3-47E7-A0B6-B234FF031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97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381000</xdr:colOff>
      <xdr:row>49</xdr:row>
      <xdr:rowOff>0</xdr:rowOff>
    </xdr:to>
    <xdr:pic>
      <xdr:nvPicPr>
        <xdr:cNvPr id="920" name="Picture 919" descr="Sweden">
          <a:extLst>
            <a:ext uri="{FF2B5EF4-FFF2-40B4-BE49-F238E27FC236}">
              <a16:creationId xmlns:a16="http://schemas.microsoft.com/office/drawing/2014/main" id="{DB0127B6-DC34-4E77-829A-A769D59FB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16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381000</xdr:colOff>
      <xdr:row>50</xdr:row>
      <xdr:rowOff>0</xdr:rowOff>
    </xdr:to>
    <xdr:pic>
      <xdr:nvPicPr>
        <xdr:cNvPr id="921" name="Picture 920" descr="United States">
          <a:extLst>
            <a:ext uri="{FF2B5EF4-FFF2-40B4-BE49-F238E27FC236}">
              <a16:creationId xmlns:a16="http://schemas.microsoft.com/office/drawing/2014/main" id="{02BBEFD8-4734-42DA-9DF7-543B7E60D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35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381000</xdr:colOff>
      <xdr:row>51</xdr:row>
      <xdr:rowOff>0</xdr:rowOff>
    </xdr:to>
    <xdr:pic>
      <xdr:nvPicPr>
        <xdr:cNvPr id="922" name="Picture 921" descr="Northern Ireland">
          <a:extLst>
            <a:ext uri="{FF2B5EF4-FFF2-40B4-BE49-F238E27FC236}">
              <a16:creationId xmlns:a16="http://schemas.microsoft.com/office/drawing/2014/main" id="{A4DE1E54-BF21-449C-9967-A878E0605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54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381000</xdr:colOff>
      <xdr:row>52</xdr:row>
      <xdr:rowOff>0</xdr:rowOff>
    </xdr:to>
    <xdr:pic>
      <xdr:nvPicPr>
        <xdr:cNvPr id="923" name="Picture 922" descr="United States">
          <a:extLst>
            <a:ext uri="{FF2B5EF4-FFF2-40B4-BE49-F238E27FC236}">
              <a16:creationId xmlns:a16="http://schemas.microsoft.com/office/drawing/2014/main" id="{492DEB99-2651-4D05-B973-4295574EF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73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381000</xdr:colOff>
      <xdr:row>53</xdr:row>
      <xdr:rowOff>0</xdr:rowOff>
    </xdr:to>
    <xdr:pic>
      <xdr:nvPicPr>
        <xdr:cNvPr id="924" name="Picture 923" descr="Venezuela">
          <a:extLst>
            <a:ext uri="{FF2B5EF4-FFF2-40B4-BE49-F238E27FC236}">
              <a16:creationId xmlns:a16="http://schemas.microsoft.com/office/drawing/2014/main" id="{C125C4AD-EE2D-4B20-80A3-C2797003C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92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381000</xdr:colOff>
      <xdr:row>54</xdr:row>
      <xdr:rowOff>0</xdr:rowOff>
    </xdr:to>
    <xdr:pic>
      <xdr:nvPicPr>
        <xdr:cNvPr id="925" name="Picture 924" descr="United States">
          <a:extLst>
            <a:ext uri="{FF2B5EF4-FFF2-40B4-BE49-F238E27FC236}">
              <a16:creationId xmlns:a16="http://schemas.microsoft.com/office/drawing/2014/main" id="{CB7017AA-788E-4B27-9FBD-E88040048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115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381000</xdr:colOff>
      <xdr:row>55</xdr:row>
      <xdr:rowOff>0</xdr:rowOff>
    </xdr:to>
    <xdr:pic>
      <xdr:nvPicPr>
        <xdr:cNvPr id="926" name="Picture 925" descr="United States">
          <a:extLst>
            <a:ext uri="{FF2B5EF4-FFF2-40B4-BE49-F238E27FC236}">
              <a16:creationId xmlns:a16="http://schemas.microsoft.com/office/drawing/2014/main" id="{3F38710C-E793-47ED-AC3A-FBC96AA83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306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381000</xdr:colOff>
      <xdr:row>56</xdr:row>
      <xdr:rowOff>0</xdr:rowOff>
    </xdr:to>
    <xdr:pic>
      <xdr:nvPicPr>
        <xdr:cNvPr id="927" name="Picture 926" descr="United States">
          <a:extLst>
            <a:ext uri="{FF2B5EF4-FFF2-40B4-BE49-F238E27FC236}">
              <a16:creationId xmlns:a16="http://schemas.microsoft.com/office/drawing/2014/main" id="{DE30E6BF-42DE-4CC7-8CA6-1E31F63A4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496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381000</xdr:colOff>
      <xdr:row>57</xdr:row>
      <xdr:rowOff>0</xdr:rowOff>
    </xdr:to>
    <xdr:pic>
      <xdr:nvPicPr>
        <xdr:cNvPr id="928" name="Picture 927" descr="United States">
          <a:extLst>
            <a:ext uri="{FF2B5EF4-FFF2-40B4-BE49-F238E27FC236}">
              <a16:creationId xmlns:a16="http://schemas.microsoft.com/office/drawing/2014/main" id="{B1D0C70F-B2E3-4BF1-902D-AC54DBFAD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687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381000</xdr:colOff>
      <xdr:row>58</xdr:row>
      <xdr:rowOff>0</xdr:rowOff>
    </xdr:to>
    <xdr:pic>
      <xdr:nvPicPr>
        <xdr:cNvPr id="929" name="Picture 928" descr="United States">
          <a:extLst>
            <a:ext uri="{FF2B5EF4-FFF2-40B4-BE49-F238E27FC236}">
              <a16:creationId xmlns:a16="http://schemas.microsoft.com/office/drawing/2014/main" id="{A441A5B9-E6F3-4EA0-8B89-A2BC62279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877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381000</xdr:colOff>
      <xdr:row>59</xdr:row>
      <xdr:rowOff>0</xdr:rowOff>
    </xdr:to>
    <xdr:pic>
      <xdr:nvPicPr>
        <xdr:cNvPr id="930" name="Picture 929" descr="United States">
          <a:extLst>
            <a:ext uri="{FF2B5EF4-FFF2-40B4-BE49-F238E27FC236}">
              <a16:creationId xmlns:a16="http://schemas.microsoft.com/office/drawing/2014/main" id="{4BD3141C-53AC-42C2-844A-CC1CEC3C9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06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381000</xdr:colOff>
      <xdr:row>60</xdr:row>
      <xdr:rowOff>0</xdr:rowOff>
    </xdr:to>
    <xdr:pic>
      <xdr:nvPicPr>
        <xdr:cNvPr id="931" name="Picture 930" descr="United States">
          <a:extLst>
            <a:ext uri="{FF2B5EF4-FFF2-40B4-BE49-F238E27FC236}">
              <a16:creationId xmlns:a16="http://schemas.microsoft.com/office/drawing/2014/main" id="{0E8D0525-E482-457A-BB55-91AC6FA3D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25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2</xdr:col>
      <xdr:colOff>381000</xdr:colOff>
      <xdr:row>61</xdr:row>
      <xdr:rowOff>0</xdr:rowOff>
    </xdr:to>
    <xdr:pic>
      <xdr:nvPicPr>
        <xdr:cNvPr id="932" name="Picture 931" descr="United States">
          <a:extLst>
            <a:ext uri="{FF2B5EF4-FFF2-40B4-BE49-F238E27FC236}">
              <a16:creationId xmlns:a16="http://schemas.microsoft.com/office/drawing/2014/main" id="{6728E2C4-0517-491B-B814-0A087FD80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449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2</xdr:col>
      <xdr:colOff>381000</xdr:colOff>
      <xdr:row>62</xdr:row>
      <xdr:rowOff>0</xdr:rowOff>
    </xdr:to>
    <xdr:pic>
      <xdr:nvPicPr>
        <xdr:cNvPr id="933" name="Picture 932" descr="United States">
          <a:extLst>
            <a:ext uri="{FF2B5EF4-FFF2-40B4-BE49-F238E27FC236}">
              <a16:creationId xmlns:a16="http://schemas.microsoft.com/office/drawing/2014/main" id="{78807B83-A3D3-4220-B89E-1132F0BD8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63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2</xdr:col>
      <xdr:colOff>381000</xdr:colOff>
      <xdr:row>63</xdr:row>
      <xdr:rowOff>0</xdr:rowOff>
    </xdr:to>
    <xdr:pic>
      <xdr:nvPicPr>
        <xdr:cNvPr id="934" name="Picture 933" descr="United States">
          <a:extLst>
            <a:ext uri="{FF2B5EF4-FFF2-40B4-BE49-F238E27FC236}">
              <a16:creationId xmlns:a16="http://schemas.microsoft.com/office/drawing/2014/main" id="{06E09336-D123-466F-8B10-3CBA15727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83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2</xdr:col>
      <xdr:colOff>381000</xdr:colOff>
      <xdr:row>64</xdr:row>
      <xdr:rowOff>0</xdr:rowOff>
    </xdr:to>
    <xdr:pic>
      <xdr:nvPicPr>
        <xdr:cNvPr id="935" name="Picture 934" descr="United States">
          <a:extLst>
            <a:ext uri="{FF2B5EF4-FFF2-40B4-BE49-F238E27FC236}">
              <a16:creationId xmlns:a16="http://schemas.microsoft.com/office/drawing/2014/main" id="{55B8FBC9-4B33-4B80-B46A-EEC2E91D7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02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2</xdr:col>
      <xdr:colOff>381000</xdr:colOff>
      <xdr:row>65</xdr:row>
      <xdr:rowOff>0</xdr:rowOff>
    </xdr:to>
    <xdr:pic>
      <xdr:nvPicPr>
        <xdr:cNvPr id="936" name="Picture 935" descr="United States">
          <a:extLst>
            <a:ext uri="{FF2B5EF4-FFF2-40B4-BE49-F238E27FC236}">
              <a16:creationId xmlns:a16="http://schemas.microsoft.com/office/drawing/2014/main" id="{58812B7D-1CC7-42EB-95CA-0C498E395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21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2</xdr:col>
      <xdr:colOff>381000</xdr:colOff>
      <xdr:row>66</xdr:row>
      <xdr:rowOff>0</xdr:rowOff>
    </xdr:to>
    <xdr:pic>
      <xdr:nvPicPr>
        <xdr:cNvPr id="937" name="Picture 936" descr="United States">
          <a:extLst>
            <a:ext uri="{FF2B5EF4-FFF2-40B4-BE49-F238E27FC236}">
              <a16:creationId xmlns:a16="http://schemas.microsoft.com/office/drawing/2014/main" id="{2BB53F9D-9873-4DD9-BA4D-9868E509B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40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2</xdr:col>
      <xdr:colOff>381000</xdr:colOff>
      <xdr:row>67</xdr:row>
      <xdr:rowOff>0</xdr:rowOff>
    </xdr:to>
    <xdr:pic>
      <xdr:nvPicPr>
        <xdr:cNvPr id="938" name="Picture 937" descr="United States">
          <a:extLst>
            <a:ext uri="{FF2B5EF4-FFF2-40B4-BE49-F238E27FC236}">
              <a16:creationId xmlns:a16="http://schemas.microsoft.com/office/drawing/2014/main" id="{550193D1-5E60-4048-8EEB-9A8A406EC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59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2</xdr:col>
      <xdr:colOff>381000</xdr:colOff>
      <xdr:row>68</xdr:row>
      <xdr:rowOff>0</xdr:rowOff>
    </xdr:to>
    <xdr:pic>
      <xdr:nvPicPr>
        <xdr:cNvPr id="939" name="Picture 938" descr="South Korea">
          <a:extLst>
            <a:ext uri="{FF2B5EF4-FFF2-40B4-BE49-F238E27FC236}">
              <a16:creationId xmlns:a16="http://schemas.microsoft.com/office/drawing/2014/main" id="{D2181686-2B48-4AE1-ADDA-E91A42F19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78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2</xdr:col>
      <xdr:colOff>381000</xdr:colOff>
      <xdr:row>69</xdr:row>
      <xdr:rowOff>0</xdr:rowOff>
    </xdr:to>
    <xdr:pic>
      <xdr:nvPicPr>
        <xdr:cNvPr id="940" name="Picture 939" descr="United States">
          <a:extLst>
            <a:ext uri="{FF2B5EF4-FFF2-40B4-BE49-F238E27FC236}">
              <a16:creationId xmlns:a16="http://schemas.microsoft.com/office/drawing/2014/main" id="{CA464A60-4A7E-4EB9-B74D-19975CC2A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97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381000</xdr:colOff>
      <xdr:row>70</xdr:row>
      <xdr:rowOff>0</xdr:rowOff>
    </xdr:to>
    <xdr:pic>
      <xdr:nvPicPr>
        <xdr:cNvPr id="941" name="Picture 940" descr="United States">
          <a:extLst>
            <a:ext uri="{FF2B5EF4-FFF2-40B4-BE49-F238E27FC236}">
              <a16:creationId xmlns:a16="http://schemas.microsoft.com/office/drawing/2014/main" id="{2C1378A9-4A5E-4CD8-93CD-BF51BCF91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16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381000</xdr:colOff>
      <xdr:row>71</xdr:row>
      <xdr:rowOff>0</xdr:rowOff>
    </xdr:to>
    <xdr:pic>
      <xdr:nvPicPr>
        <xdr:cNvPr id="942" name="Picture 941" descr="Germany">
          <a:extLst>
            <a:ext uri="{FF2B5EF4-FFF2-40B4-BE49-F238E27FC236}">
              <a16:creationId xmlns:a16="http://schemas.microsoft.com/office/drawing/2014/main" id="{5E0B42BE-C214-42FD-AD30-1068A41EA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35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2</xdr:col>
      <xdr:colOff>381000</xdr:colOff>
      <xdr:row>72</xdr:row>
      <xdr:rowOff>0</xdr:rowOff>
    </xdr:to>
    <xdr:pic>
      <xdr:nvPicPr>
        <xdr:cNvPr id="943" name="Picture 942" descr="United States">
          <a:extLst>
            <a:ext uri="{FF2B5EF4-FFF2-40B4-BE49-F238E27FC236}">
              <a16:creationId xmlns:a16="http://schemas.microsoft.com/office/drawing/2014/main" id="{20B2C651-4D64-44A1-9B6A-AE925EAFC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54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2</xdr:col>
      <xdr:colOff>381000</xdr:colOff>
      <xdr:row>73</xdr:row>
      <xdr:rowOff>0</xdr:rowOff>
    </xdr:to>
    <xdr:pic>
      <xdr:nvPicPr>
        <xdr:cNvPr id="944" name="Picture 943" descr="Canada">
          <a:extLst>
            <a:ext uri="{FF2B5EF4-FFF2-40B4-BE49-F238E27FC236}">
              <a16:creationId xmlns:a16="http://schemas.microsoft.com/office/drawing/2014/main" id="{89B38A51-AA6A-439B-8261-9357D42AC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73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2</xdr:col>
      <xdr:colOff>381000</xdr:colOff>
      <xdr:row>74</xdr:row>
      <xdr:rowOff>0</xdr:rowOff>
    </xdr:to>
    <xdr:pic>
      <xdr:nvPicPr>
        <xdr:cNvPr id="945" name="Picture 944" descr="United States">
          <a:extLst>
            <a:ext uri="{FF2B5EF4-FFF2-40B4-BE49-F238E27FC236}">
              <a16:creationId xmlns:a16="http://schemas.microsoft.com/office/drawing/2014/main" id="{772B000B-1969-48F5-9093-E0E9B385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925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2</xdr:col>
      <xdr:colOff>381000</xdr:colOff>
      <xdr:row>75</xdr:row>
      <xdr:rowOff>0</xdr:rowOff>
    </xdr:to>
    <xdr:pic>
      <xdr:nvPicPr>
        <xdr:cNvPr id="946" name="Picture 945" descr="United States">
          <a:extLst>
            <a:ext uri="{FF2B5EF4-FFF2-40B4-BE49-F238E27FC236}">
              <a16:creationId xmlns:a16="http://schemas.microsoft.com/office/drawing/2014/main" id="{C22DEA5C-83CF-4F4D-930E-6783EBA76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116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2</xdr:col>
      <xdr:colOff>381000</xdr:colOff>
      <xdr:row>76</xdr:row>
      <xdr:rowOff>0</xdr:rowOff>
    </xdr:to>
    <xdr:pic>
      <xdr:nvPicPr>
        <xdr:cNvPr id="947" name="Picture 946" descr="Canada">
          <a:extLst>
            <a:ext uri="{FF2B5EF4-FFF2-40B4-BE49-F238E27FC236}">
              <a16:creationId xmlns:a16="http://schemas.microsoft.com/office/drawing/2014/main" id="{A0DD71BD-2D57-433E-AC57-DD58F1F99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306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2</xdr:col>
      <xdr:colOff>381000</xdr:colOff>
      <xdr:row>77</xdr:row>
      <xdr:rowOff>0</xdr:rowOff>
    </xdr:to>
    <xdr:pic>
      <xdr:nvPicPr>
        <xdr:cNvPr id="948" name="Picture 947" descr="United States">
          <a:extLst>
            <a:ext uri="{FF2B5EF4-FFF2-40B4-BE49-F238E27FC236}">
              <a16:creationId xmlns:a16="http://schemas.microsoft.com/office/drawing/2014/main" id="{FC4C3F32-202A-42C5-B64A-6D92E3E3D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497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381000</xdr:colOff>
      <xdr:row>78</xdr:row>
      <xdr:rowOff>0</xdr:rowOff>
    </xdr:to>
    <xdr:pic>
      <xdr:nvPicPr>
        <xdr:cNvPr id="949" name="Picture 948" descr="United States">
          <a:extLst>
            <a:ext uri="{FF2B5EF4-FFF2-40B4-BE49-F238E27FC236}">
              <a16:creationId xmlns:a16="http://schemas.microsoft.com/office/drawing/2014/main" id="{7808FAD6-0D0A-4A29-B229-40FE514D6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687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2</xdr:col>
      <xdr:colOff>381000</xdr:colOff>
      <xdr:row>79</xdr:row>
      <xdr:rowOff>0</xdr:rowOff>
    </xdr:to>
    <xdr:pic>
      <xdr:nvPicPr>
        <xdr:cNvPr id="950" name="Picture 949" descr="United States">
          <a:extLst>
            <a:ext uri="{FF2B5EF4-FFF2-40B4-BE49-F238E27FC236}">
              <a16:creationId xmlns:a16="http://schemas.microsoft.com/office/drawing/2014/main" id="{C4F320B4-D133-466C-8AFA-9C96939E2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87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2</xdr:col>
      <xdr:colOff>381000</xdr:colOff>
      <xdr:row>80</xdr:row>
      <xdr:rowOff>0</xdr:rowOff>
    </xdr:to>
    <xdr:pic>
      <xdr:nvPicPr>
        <xdr:cNvPr id="951" name="Picture 950" descr="United States">
          <a:extLst>
            <a:ext uri="{FF2B5EF4-FFF2-40B4-BE49-F238E27FC236}">
              <a16:creationId xmlns:a16="http://schemas.microsoft.com/office/drawing/2014/main" id="{AE2BEDA9-BE6A-4D82-BACD-C87F3EDD4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06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2</xdr:col>
      <xdr:colOff>381000</xdr:colOff>
      <xdr:row>81</xdr:row>
      <xdr:rowOff>0</xdr:rowOff>
    </xdr:to>
    <xdr:pic>
      <xdr:nvPicPr>
        <xdr:cNvPr id="952" name="Picture 951" descr="United States">
          <a:extLst>
            <a:ext uri="{FF2B5EF4-FFF2-40B4-BE49-F238E27FC236}">
              <a16:creationId xmlns:a16="http://schemas.microsoft.com/office/drawing/2014/main" id="{B893CAB0-A4A5-40A1-88FB-29415EE73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59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2</xdr:col>
      <xdr:colOff>381000</xdr:colOff>
      <xdr:row>82</xdr:row>
      <xdr:rowOff>0</xdr:rowOff>
    </xdr:to>
    <xdr:pic>
      <xdr:nvPicPr>
        <xdr:cNvPr id="953" name="Picture 952" descr="United States">
          <a:extLst>
            <a:ext uri="{FF2B5EF4-FFF2-40B4-BE49-F238E27FC236}">
              <a16:creationId xmlns:a16="http://schemas.microsoft.com/office/drawing/2014/main" id="{F7DEFF04-A663-4851-AB48-2A665CFC5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44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16</xdr:col>
      <xdr:colOff>381000</xdr:colOff>
      <xdr:row>5</xdr:row>
      <xdr:rowOff>0</xdr:rowOff>
    </xdr:to>
    <xdr:pic>
      <xdr:nvPicPr>
        <xdr:cNvPr id="1264" name="Picture 1263" descr="South Korea">
          <a:extLst>
            <a:ext uri="{FF2B5EF4-FFF2-40B4-BE49-F238E27FC236}">
              <a16:creationId xmlns:a16="http://schemas.microsoft.com/office/drawing/2014/main" id="{C5206603-E191-4A57-BC8C-053456CB0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78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4</xdr:row>
      <xdr:rowOff>0</xdr:rowOff>
    </xdr:from>
    <xdr:to>
      <xdr:col>16</xdr:col>
      <xdr:colOff>381000</xdr:colOff>
      <xdr:row>6</xdr:row>
      <xdr:rowOff>0</xdr:rowOff>
    </xdr:to>
    <xdr:pic>
      <xdr:nvPicPr>
        <xdr:cNvPr id="1265" name="Picture 1264" descr="United States">
          <a:extLst>
            <a:ext uri="{FF2B5EF4-FFF2-40B4-BE49-F238E27FC236}">
              <a16:creationId xmlns:a16="http://schemas.microsoft.com/office/drawing/2014/main" id="{0BFB26C2-4048-46D9-AB7F-D13B427C9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97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5</xdr:row>
      <xdr:rowOff>0</xdr:rowOff>
    </xdr:from>
    <xdr:to>
      <xdr:col>16</xdr:col>
      <xdr:colOff>381000</xdr:colOff>
      <xdr:row>7</xdr:row>
      <xdr:rowOff>0</xdr:rowOff>
    </xdr:to>
    <xdr:pic>
      <xdr:nvPicPr>
        <xdr:cNvPr id="1266" name="Picture 1265" descr="Korea">
          <a:extLst>
            <a:ext uri="{FF2B5EF4-FFF2-40B4-BE49-F238E27FC236}">
              <a16:creationId xmlns:a16="http://schemas.microsoft.com/office/drawing/2014/main" id="{0B907B59-C87B-4F9F-82B2-43E5C7FFC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16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6</xdr:row>
      <xdr:rowOff>0</xdr:rowOff>
    </xdr:from>
    <xdr:to>
      <xdr:col>16</xdr:col>
      <xdr:colOff>381000</xdr:colOff>
      <xdr:row>8</xdr:row>
      <xdr:rowOff>0</xdr:rowOff>
    </xdr:to>
    <xdr:pic>
      <xdr:nvPicPr>
        <xdr:cNvPr id="1267" name="Picture 1266" descr="United States">
          <a:extLst>
            <a:ext uri="{FF2B5EF4-FFF2-40B4-BE49-F238E27FC236}">
              <a16:creationId xmlns:a16="http://schemas.microsoft.com/office/drawing/2014/main" id="{6FFB52A0-4E5F-4BDF-B2B8-D4C9E1E1A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35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381000</xdr:colOff>
      <xdr:row>9</xdr:row>
      <xdr:rowOff>0</xdr:rowOff>
    </xdr:to>
    <xdr:pic>
      <xdr:nvPicPr>
        <xdr:cNvPr id="1268" name="Picture 1267" descr="United States">
          <a:extLst>
            <a:ext uri="{FF2B5EF4-FFF2-40B4-BE49-F238E27FC236}">
              <a16:creationId xmlns:a16="http://schemas.microsoft.com/office/drawing/2014/main" id="{57667789-779C-4ECE-A41F-02A735A42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54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8</xdr:row>
      <xdr:rowOff>0</xdr:rowOff>
    </xdr:from>
    <xdr:to>
      <xdr:col>16</xdr:col>
      <xdr:colOff>381000</xdr:colOff>
      <xdr:row>10</xdr:row>
      <xdr:rowOff>0</xdr:rowOff>
    </xdr:to>
    <xdr:pic>
      <xdr:nvPicPr>
        <xdr:cNvPr id="1269" name="Picture 1268" descr="South Africa">
          <a:extLst>
            <a:ext uri="{FF2B5EF4-FFF2-40B4-BE49-F238E27FC236}">
              <a16:creationId xmlns:a16="http://schemas.microsoft.com/office/drawing/2014/main" id="{6C3C630D-E4E3-40C0-ADC7-77B809171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73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9</xdr:row>
      <xdr:rowOff>0</xdr:rowOff>
    </xdr:from>
    <xdr:to>
      <xdr:col>16</xdr:col>
      <xdr:colOff>381000</xdr:colOff>
      <xdr:row>11</xdr:row>
      <xdr:rowOff>0</xdr:rowOff>
    </xdr:to>
    <xdr:pic>
      <xdr:nvPicPr>
        <xdr:cNvPr id="1270" name="Picture 1269" descr="Mexico">
          <a:extLst>
            <a:ext uri="{FF2B5EF4-FFF2-40B4-BE49-F238E27FC236}">
              <a16:creationId xmlns:a16="http://schemas.microsoft.com/office/drawing/2014/main" id="{7E1283EC-138F-4710-A5EC-5395F49CB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2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10</xdr:row>
      <xdr:rowOff>0</xdr:rowOff>
    </xdr:from>
    <xdr:to>
      <xdr:col>16</xdr:col>
      <xdr:colOff>381000</xdr:colOff>
      <xdr:row>12</xdr:row>
      <xdr:rowOff>0</xdr:rowOff>
    </xdr:to>
    <xdr:pic>
      <xdr:nvPicPr>
        <xdr:cNvPr id="1271" name="Picture 1270" descr="United States">
          <a:extLst>
            <a:ext uri="{FF2B5EF4-FFF2-40B4-BE49-F238E27FC236}">
              <a16:creationId xmlns:a16="http://schemas.microsoft.com/office/drawing/2014/main" id="{F986DC7E-3D8D-4152-B17E-50D2120F5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11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11</xdr:row>
      <xdr:rowOff>0</xdr:rowOff>
    </xdr:from>
    <xdr:to>
      <xdr:col>16</xdr:col>
      <xdr:colOff>381000</xdr:colOff>
      <xdr:row>13</xdr:row>
      <xdr:rowOff>0</xdr:rowOff>
    </xdr:to>
    <xdr:pic>
      <xdr:nvPicPr>
        <xdr:cNvPr id="1272" name="Picture 1271" descr="United States">
          <a:extLst>
            <a:ext uri="{FF2B5EF4-FFF2-40B4-BE49-F238E27FC236}">
              <a16:creationId xmlns:a16="http://schemas.microsoft.com/office/drawing/2014/main" id="{9AD9BE80-A990-476D-AB1A-0D72DC5C8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30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12</xdr:row>
      <xdr:rowOff>0</xdr:rowOff>
    </xdr:from>
    <xdr:to>
      <xdr:col>16</xdr:col>
      <xdr:colOff>381000</xdr:colOff>
      <xdr:row>14</xdr:row>
      <xdr:rowOff>0</xdr:rowOff>
    </xdr:to>
    <xdr:pic>
      <xdr:nvPicPr>
        <xdr:cNvPr id="1273" name="Picture 1272" descr="New Zealand">
          <a:extLst>
            <a:ext uri="{FF2B5EF4-FFF2-40B4-BE49-F238E27FC236}">
              <a16:creationId xmlns:a16="http://schemas.microsoft.com/office/drawing/2014/main" id="{4E18CCEA-4D48-40FC-B29C-40CB7A1DC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495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13</xdr:row>
      <xdr:rowOff>0</xdr:rowOff>
    </xdr:from>
    <xdr:to>
      <xdr:col>16</xdr:col>
      <xdr:colOff>381000</xdr:colOff>
      <xdr:row>15</xdr:row>
      <xdr:rowOff>0</xdr:rowOff>
    </xdr:to>
    <xdr:pic>
      <xdr:nvPicPr>
        <xdr:cNvPr id="1274" name="Picture 1273" descr="United States">
          <a:extLst>
            <a:ext uri="{FF2B5EF4-FFF2-40B4-BE49-F238E27FC236}">
              <a16:creationId xmlns:a16="http://schemas.microsoft.com/office/drawing/2014/main" id="{4CB3481A-A6CE-49C6-9912-ADAC2E93C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686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14</xdr:row>
      <xdr:rowOff>0</xdr:rowOff>
    </xdr:from>
    <xdr:to>
      <xdr:col>16</xdr:col>
      <xdr:colOff>381000</xdr:colOff>
      <xdr:row>16</xdr:row>
      <xdr:rowOff>0</xdr:rowOff>
    </xdr:to>
    <xdr:pic>
      <xdr:nvPicPr>
        <xdr:cNvPr id="1275" name="Picture 1274" descr="United States">
          <a:extLst>
            <a:ext uri="{FF2B5EF4-FFF2-40B4-BE49-F238E27FC236}">
              <a16:creationId xmlns:a16="http://schemas.microsoft.com/office/drawing/2014/main" id="{6D27C186-2E32-4BCE-9F72-8029961E7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876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15</xdr:row>
      <xdr:rowOff>0</xdr:rowOff>
    </xdr:from>
    <xdr:to>
      <xdr:col>16</xdr:col>
      <xdr:colOff>381000</xdr:colOff>
      <xdr:row>17</xdr:row>
      <xdr:rowOff>0</xdr:rowOff>
    </xdr:to>
    <xdr:pic>
      <xdr:nvPicPr>
        <xdr:cNvPr id="1276" name="Picture 1275" descr="United States">
          <a:extLst>
            <a:ext uri="{FF2B5EF4-FFF2-40B4-BE49-F238E27FC236}">
              <a16:creationId xmlns:a16="http://schemas.microsoft.com/office/drawing/2014/main" id="{9B3C3AA8-DCFC-466D-8D03-5239C227E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3067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16</xdr:row>
      <xdr:rowOff>0</xdr:rowOff>
    </xdr:from>
    <xdr:to>
      <xdr:col>16</xdr:col>
      <xdr:colOff>381000</xdr:colOff>
      <xdr:row>18</xdr:row>
      <xdr:rowOff>0</xdr:rowOff>
    </xdr:to>
    <xdr:pic>
      <xdr:nvPicPr>
        <xdr:cNvPr id="1277" name="Picture 1276" descr="United States">
          <a:extLst>
            <a:ext uri="{FF2B5EF4-FFF2-40B4-BE49-F238E27FC236}">
              <a16:creationId xmlns:a16="http://schemas.microsoft.com/office/drawing/2014/main" id="{7529C1C5-CCDA-451C-8C68-2127D073B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3257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17</xdr:row>
      <xdr:rowOff>0</xdr:rowOff>
    </xdr:from>
    <xdr:to>
      <xdr:col>16</xdr:col>
      <xdr:colOff>381000</xdr:colOff>
      <xdr:row>19</xdr:row>
      <xdr:rowOff>0</xdr:rowOff>
    </xdr:to>
    <xdr:pic>
      <xdr:nvPicPr>
        <xdr:cNvPr id="1278" name="Picture 1277" descr="Canada">
          <a:extLst>
            <a:ext uri="{FF2B5EF4-FFF2-40B4-BE49-F238E27FC236}">
              <a16:creationId xmlns:a16="http://schemas.microsoft.com/office/drawing/2014/main" id="{AA35F5C6-F9C6-4D55-ACA5-B068EF52E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344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18</xdr:row>
      <xdr:rowOff>0</xdr:rowOff>
    </xdr:from>
    <xdr:to>
      <xdr:col>16</xdr:col>
      <xdr:colOff>381000</xdr:colOff>
      <xdr:row>20</xdr:row>
      <xdr:rowOff>0</xdr:rowOff>
    </xdr:to>
    <xdr:pic>
      <xdr:nvPicPr>
        <xdr:cNvPr id="1279" name="Picture 1278" descr="Ireland">
          <a:extLst>
            <a:ext uri="{FF2B5EF4-FFF2-40B4-BE49-F238E27FC236}">
              <a16:creationId xmlns:a16="http://schemas.microsoft.com/office/drawing/2014/main" id="{46A2AD25-F81C-4489-AB07-98D383C93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363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19</xdr:row>
      <xdr:rowOff>0</xdr:rowOff>
    </xdr:from>
    <xdr:to>
      <xdr:col>16</xdr:col>
      <xdr:colOff>381000</xdr:colOff>
      <xdr:row>21</xdr:row>
      <xdr:rowOff>0</xdr:rowOff>
    </xdr:to>
    <xdr:pic>
      <xdr:nvPicPr>
        <xdr:cNvPr id="1280" name="Picture 1279" descr="England">
          <a:extLst>
            <a:ext uri="{FF2B5EF4-FFF2-40B4-BE49-F238E27FC236}">
              <a16:creationId xmlns:a16="http://schemas.microsoft.com/office/drawing/2014/main" id="{26AABC6D-9044-49A9-807A-0FFF8ADDE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3829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20</xdr:row>
      <xdr:rowOff>0</xdr:rowOff>
    </xdr:from>
    <xdr:to>
      <xdr:col>16</xdr:col>
      <xdr:colOff>381000</xdr:colOff>
      <xdr:row>22</xdr:row>
      <xdr:rowOff>0</xdr:rowOff>
    </xdr:to>
    <xdr:pic>
      <xdr:nvPicPr>
        <xdr:cNvPr id="1281" name="Picture 1280" descr="United States">
          <a:extLst>
            <a:ext uri="{FF2B5EF4-FFF2-40B4-BE49-F238E27FC236}">
              <a16:creationId xmlns:a16="http://schemas.microsoft.com/office/drawing/2014/main" id="{1CAEFAC1-667F-40D1-8932-32CDD4194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401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21</xdr:row>
      <xdr:rowOff>0</xdr:rowOff>
    </xdr:from>
    <xdr:to>
      <xdr:col>16</xdr:col>
      <xdr:colOff>381000</xdr:colOff>
      <xdr:row>23</xdr:row>
      <xdr:rowOff>0</xdr:rowOff>
    </xdr:to>
    <xdr:pic>
      <xdr:nvPicPr>
        <xdr:cNvPr id="1282" name="Picture 1281" descr="United States">
          <a:extLst>
            <a:ext uri="{FF2B5EF4-FFF2-40B4-BE49-F238E27FC236}">
              <a16:creationId xmlns:a16="http://schemas.microsoft.com/office/drawing/2014/main" id="{E5F6CFAB-32DC-4BAA-9B55-ADA37BAFF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421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22</xdr:row>
      <xdr:rowOff>0</xdr:rowOff>
    </xdr:from>
    <xdr:to>
      <xdr:col>16</xdr:col>
      <xdr:colOff>381000</xdr:colOff>
      <xdr:row>24</xdr:row>
      <xdr:rowOff>0</xdr:rowOff>
    </xdr:to>
    <xdr:pic>
      <xdr:nvPicPr>
        <xdr:cNvPr id="1283" name="Picture 1282" descr="Canada">
          <a:extLst>
            <a:ext uri="{FF2B5EF4-FFF2-40B4-BE49-F238E27FC236}">
              <a16:creationId xmlns:a16="http://schemas.microsoft.com/office/drawing/2014/main" id="{5B3C0F8C-B466-44FD-B4D5-146BD5722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440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23</xdr:row>
      <xdr:rowOff>0</xdr:rowOff>
    </xdr:from>
    <xdr:to>
      <xdr:col>16</xdr:col>
      <xdr:colOff>381000</xdr:colOff>
      <xdr:row>25</xdr:row>
      <xdr:rowOff>0</xdr:rowOff>
    </xdr:to>
    <xdr:pic>
      <xdr:nvPicPr>
        <xdr:cNvPr id="1284" name="Picture 1283" descr="Northern Ireland">
          <a:extLst>
            <a:ext uri="{FF2B5EF4-FFF2-40B4-BE49-F238E27FC236}">
              <a16:creationId xmlns:a16="http://schemas.microsoft.com/office/drawing/2014/main" id="{C6237D30-7BE0-4A31-A603-529AF4C20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459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24</xdr:row>
      <xdr:rowOff>0</xdr:rowOff>
    </xdr:from>
    <xdr:to>
      <xdr:col>16</xdr:col>
      <xdr:colOff>381000</xdr:colOff>
      <xdr:row>26</xdr:row>
      <xdr:rowOff>0</xdr:rowOff>
    </xdr:to>
    <xdr:pic>
      <xdr:nvPicPr>
        <xdr:cNvPr id="1285" name="Picture 1284" descr="United States">
          <a:extLst>
            <a:ext uri="{FF2B5EF4-FFF2-40B4-BE49-F238E27FC236}">
              <a16:creationId xmlns:a16="http://schemas.microsoft.com/office/drawing/2014/main" id="{92C26CC0-9F11-40EA-9509-C8B641A9D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478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25</xdr:row>
      <xdr:rowOff>0</xdr:rowOff>
    </xdr:from>
    <xdr:to>
      <xdr:col>16</xdr:col>
      <xdr:colOff>381000</xdr:colOff>
      <xdr:row>27</xdr:row>
      <xdr:rowOff>0</xdr:rowOff>
    </xdr:to>
    <xdr:pic>
      <xdr:nvPicPr>
        <xdr:cNvPr id="1286" name="Picture 1285" descr="United States">
          <a:extLst>
            <a:ext uri="{FF2B5EF4-FFF2-40B4-BE49-F238E27FC236}">
              <a16:creationId xmlns:a16="http://schemas.microsoft.com/office/drawing/2014/main" id="{4407D9F9-C021-4738-9BE5-1C0F0B9E9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497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381000</xdr:colOff>
      <xdr:row>28</xdr:row>
      <xdr:rowOff>0</xdr:rowOff>
    </xdr:to>
    <xdr:pic>
      <xdr:nvPicPr>
        <xdr:cNvPr id="1287" name="Picture 1286" descr="United States">
          <a:extLst>
            <a:ext uri="{FF2B5EF4-FFF2-40B4-BE49-F238E27FC236}">
              <a16:creationId xmlns:a16="http://schemas.microsoft.com/office/drawing/2014/main" id="{107F6F68-2A6E-44CB-B5E0-287B9217A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516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27</xdr:row>
      <xdr:rowOff>0</xdr:rowOff>
    </xdr:from>
    <xdr:to>
      <xdr:col>16</xdr:col>
      <xdr:colOff>381000</xdr:colOff>
      <xdr:row>29</xdr:row>
      <xdr:rowOff>0</xdr:rowOff>
    </xdr:to>
    <xdr:pic>
      <xdr:nvPicPr>
        <xdr:cNvPr id="1288" name="Picture 1287" descr="United States">
          <a:extLst>
            <a:ext uri="{FF2B5EF4-FFF2-40B4-BE49-F238E27FC236}">
              <a16:creationId xmlns:a16="http://schemas.microsoft.com/office/drawing/2014/main" id="{C27F2ED1-C011-4F62-9168-FA5688BD8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535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381000</xdr:colOff>
      <xdr:row>30</xdr:row>
      <xdr:rowOff>0</xdr:rowOff>
    </xdr:to>
    <xdr:pic>
      <xdr:nvPicPr>
        <xdr:cNvPr id="1289" name="Picture 1288" descr="Chile">
          <a:extLst>
            <a:ext uri="{FF2B5EF4-FFF2-40B4-BE49-F238E27FC236}">
              <a16:creationId xmlns:a16="http://schemas.microsoft.com/office/drawing/2014/main" id="{6EAAC7BC-A830-465F-A2FE-C2DB5D677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554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29</xdr:row>
      <xdr:rowOff>0</xdr:rowOff>
    </xdr:from>
    <xdr:to>
      <xdr:col>16</xdr:col>
      <xdr:colOff>381000</xdr:colOff>
      <xdr:row>31</xdr:row>
      <xdr:rowOff>0</xdr:rowOff>
    </xdr:to>
    <xdr:pic>
      <xdr:nvPicPr>
        <xdr:cNvPr id="1290" name="Picture 1289" descr="United States">
          <a:extLst>
            <a:ext uri="{FF2B5EF4-FFF2-40B4-BE49-F238E27FC236}">
              <a16:creationId xmlns:a16="http://schemas.microsoft.com/office/drawing/2014/main" id="{13941387-2CB6-45E1-AC38-FD79C4F6B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573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30</xdr:row>
      <xdr:rowOff>0</xdr:rowOff>
    </xdr:from>
    <xdr:to>
      <xdr:col>16</xdr:col>
      <xdr:colOff>381000</xdr:colOff>
      <xdr:row>32</xdr:row>
      <xdr:rowOff>0</xdr:rowOff>
    </xdr:to>
    <xdr:pic>
      <xdr:nvPicPr>
        <xdr:cNvPr id="1291" name="Picture 1290" descr="United States">
          <a:extLst>
            <a:ext uri="{FF2B5EF4-FFF2-40B4-BE49-F238E27FC236}">
              <a16:creationId xmlns:a16="http://schemas.microsoft.com/office/drawing/2014/main" id="{77A5B135-4929-44B2-A7DB-20427AE54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592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31</xdr:row>
      <xdr:rowOff>0</xdr:rowOff>
    </xdr:from>
    <xdr:to>
      <xdr:col>16</xdr:col>
      <xdr:colOff>381000</xdr:colOff>
      <xdr:row>33</xdr:row>
      <xdr:rowOff>0</xdr:rowOff>
    </xdr:to>
    <xdr:pic>
      <xdr:nvPicPr>
        <xdr:cNvPr id="1292" name="Picture 1291" descr="United States">
          <a:extLst>
            <a:ext uri="{FF2B5EF4-FFF2-40B4-BE49-F238E27FC236}">
              <a16:creationId xmlns:a16="http://schemas.microsoft.com/office/drawing/2014/main" id="{2181B7E7-D3A3-449F-AEF6-66C8D310E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611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32</xdr:row>
      <xdr:rowOff>0</xdr:rowOff>
    </xdr:from>
    <xdr:to>
      <xdr:col>16</xdr:col>
      <xdr:colOff>381000</xdr:colOff>
      <xdr:row>34</xdr:row>
      <xdr:rowOff>0</xdr:rowOff>
    </xdr:to>
    <xdr:pic>
      <xdr:nvPicPr>
        <xdr:cNvPr id="1293" name="Picture 1292" descr="United States">
          <a:extLst>
            <a:ext uri="{FF2B5EF4-FFF2-40B4-BE49-F238E27FC236}">
              <a16:creationId xmlns:a16="http://schemas.microsoft.com/office/drawing/2014/main" id="{85B769FB-4FB1-4AA3-BAEE-5A85C5FB0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6305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33</xdr:row>
      <xdr:rowOff>0</xdr:rowOff>
    </xdr:from>
    <xdr:to>
      <xdr:col>16</xdr:col>
      <xdr:colOff>381000</xdr:colOff>
      <xdr:row>35</xdr:row>
      <xdr:rowOff>0</xdr:rowOff>
    </xdr:to>
    <xdr:pic>
      <xdr:nvPicPr>
        <xdr:cNvPr id="1294" name="Picture 1293" descr="United States">
          <a:extLst>
            <a:ext uri="{FF2B5EF4-FFF2-40B4-BE49-F238E27FC236}">
              <a16:creationId xmlns:a16="http://schemas.microsoft.com/office/drawing/2014/main" id="{1EF8962F-AEEF-4AC2-B4D8-C95174F86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6496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34</xdr:row>
      <xdr:rowOff>0</xdr:rowOff>
    </xdr:from>
    <xdr:to>
      <xdr:col>16</xdr:col>
      <xdr:colOff>381000</xdr:colOff>
      <xdr:row>36</xdr:row>
      <xdr:rowOff>0</xdr:rowOff>
    </xdr:to>
    <xdr:pic>
      <xdr:nvPicPr>
        <xdr:cNvPr id="1295" name="Picture 1294" descr="Venezuela">
          <a:extLst>
            <a:ext uri="{FF2B5EF4-FFF2-40B4-BE49-F238E27FC236}">
              <a16:creationId xmlns:a16="http://schemas.microsoft.com/office/drawing/2014/main" id="{4719991A-FD39-4292-9998-8698E3CD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6686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35</xdr:row>
      <xdr:rowOff>0</xdr:rowOff>
    </xdr:from>
    <xdr:to>
      <xdr:col>16</xdr:col>
      <xdr:colOff>381000</xdr:colOff>
      <xdr:row>37</xdr:row>
      <xdr:rowOff>0</xdr:rowOff>
    </xdr:to>
    <xdr:pic>
      <xdr:nvPicPr>
        <xdr:cNvPr id="1296" name="Picture 1295" descr="United States">
          <a:extLst>
            <a:ext uri="{FF2B5EF4-FFF2-40B4-BE49-F238E27FC236}">
              <a16:creationId xmlns:a16="http://schemas.microsoft.com/office/drawing/2014/main" id="{E7960790-24B7-4512-A472-A0E1C423D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6877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36</xdr:row>
      <xdr:rowOff>0</xdr:rowOff>
    </xdr:from>
    <xdr:to>
      <xdr:col>16</xdr:col>
      <xdr:colOff>381000</xdr:colOff>
      <xdr:row>38</xdr:row>
      <xdr:rowOff>0</xdr:rowOff>
    </xdr:to>
    <xdr:pic>
      <xdr:nvPicPr>
        <xdr:cNvPr id="1297" name="Picture 1296" descr="United States">
          <a:extLst>
            <a:ext uri="{FF2B5EF4-FFF2-40B4-BE49-F238E27FC236}">
              <a16:creationId xmlns:a16="http://schemas.microsoft.com/office/drawing/2014/main" id="{96A06908-899E-409E-9F5E-036DF53AF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7067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37</xdr:row>
      <xdr:rowOff>0</xdr:rowOff>
    </xdr:from>
    <xdr:to>
      <xdr:col>16</xdr:col>
      <xdr:colOff>381000</xdr:colOff>
      <xdr:row>39</xdr:row>
      <xdr:rowOff>0</xdr:rowOff>
    </xdr:to>
    <xdr:pic>
      <xdr:nvPicPr>
        <xdr:cNvPr id="1298" name="Picture 1297" descr="England">
          <a:extLst>
            <a:ext uri="{FF2B5EF4-FFF2-40B4-BE49-F238E27FC236}">
              <a16:creationId xmlns:a16="http://schemas.microsoft.com/office/drawing/2014/main" id="{378A2550-2EB6-4384-B25F-866888EDC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725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38</xdr:row>
      <xdr:rowOff>0</xdr:rowOff>
    </xdr:from>
    <xdr:to>
      <xdr:col>16</xdr:col>
      <xdr:colOff>381000</xdr:colOff>
      <xdr:row>40</xdr:row>
      <xdr:rowOff>0</xdr:rowOff>
    </xdr:to>
    <xdr:pic>
      <xdr:nvPicPr>
        <xdr:cNvPr id="1299" name="Picture 1298" descr="Canada">
          <a:extLst>
            <a:ext uri="{FF2B5EF4-FFF2-40B4-BE49-F238E27FC236}">
              <a16:creationId xmlns:a16="http://schemas.microsoft.com/office/drawing/2014/main" id="{444DEB2D-FC51-4791-A4CF-7CC3DFD75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744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39</xdr:row>
      <xdr:rowOff>0</xdr:rowOff>
    </xdr:from>
    <xdr:to>
      <xdr:col>16</xdr:col>
      <xdr:colOff>381000</xdr:colOff>
      <xdr:row>41</xdr:row>
      <xdr:rowOff>0</xdr:rowOff>
    </xdr:to>
    <xdr:pic>
      <xdr:nvPicPr>
        <xdr:cNvPr id="1300" name="Picture 1299" descr="United States">
          <a:extLst>
            <a:ext uri="{FF2B5EF4-FFF2-40B4-BE49-F238E27FC236}">
              <a16:creationId xmlns:a16="http://schemas.microsoft.com/office/drawing/2014/main" id="{5852B7E2-5917-490E-9ABC-1F7C50A35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7639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40</xdr:row>
      <xdr:rowOff>0</xdr:rowOff>
    </xdr:from>
    <xdr:to>
      <xdr:col>16</xdr:col>
      <xdr:colOff>381000</xdr:colOff>
      <xdr:row>42</xdr:row>
      <xdr:rowOff>0</xdr:rowOff>
    </xdr:to>
    <xdr:pic>
      <xdr:nvPicPr>
        <xdr:cNvPr id="1301" name="Picture 1300" descr="United States">
          <a:extLst>
            <a:ext uri="{FF2B5EF4-FFF2-40B4-BE49-F238E27FC236}">
              <a16:creationId xmlns:a16="http://schemas.microsoft.com/office/drawing/2014/main" id="{17349231-EF95-4E7B-919E-3BED1CA83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782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41</xdr:row>
      <xdr:rowOff>0</xdr:rowOff>
    </xdr:from>
    <xdr:to>
      <xdr:col>16</xdr:col>
      <xdr:colOff>381000</xdr:colOff>
      <xdr:row>43</xdr:row>
      <xdr:rowOff>0</xdr:rowOff>
    </xdr:to>
    <xdr:pic>
      <xdr:nvPicPr>
        <xdr:cNvPr id="1302" name="Picture 1301" descr="United States">
          <a:extLst>
            <a:ext uri="{FF2B5EF4-FFF2-40B4-BE49-F238E27FC236}">
              <a16:creationId xmlns:a16="http://schemas.microsoft.com/office/drawing/2014/main" id="{FD2701C7-B0E1-4FEE-A8C4-EED69E56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802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42</xdr:row>
      <xdr:rowOff>0</xdr:rowOff>
    </xdr:from>
    <xdr:to>
      <xdr:col>16</xdr:col>
      <xdr:colOff>381000</xdr:colOff>
      <xdr:row>44</xdr:row>
      <xdr:rowOff>0</xdr:rowOff>
    </xdr:to>
    <xdr:pic>
      <xdr:nvPicPr>
        <xdr:cNvPr id="1303" name="Picture 1302" descr="United States">
          <a:extLst>
            <a:ext uri="{FF2B5EF4-FFF2-40B4-BE49-F238E27FC236}">
              <a16:creationId xmlns:a16="http://schemas.microsoft.com/office/drawing/2014/main" id="{9CD9490A-4E19-4295-8E70-5D1794081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821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43</xdr:row>
      <xdr:rowOff>0</xdr:rowOff>
    </xdr:from>
    <xdr:to>
      <xdr:col>16</xdr:col>
      <xdr:colOff>381000</xdr:colOff>
      <xdr:row>45</xdr:row>
      <xdr:rowOff>0</xdr:rowOff>
    </xdr:to>
    <xdr:pic>
      <xdr:nvPicPr>
        <xdr:cNvPr id="1304" name="Picture 1303" descr="United States">
          <a:extLst>
            <a:ext uri="{FF2B5EF4-FFF2-40B4-BE49-F238E27FC236}">
              <a16:creationId xmlns:a16="http://schemas.microsoft.com/office/drawing/2014/main" id="{90997C7E-4433-464A-B8B8-4047A7F8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840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381000</xdr:colOff>
      <xdr:row>46</xdr:row>
      <xdr:rowOff>0</xdr:rowOff>
    </xdr:to>
    <xdr:pic>
      <xdr:nvPicPr>
        <xdr:cNvPr id="1305" name="Picture 1304" descr="United States">
          <a:extLst>
            <a:ext uri="{FF2B5EF4-FFF2-40B4-BE49-F238E27FC236}">
              <a16:creationId xmlns:a16="http://schemas.microsoft.com/office/drawing/2014/main" id="{23858934-AB22-457A-916B-33E353C2D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859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45</xdr:row>
      <xdr:rowOff>0</xdr:rowOff>
    </xdr:from>
    <xdr:to>
      <xdr:col>16</xdr:col>
      <xdr:colOff>381000</xdr:colOff>
      <xdr:row>47</xdr:row>
      <xdr:rowOff>0</xdr:rowOff>
    </xdr:to>
    <xdr:pic>
      <xdr:nvPicPr>
        <xdr:cNvPr id="1306" name="Picture 1305" descr="United States">
          <a:extLst>
            <a:ext uri="{FF2B5EF4-FFF2-40B4-BE49-F238E27FC236}">
              <a16:creationId xmlns:a16="http://schemas.microsoft.com/office/drawing/2014/main" id="{40F63661-E86C-4CA3-BF62-4FDCC25C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878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46</xdr:row>
      <xdr:rowOff>0</xdr:rowOff>
    </xdr:from>
    <xdr:to>
      <xdr:col>16</xdr:col>
      <xdr:colOff>381000</xdr:colOff>
      <xdr:row>48</xdr:row>
      <xdr:rowOff>0</xdr:rowOff>
    </xdr:to>
    <xdr:pic>
      <xdr:nvPicPr>
        <xdr:cNvPr id="1307" name="Picture 1306" descr="United States">
          <a:extLst>
            <a:ext uri="{FF2B5EF4-FFF2-40B4-BE49-F238E27FC236}">
              <a16:creationId xmlns:a16="http://schemas.microsoft.com/office/drawing/2014/main" id="{29E1833E-2A5E-4E22-A2FC-A254CC0CC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897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47</xdr:row>
      <xdr:rowOff>0</xdr:rowOff>
    </xdr:from>
    <xdr:to>
      <xdr:col>16</xdr:col>
      <xdr:colOff>381000</xdr:colOff>
      <xdr:row>49</xdr:row>
      <xdr:rowOff>0</xdr:rowOff>
    </xdr:to>
    <xdr:pic>
      <xdr:nvPicPr>
        <xdr:cNvPr id="1308" name="Picture 1307" descr="Canada">
          <a:extLst>
            <a:ext uri="{FF2B5EF4-FFF2-40B4-BE49-F238E27FC236}">
              <a16:creationId xmlns:a16="http://schemas.microsoft.com/office/drawing/2014/main" id="{6B9604BE-D2F1-4B7C-8D71-3EC82B4B3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916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48</xdr:row>
      <xdr:rowOff>0</xdr:rowOff>
    </xdr:from>
    <xdr:to>
      <xdr:col>16</xdr:col>
      <xdr:colOff>381000</xdr:colOff>
      <xdr:row>50</xdr:row>
      <xdr:rowOff>0</xdr:rowOff>
    </xdr:to>
    <xdr:pic>
      <xdr:nvPicPr>
        <xdr:cNvPr id="1309" name="Picture 1308" descr="United States">
          <a:extLst>
            <a:ext uri="{FF2B5EF4-FFF2-40B4-BE49-F238E27FC236}">
              <a16:creationId xmlns:a16="http://schemas.microsoft.com/office/drawing/2014/main" id="{A3AB597D-6659-419D-95BB-8BAC56FEB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935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49</xdr:row>
      <xdr:rowOff>0</xdr:rowOff>
    </xdr:from>
    <xdr:to>
      <xdr:col>16</xdr:col>
      <xdr:colOff>381000</xdr:colOff>
      <xdr:row>51</xdr:row>
      <xdr:rowOff>0</xdr:rowOff>
    </xdr:to>
    <xdr:pic>
      <xdr:nvPicPr>
        <xdr:cNvPr id="1310" name="Picture 1309" descr="United States">
          <a:extLst>
            <a:ext uri="{FF2B5EF4-FFF2-40B4-BE49-F238E27FC236}">
              <a16:creationId xmlns:a16="http://schemas.microsoft.com/office/drawing/2014/main" id="{97BB94F3-598F-443F-87A4-AF0A9C4AD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954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50</xdr:row>
      <xdr:rowOff>0</xdr:rowOff>
    </xdr:from>
    <xdr:to>
      <xdr:col>16</xdr:col>
      <xdr:colOff>381000</xdr:colOff>
      <xdr:row>52</xdr:row>
      <xdr:rowOff>0</xdr:rowOff>
    </xdr:to>
    <xdr:pic>
      <xdr:nvPicPr>
        <xdr:cNvPr id="1311" name="Picture 1310" descr="United States">
          <a:extLst>
            <a:ext uri="{FF2B5EF4-FFF2-40B4-BE49-F238E27FC236}">
              <a16:creationId xmlns:a16="http://schemas.microsoft.com/office/drawing/2014/main" id="{D9637329-D5AE-42CE-9EC0-6DBE1BBA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973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51</xdr:row>
      <xdr:rowOff>0</xdr:rowOff>
    </xdr:from>
    <xdr:to>
      <xdr:col>16</xdr:col>
      <xdr:colOff>381000</xdr:colOff>
      <xdr:row>53</xdr:row>
      <xdr:rowOff>0</xdr:rowOff>
    </xdr:to>
    <xdr:pic>
      <xdr:nvPicPr>
        <xdr:cNvPr id="1312" name="Picture 1311" descr="United States">
          <a:extLst>
            <a:ext uri="{FF2B5EF4-FFF2-40B4-BE49-F238E27FC236}">
              <a16:creationId xmlns:a16="http://schemas.microsoft.com/office/drawing/2014/main" id="{1117CBD8-0164-4416-A558-CE69D43CF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992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52</xdr:row>
      <xdr:rowOff>0</xdr:rowOff>
    </xdr:from>
    <xdr:to>
      <xdr:col>16</xdr:col>
      <xdr:colOff>381000</xdr:colOff>
      <xdr:row>54</xdr:row>
      <xdr:rowOff>0</xdr:rowOff>
    </xdr:to>
    <xdr:pic>
      <xdr:nvPicPr>
        <xdr:cNvPr id="1313" name="Picture 1312" descr="United States">
          <a:extLst>
            <a:ext uri="{FF2B5EF4-FFF2-40B4-BE49-F238E27FC236}">
              <a16:creationId xmlns:a16="http://schemas.microsoft.com/office/drawing/2014/main" id="{9E0F3EF3-A068-49BA-AF9C-0561D1285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0115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53</xdr:row>
      <xdr:rowOff>0</xdr:rowOff>
    </xdr:from>
    <xdr:to>
      <xdr:col>16</xdr:col>
      <xdr:colOff>381000</xdr:colOff>
      <xdr:row>55</xdr:row>
      <xdr:rowOff>0</xdr:rowOff>
    </xdr:to>
    <xdr:pic>
      <xdr:nvPicPr>
        <xdr:cNvPr id="1314" name="Picture 1313" descr="Canada">
          <a:extLst>
            <a:ext uri="{FF2B5EF4-FFF2-40B4-BE49-F238E27FC236}">
              <a16:creationId xmlns:a16="http://schemas.microsoft.com/office/drawing/2014/main" id="{092CC051-B086-4311-A927-B796A3770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0306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54</xdr:row>
      <xdr:rowOff>0</xdr:rowOff>
    </xdr:from>
    <xdr:to>
      <xdr:col>16</xdr:col>
      <xdr:colOff>381000</xdr:colOff>
      <xdr:row>56</xdr:row>
      <xdr:rowOff>0</xdr:rowOff>
    </xdr:to>
    <xdr:pic>
      <xdr:nvPicPr>
        <xdr:cNvPr id="1315" name="Picture 1314" descr="Australia">
          <a:extLst>
            <a:ext uri="{FF2B5EF4-FFF2-40B4-BE49-F238E27FC236}">
              <a16:creationId xmlns:a16="http://schemas.microsoft.com/office/drawing/2014/main" id="{244F8005-ABA8-431A-81ED-9799A6053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0496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55</xdr:row>
      <xdr:rowOff>0</xdr:rowOff>
    </xdr:from>
    <xdr:to>
      <xdr:col>16</xdr:col>
      <xdr:colOff>381000</xdr:colOff>
      <xdr:row>57</xdr:row>
      <xdr:rowOff>0</xdr:rowOff>
    </xdr:to>
    <xdr:pic>
      <xdr:nvPicPr>
        <xdr:cNvPr id="1316" name="Picture 1315" descr="United States">
          <a:extLst>
            <a:ext uri="{FF2B5EF4-FFF2-40B4-BE49-F238E27FC236}">
              <a16:creationId xmlns:a16="http://schemas.microsoft.com/office/drawing/2014/main" id="{3DCAC508-B52B-477C-AE6D-ED1DC3710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0687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56</xdr:row>
      <xdr:rowOff>0</xdr:rowOff>
    </xdr:from>
    <xdr:to>
      <xdr:col>16</xdr:col>
      <xdr:colOff>381000</xdr:colOff>
      <xdr:row>58</xdr:row>
      <xdr:rowOff>0</xdr:rowOff>
    </xdr:to>
    <xdr:pic>
      <xdr:nvPicPr>
        <xdr:cNvPr id="1317" name="Picture 1316" descr="United States">
          <a:extLst>
            <a:ext uri="{FF2B5EF4-FFF2-40B4-BE49-F238E27FC236}">
              <a16:creationId xmlns:a16="http://schemas.microsoft.com/office/drawing/2014/main" id="{F598057D-D852-4C63-8986-F6335946A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0877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57</xdr:row>
      <xdr:rowOff>0</xdr:rowOff>
    </xdr:from>
    <xdr:to>
      <xdr:col>16</xdr:col>
      <xdr:colOff>381000</xdr:colOff>
      <xdr:row>59</xdr:row>
      <xdr:rowOff>0</xdr:rowOff>
    </xdr:to>
    <xdr:pic>
      <xdr:nvPicPr>
        <xdr:cNvPr id="1318" name="Picture 1317" descr="United States">
          <a:extLst>
            <a:ext uri="{FF2B5EF4-FFF2-40B4-BE49-F238E27FC236}">
              <a16:creationId xmlns:a16="http://schemas.microsoft.com/office/drawing/2014/main" id="{7DE16BAB-CE3D-4FF1-9F3B-E4CB063F7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106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58</xdr:row>
      <xdr:rowOff>0</xdr:rowOff>
    </xdr:from>
    <xdr:to>
      <xdr:col>16</xdr:col>
      <xdr:colOff>381000</xdr:colOff>
      <xdr:row>60</xdr:row>
      <xdr:rowOff>0</xdr:rowOff>
    </xdr:to>
    <xdr:pic>
      <xdr:nvPicPr>
        <xdr:cNvPr id="1319" name="Picture 1318" descr="South Korea">
          <a:extLst>
            <a:ext uri="{FF2B5EF4-FFF2-40B4-BE49-F238E27FC236}">
              <a16:creationId xmlns:a16="http://schemas.microsoft.com/office/drawing/2014/main" id="{13B6375E-795C-4AD8-87A6-D762AEE9E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125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59</xdr:row>
      <xdr:rowOff>0</xdr:rowOff>
    </xdr:from>
    <xdr:to>
      <xdr:col>16</xdr:col>
      <xdr:colOff>381000</xdr:colOff>
      <xdr:row>61</xdr:row>
      <xdr:rowOff>0</xdr:rowOff>
    </xdr:to>
    <xdr:pic>
      <xdr:nvPicPr>
        <xdr:cNvPr id="1320" name="Picture 1319" descr="United States">
          <a:extLst>
            <a:ext uri="{FF2B5EF4-FFF2-40B4-BE49-F238E27FC236}">
              <a16:creationId xmlns:a16="http://schemas.microsoft.com/office/drawing/2014/main" id="{DBAC4370-D66D-4F1D-8424-19DA14FFB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1449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60</xdr:row>
      <xdr:rowOff>0</xdr:rowOff>
    </xdr:from>
    <xdr:to>
      <xdr:col>16</xdr:col>
      <xdr:colOff>381000</xdr:colOff>
      <xdr:row>62</xdr:row>
      <xdr:rowOff>0</xdr:rowOff>
    </xdr:to>
    <xdr:pic>
      <xdr:nvPicPr>
        <xdr:cNvPr id="1321" name="Picture 1320" descr="United States">
          <a:extLst>
            <a:ext uri="{FF2B5EF4-FFF2-40B4-BE49-F238E27FC236}">
              <a16:creationId xmlns:a16="http://schemas.microsoft.com/office/drawing/2014/main" id="{D1EAA7C8-1A9E-4F66-A271-F2230957B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163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61</xdr:row>
      <xdr:rowOff>0</xdr:rowOff>
    </xdr:from>
    <xdr:to>
      <xdr:col>16</xdr:col>
      <xdr:colOff>381000</xdr:colOff>
      <xdr:row>63</xdr:row>
      <xdr:rowOff>0</xdr:rowOff>
    </xdr:to>
    <xdr:pic>
      <xdr:nvPicPr>
        <xdr:cNvPr id="1322" name="Picture 1321" descr="Canada">
          <a:extLst>
            <a:ext uri="{FF2B5EF4-FFF2-40B4-BE49-F238E27FC236}">
              <a16:creationId xmlns:a16="http://schemas.microsoft.com/office/drawing/2014/main" id="{63ED18B7-C461-46E6-9ADC-EC7078766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183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62</xdr:row>
      <xdr:rowOff>0</xdr:rowOff>
    </xdr:from>
    <xdr:to>
      <xdr:col>16</xdr:col>
      <xdr:colOff>381000</xdr:colOff>
      <xdr:row>64</xdr:row>
      <xdr:rowOff>0</xdr:rowOff>
    </xdr:to>
    <xdr:pic>
      <xdr:nvPicPr>
        <xdr:cNvPr id="1323" name="Picture 1322" descr="Canada">
          <a:extLst>
            <a:ext uri="{FF2B5EF4-FFF2-40B4-BE49-F238E27FC236}">
              <a16:creationId xmlns:a16="http://schemas.microsoft.com/office/drawing/2014/main" id="{CA7D1556-0C26-45CC-A361-51E10FEBB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202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63</xdr:row>
      <xdr:rowOff>0</xdr:rowOff>
    </xdr:from>
    <xdr:to>
      <xdr:col>16</xdr:col>
      <xdr:colOff>381000</xdr:colOff>
      <xdr:row>65</xdr:row>
      <xdr:rowOff>0</xdr:rowOff>
    </xdr:to>
    <xdr:pic>
      <xdr:nvPicPr>
        <xdr:cNvPr id="1324" name="Picture 1323" descr="United States">
          <a:extLst>
            <a:ext uri="{FF2B5EF4-FFF2-40B4-BE49-F238E27FC236}">
              <a16:creationId xmlns:a16="http://schemas.microsoft.com/office/drawing/2014/main" id="{B33B2804-F91D-414C-BC0B-F44A98003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221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64</xdr:row>
      <xdr:rowOff>0</xdr:rowOff>
    </xdr:from>
    <xdr:to>
      <xdr:col>16</xdr:col>
      <xdr:colOff>381000</xdr:colOff>
      <xdr:row>66</xdr:row>
      <xdr:rowOff>0</xdr:rowOff>
    </xdr:to>
    <xdr:pic>
      <xdr:nvPicPr>
        <xdr:cNvPr id="1325" name="Picture 1324" descr="United States">
          <a:extLst>
            <a:ext uri="{FF2B5EF4-FFF2-40B4-BE49-F238E27FC236}">
              <a16:creationId xmlns:a16="http://schemas.microsoft.com/office/drawing/2014/main" id="{F1839087-6490-4B46-8A6B-DC5053FAF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240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65</xdr:row>
      <xdr:rowOff>0</xdr:rowOff>
    </xdr:from>
    <xdr:to>
      <xdr:col>16</xdr:col>
      <xdr:colOff>381000</xdr:colOff>
      <xdr:row>67</xdr:row>
      <xdr:rowOff>0</xdr:rowOff>
    </xdr:to>
    <xdr:pic>
      <xdr:nvPicPr>
        <xdr:cNvPr id="1326" name="Picture 1325" descr="United States">
          <a:extLst>
            <a:ext uri="{FF2B5EF4-FFF2-40B4-BE49-F238E27FC236}">
              <a16:creationId xmlns:a16="http://schemas.microsoft.com/office/drawing/2014/main" id="{6742F62E-CDF5-430E-AAF7-02FE49042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259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66</xdr:row>
      <xdr:rowOff>0</xdr:rowOff>
    </xdr:from>
    <xdr:to>
      <xdr:col>16</xdr:col>
      <xdr:colOff>381000</xdr:colOff>
      <xdr:row>68</xdr:row>
      <xdr:rowOff>0</xdr:rowOff>
    </xdr:to>
    <xdr:pic>
      <xdr:nvPicPr>
        <xdr:cNvPr id="1327" name="Picture 1326" descr="Germany">
          <a:extLst>
            <a:ext uri="{FF2B5EF4-FFF2-40B4-BE49-F238E27FC236}">
              <a16:creationId xmlns:a16="http://schemas.microsoft.com/office/drawing/2014/main" id="{9B498CC2-CF86-43A8-BE9E-8003710D3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278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67</xdr:row>
      <xdr:rowOff>0</xdr:rowOff>
    </xdr:from>
    <xdr:to>
      <xdr:col>16</xdr:col>
      <xdr:colOff>381000</xdr:colOff>
      <xdr:row>69</xdr:row>
      <xdr:rowOff>0</xdr:rowOff>
    </xdr:to>
    <xdr:pic>
      <xdr:nvPicPr>
        <xdr:cNvPr id="1328" name="Picture 1327" descr="United States">
          <a:extLst>
            <a:ext uri="{FF2B5EF4-FFF2-40B4-BE49-F238E27FC236}">
              <a16:creationId xmlns:a16="http://schemas.microsoft.com/office/drawing/2014/main" id="{25F371EB-6590-40CD-8F94-50259F752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297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68</xdr:row>
      <xdr:rowOff>0</xdr:rowOff>
    </xdr:from>
    <xdr:to>
      <xdr:col>16</xdr:col>
      <xdr:colOff>381000</xdr:colOff>
      <xdr:row>70</xdr:row>
      <xdr:rowOff>0</xdr:rowOff>
    </xdr:to>
    <xdr:pic>
      <xdr:nvPicPr>
        <xdr:cNvPr id="1329" name="Picture 1328" descr="United States">
          <a:extLst>
            <a:ext uri="{FF2B5EF4-FFF2-40B4-BE49-F238E27FC236}">
              <a16:creationId xmlns:a16="http://schemas.microsoft.com/office/drawing/2014/main" id="{EFBE153D-B7A5-410E-9CBC-1DE3B2362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316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69</xdr:row>
      <xdr:rowOff>0</xdr:rowOff>
    </xdr:from>
    <xdr:to>
      <xdr:col>16</xdr:col>
      <xdr:colOff>381000</xdr:colOff>
      <xdr:row>71</xdr:row>
      <xdr:rowOff>0</xdr:rowOff>
    </xdr:to>
    <xdr:pic>
      <xdr:nvPicPr>
        <xdr:cNvPr id="1330" name="Picture 1329" descr="United States">
          <a:extLst>
            <a:ext uri="{FF2B5EF4-FFF2-40B4-BE49-F238E27FC236}">
              <a16:creationId xmlns:a16="http://schemas.microsoft.com/office/drawing/2014/main" id="{7A22A2CB-4A5D-4185-AE3B-161232505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335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70</xdr:row>
      <xdr:rowOff>0</xdr:rowOff>
    </xdr:from>
    <xdr:to>
      <xdr:col>16</xdr:col>
      <xdr:colOff>381000</xdr:colOff>
      <xdr:row>72</xdr:row>
      <xdr:rowOff>0</xdr:rowOff>
    </xdr:to>
    <xdr:pic>
      <xdr:nvPicPr>
        <xdr:cNvPr id="1331" name="Picture 1330" descr="United States">
          <a:extLst>
            <a:ext uri="{FF2B5EF4-FFF2-40B4-BE49-F238E27FC236}">
              <a16:creationId xmlns:a16="http://schemas.microsoft.com/office/drawing/2014/main" id="{663F7D1A-03AC-49A3-9FBC-EFE6229D9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354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71</xdr:row>
      <xdr:rowOff>0</xdr:rowOff>
    </xdr:from>
    <xdr:to>
      <xdr:col>16</xdr:col>
      <xdr:colOff>381000</xdr:colOff>
      <xdr:row>73</xdr:row>
      <xdr:rowOff>0</xdr:rowOff>
    </xdr:to>
    <xdr:pic>
      <xdr:nvPicPr>
        <xdr:cNvPr id="1332" name="Picture 1331" descr="United States">
          <a:extLst>
            <a:ext uri="{FF2B5EF4-FFF2-40B4-BE49-F238E27FC236}">
              <a16:creationId xmlns:a16="http://schemas.microsoft.com/office/drawing/2014/main" id="{085C96FA-3AC8-44AE-A408-00B6FC37C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373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72</xdr:row>
      <xdr:rowOff>0</xdr:rowOff>
    </xdr:from>
    <xdr:to>
      <xdr:col>16</xdr:col>
      <xdr:colOff>381000</xdr:colOff>
      <xdr:row>74</xdr:row>
      <xdr:rowOff>0</xdr:rowOff>
    </xdr:to>
    <xdr:pic>
      <xdr:nvPicPr>
        <xdr:cNvPr id="1333" name="Picture 1332" descr="Australia">
          <a:extLst>
            <a:ext uri="{FF2B5EF4-FFF2-40B4-BE49-F238E27FC236}">
              <a16:creationId xmlns:a16="http://schemas.microsoft.com/office/drawing/2014/main" id="{3CBE320D-7AD2-4C62-A502-E5FC7777A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3925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73</xdr:row>
      <xdr:rowOff>0</xdr:rowOff>
    </xdr:from>
    <xdr:to>
      <xdr:col>16</xdr:col>
      <xdr:colOff>381000</xdr:colOff>
      <xdr:row>75</xdr:row>
      <xdr:rowOff>0</xdr:rowOff>
    </xdr:to>
    <xdr:pic>
      <xdr:nvPicPr>
        <xdr:cNvPr id="1334" name="Picture 1333" descr="United States">
          <a:extLst>
            <a:ext uri="{FF2B5EF4-FFF2-40B4-BE49-F238E27FC236}">
              <a16:creationId xmlns:a16="http://schemas.microsoft.com/office/drawing/2014/main" id="{244086B9-9575-41A9-B90D-9D4E5423F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4116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74</xdr:row>
      <xdr:rowOff>0</xdr:rowOff>
    </xdr:from>
    <xdr:to>
      <xdr:col>16</xdr:col>
      <xdr:colOff>381000</xdr:colOff>
      <xdr:row>76</xdr:row>
      <xdr:rowOff>0</xdr:rowOff>
    </xdr:to>
    <xdr:pic>
      <xdr:nvPicPr>
        <xdr:cNvPr id="1335" name="Picture 1334" descr="Australia">
          <a:extLst>
            <a:ext uri="{FF2B5EF4-FFF2-40B4-BE49-F238E27FC236}">
              <a16:creationId xmlns:a16="http://schemas.microsoft.com/office/drawing/2014/main" id="{BDBF3DFE-0E60-48C9-B2CC-628F36494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4306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75</xdr:row>
      <xdr:rowOff>0</xdr:rowOff>
    </xdr:from>
    <xdr:to>
      <xdr:col>16</xdr:col>
      <xdr:colOff>381000</xdr:colOff>
      <xdr:row>77</xdr:row>
      <xdr:rowOff>0</xdr:rowOff>
    </xdr:to>
    <xdr:pic>
      <xdr:nvPicPr>
        <xdr:cNvPr id="1336" name="Picture 1335" descr="United States">
          <a:extLst>
            <a:ext uri="{FF2B5EF4-FFF2-40B4-BE49-F238E27FC236}">
              <a16:creationId xmlns:a16="http://schemas.microsoft.com/office/drawing/2014/main" id="{B28787B9-DC10-482E-AC48-704C43F81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4497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76</xdr:row>
      <xdr:rowOff>0</xdr:rowOff>
    </xdr:from>
    <xdr:to>
      <xdr:col>16</xdr:col>
      <xdr:colOff>381000</xdr:colOff>
      <xdr:row>78</xdr:row>
      <xdr:rowOff>0</xdr:rowOff>
    </xdr:to>
    <xdr:pic>
      <xdr:nvPicPr>
        <xdr:cNvPr id="1337" name="Picture 1336" descr="United States">
          <a:extLst>
            <a:ext uri="{FF2B5EF4-FFF2-40B4-BE49-F238E27FC236}">
              <a16:creationId xmlns:a16="http://schemas.microsoft.com/office/drawing/2014/main" id="{3F68E846-7F52-4A05-904B-D9906A9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4687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77</xdr:row>
      <xdr:rowOff>0</xdr:rowOff>
    </xdr:from>
    <xdr:to>
      <xdr:col>16</xdr:col>
      <xdr:colOff>381000</xdr:colOff>
      <xdr:row>79</xdr:row>
      <xdr:rowOff>0</xdr:rowOff>
    </xdr:to>
    <xdr:pic>
      <xdr:nvPicPr>
        <xdr:cNvPr id="1338" name="Picture 1337" descr="Sweden">
          <a:extLst>
            <a:ext uri="{FF2B5EF4-FFF2-40B4-BE49-F238E27FC236}">
              <a16:creationId xmlns:a16="http://schemas.microsoft.com/office/drawing/2014/main" id="{1B6B15CF-AF2E-4E3B-8508-42298818A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487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78</xdr:row>
      <xdr:rowOff>0</xdr:rowOff>
    </xdr:from>
    <xdr:to>
      <xdr:col>16</xdr:col>
      <xdr:colOff>381000</xdr:colOff>
      <xdr:row>80</xdr:row>
      <xdr:rowOff>0</xdr:rowOff>
    </xdr:to>
    <xdr:pic>
      <xdr:nvPicPr>
        <xdr:cNvPr id="1339" name="Picture 1338" descr="United States">
          <a:extLst>
            <a:ext uri="{FF2B5EF4-FFF2-40B4-BE49-F238E27FC236}">
              <a16:creationId xmlns:a16="http://schemas.microsoft.com/office/drawing/2014/main" id="{C26F0800-3C58-4A3B-97B1-AC6A624E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506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79</xdr:row>
      <xdr:rowOff>0</xdr:rowOff>
    </xdr:from>
    <xdr:to>
      <xdr:col>16</xdr:col>
      <xdr:colOff>381000</xdr:colOff>
      <xdr:row>81</xdr:row>
      <xdr:rowOff>0</xdr:rowOff>
    </xdr:to>
    <xdr:pic>
      <xdr:nvPicPr>
        <xdr:cNvPr id="1340" name="Picture 1339" descr="Germany">
          <a:extLst>
            <a:ext uri="{FF2B5EF4-FFF2-40B4-BE49-F238E27FC236}">
              <a16:creationId xmlns:a16="http://schemas.microsoft.com/office/drawing/2014/main" id="{BE7F1C6C-EDA1-4478-997D-CB72C2393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5259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80</xdr:row>
      <xdr:rowOff>0</xdr:rowOff>
    </xdr:from>
    <xdr:to>
      <xdr:col>16</xdr:col>
      <xdr:colOff>381000</xdr:colOff>
      <xdr:row>82</xdr:row>
      <xdr:rowOff>0</xdr:rowOff>
    </xdr:to>
    <xdr:pic>
      <xdr:nvPicPr>
        <xdr:cNvPr id="1341" name="Picture 1340" descr="United States">
          <a:extLst>
            <a:ext uri="{FF2B5EF4-FFF2-40B4-BE49-F238E27FC236}">
              <a16:creationId xmlns:a16="http://schemas.microsoft.com/office/drawing/2014/main" id="{EC77892C-AB8B-4740-87E0-999A4CC6F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544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82</xdr:row>
      <xdr:rowOff>0</xdr:rowOff>
    </xdr:from>
    <xdr:to>
      <xdr:col>16</xdr:col>
      <xdr:colOff>381000</xdr:colOff>
      <xdr:row>84</xdr:row>
      <xdr:rowOff>0</xdr:rowOff>
    </xdr:to>
    <xdr:pic>
      <xdr:nvPicPr>
        <xdr:cNvPr id="1342" name="Picture 1341" descr="United States">
          <a:extLst>
            <a:ext uri="{FF2B5EF4-FFF2-40B4-BE49-F238E27FC236}">
              <a16:creationId xmlns:a16="http://schemas.microsoft.com/office/drawing/2014/main" id="{24956E9D-83BB-437F-AE20-24A3FA080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583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83</xdr:row>
      <xdr:rowOff>0</xdr:rowOff>
    </xdr:from>
    <xdr:to>
      <xdr:col>16</xdr:col>
      <xdr:colOff>381000</xdr:colOff>
      <xdr:row>85</xdr:row>
      <xdr:rowOff>0</xdr:rowOff>
    </xdr:to>
    <xdr:pic>
      <xdr:nvPicPr>
        <xdr:cNvPr id="1343" name="Picture 1342" descr="United States">
          <a:extLst>
            <a:ext uri="{FF2B5EF4-FFF2-40B4-BE49-F238E27FC236}">
              <a16:creationId xmlns:a16="http://schemas.microsoft.com/office/drawing/2014/main" id="{097B2691-E61C-4DE1-96E3-2CDB435E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602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84</xdr:row>
      <xdr:rowOff>0</xdr:rowOff>
    </xdr:from>
    <xdr:to>
      <xdr:col>16</xdr:col>
      <xdr:colOff>381000</xdr:colOff>
      <xdr:row>86</xdr:row>
      <xdr:rowOff>0</xdr:rowOff>
    </xdr:to>
    <xdr:pic>
      <xdr:nvPicPr>
        <xdr:cNvPr id="1344" name="Picture 1343" descr="Canada">
          <a:extLst>
            <a:ext uri="{FF2B5EF4-FFF2-40B4-BE49-F238E27FC236}">
              <a16:creationId xmlns:a16="http://schemas.microsoft.com/office/drawing/2014/main" id="{7B1ED186-E5BE-4EFC-A517-235DC81CD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621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85</xdr:row>
      <xdr:rowOff>0</xdr:rowOff>
    </xdr:from>
    <xdr:to>
      <xdr:col>16</xdr:col>
      <xdr:colOff>381000</xdr:colOff>
      <xdr:row>87</xdr:row>
      <xdr:rowOff>0</xdr:rowOff>
    </xdr:to>
    <xdr:pic>
      <xdr:nvPicPr>
        <xdr:cNvPr id="1345" name="Picture 1344" descr="United States">
          <a:extLst>
            <a:ext uri="{FF2B5EF4-FFF2-40B4-BE49-F238E27FC236}">
              <a16:creationId xmlns:a16="http://schemas.microsoft.com/office/drawing/2014/main" id="{814A252B-48D4-40D1-BC04-B68F685F5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640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86</xdr:row>
      <xdr:rowOff>0</xdr:rowOff>
    </xdr:from>
    <xdr:to>
      <xdr:col>16</xdr:col>
      <xdr:colOff>381000</xdr:colOff>
      <xdr:row>88</xdr:row>
      <xdr:rowOff>0</xdr:rowOff>
    </xdr:to>
    <xdr:pic>
      <xdr:nvPicPr>
        <xdr:cNvPr id="1346" name="Picture 1345" descr="Canada">
          <a:extLst>
            <a:ext uri="{FF2B5EF4-FFF2-40B4-BE49-F238E27FC236}">
              <a16:creationId xmlns:a16="http://schemas.microsoft.com/office/drawing/2014/main" id="{FB3C50CE-7A7B-4450-A797-4F7582298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659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87</xdr:row>
      <xdr:rowOff>0</xdr:rowOff>
    </xdr:from>
    <xdr:to>
      <xdr:col>16</xdr:col>
      <xdr:colOff>381000</xdr:colOff>
      <xdr:row>89</xdr:row>
      <xdr:rowOff>0</xdr:rowOff>
    </xdr:to>
    <xdr:pic>
      <xdr:nvPicPr>
        <xdr:cNvPr id="1347" name="Picture 1346" descr="South Africa">
          <a:extLst>
            <a:ext uri="{FF2B5EF4-FFF2-40B4-BE49-F238E27FC236}">
              <a16:creationId xmlns:a16="http://schemas.microsoft.com/office/drawing/2014/main" id="{EBFA370F-8025-4F8C-99CB-D0E0C41CD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678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88</xdr:row>
      <xdr:rowOff>0</xdr:rowOff>
    </xdr:from>
    <xdr:to>
      <xdr:col>16</xdr:col>
      <xdr:colOff>381000</xdr:colOff>
      <xdr:row>90</xdr:row>
      <xdr:rowOff>0</xdr:rowOff>
    </xdr:to>
    <xdr:pic>
      <xdr:nvPicPr>
        <xdr:cNvPr id="1348" name="Picture 1347" descr="United States">
          <a:extLst>
            <a:ext uri="{FF2B5EF4-FFF2-40B4-BE49-F238E27FC236}">
              <a16:creationId xmlns:a16="http://schemas.microsoft.com/office/drawing/2014/main" id="{217C3839-1690-40BD-83B5-A4E42BC47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697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89</xdr:row>
      <xdr:rowOff>0</xdr:rowOff>
    </xdr:from>
    <xdr:to>
      <xdr:col>16</xdr:col>
      <xdr:colOff>381000</xdr:colOff>
      <xdr:row>91</xdr:row>
      <xdr:rowOff>0</xdr:rowOff>
    </xdr:to>
    <xdr:pic>
      <xdr:nvPicPr>
        <xdr:cNvPr id="1349" name="Picture 1348" descr="Australia">
          <a:extLst>
            <a:ext uri="{FF2B5EF4-FFF2-40B4-BE49-F238E27FC236}">
              <a16:creationId xmlns:a16="http://schemas.microsoft.com/office/drawing/2014/main" id="{F034F392-D6AB-4CC0-BA6C-CAADE104C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716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90</xdr:row>
      <xdr:rowOff>0</xdr:rowOff>
    </xdr:from>
    <xdr:to>
      <xdr:col>16</xdr:col>
      <xdr:colOff>381000</xdr:colOff>
      <xdr:row>92</xdr:row>
      <xdr:rowOff>0</xdr:rowOff>
    </xdr:to>
    <xdr:pic>
      <xdr:nvPicPr>
        <xdr:cNvPr id="1350" name="Picture 1349" descr="South Korea">
          <a:extLst>
            <a:ext uri="{FF2B5EF4-FFF2-40B4-BE49-F238E27FC236}">
              <a16:creationId xmlns:a16="http://schemas.microsoft.com/office/drawing/2014/main" id="{25DF8B0D-568E-41EC-BA57-A3D8B6451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735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91</xdr:row>
      <xdr:rowOff>0</xdr:rowOff>
    </xdr:from>
    <xdr:to>
      <xdr:col>16</xdr:col>
      <xdr:colOff>381000</xdr:colOff>
      <xdr:row>93</xdr:row>
      <xdr:rowOff>0</xdr:rowOff>
    </xdr:to>
    <xdr:pic>
      <xdr:nvPicPr>
        <xdr:cNvPr id="1351" name="Picture 1350" descr="United States">
          <a:extLst>
            <a:ext uri="{FF2B5EF4-FFF2-40B4-BE49-F238E27FC236}">
              <a16:creationId xmlns:a16="http://schemas.microsoft.com/office/drawing/2014/main" id="{DC59BE49-966A-4154-812E-3C16EBE5A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754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92</xdr:row>
      <xdr:rowOff>0</xdr:rowOff>
    </xdr:from>
    <xdr:to>
      <xdr:col>16</xdr:col>
      <xdr:colOff>381000</xdr:colOff>
      <xdr:row>94</xdr:row>
      <xdr:rowOff>0</xdr:rowOff>
    </xdr:to>
    <xdr:pic>
      <xdr:nvPicPr>
        <xdr:cNvPr id="1352" name="Picture 1351" descr="Spain">
          <a:extLst>
            <a:ext uri="{FF2B5EF4-FFF2-40B4-BE49-F238E27FC236}">
              <a16:creationId xmlns:a16="http://schemas.microsoft.com/office/drawing/2014/main" id="{9B64D1B7-E5CD-4B39-A878-4530BCC19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7735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93</xdr:row>
      <xdr:rowOff>0</xdr:rowOff>
    </xdr:from>
    <xdr:to>
      <xdr:col>16</xdr:col>
      <xdr:colOff>381000</xdr:colOff>
      <xdr:row>95</xdr:row>
      <xdr:rowOff>0</xdr:rowOff>
    </xdr:to>
    <xdr:pic>
      <xdr:nvPicPr>
        <xdr:cNvPr id="1353" name="Picture 1352" descr="China">
          <a:extLst>
            <a:ext uri="{FF2B5EF4-FFF2-40B4-BE49-F238E27FC236}">
              <a16:creationId xmlns:a16="http://schemas.microsoft.com/office/drawing/2014/main" id="{3D97FA89-1A28-4A6C-850C-308BAAC69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7926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94</xdr:row>
      <xdr:rowOff>0</xdr:rowOff>
    </xdr:from>
    <xdr:to>
      <xdr:col>16</xdr:col>
      <xdr:colOff>381000</xdr:colOff>
      <xdr:row>96</xdr:row>
      <xdr:rowOff>0</xdr:rowOff>
    </xdr:to>
    <xdr:pic>
      <xdr:nvPicPr>
        <xdr:cNvPr id="1354" name="Picture 1353" descr="Ireland">
          <a:extLst>
            <a:ext uri="{FF2B5EF4-FFF2-40B4-BE49-F238E27FC236}">
              <a16:creationId xmlns:a16="http://schemas.microsoft.com/office/drawing/2014/main" id="{41D9F6E0-1638-42BA-A3F8-A34597795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8116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95</xdr:row>
      <xdr:rowOff>0</xdr:rowOff>
    </xdr:from>
    <xdr:to>
      <xdr:col>16</xdr:col>
      <xdr:colOff>381000</xdr:colOff>
      <xdr:row>97</xdr:row>
      <xdr:rowOff>0</xdr:rowOff>
    </xdr:to>
    <xdr:pic>
      <xdr:nvPicPr>
        <xdr:cNvPr id="1355" name="Picture 1354" descr="United States">
          <a:extLst>
            <a:ext uri="{FF2B5EF4-FFF2-40B4-BE49-F238E27FC236}">
              <a16:creationId xmlns:a16="http://schemas.microsoft.com/office/drawing/2014/main" id="{E642B392-E1D4-40DA-8746-08890587C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8307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96</xdr:row>
      <xdr:rowOff>0</xdr:rowOff>
    </xdr:from>
    <xdr:to>
      <xdr:col>16</xdr:col>
      <xdr:colOff>381000</xdr:colOff>
      <xdr:row>98</xdr:row>
      <xdr:rowOff>0</xdr:rowOff>
    </xdr:to>
    <xdr:pic>
      <xdr:nvPicPr>
        <xdr:cNvPr id="1356" name="Picture 1355" descr="United States">
          <a:extLst>
            <a:ext uri="{FF2B5EF4-FFF2-40B4-BE49-F238E27FC236}">
              <a16:creationId xmlns:a16="http://schemas.microsoft.com/office/drawing/2014/main" id="{7FE94422-0D77-465B-83B0-968633493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8497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97</xdr:row>
      <xdr:rowOff>0</xdr:rowOff>
    </xdr:from>
    <xdr:to>
      <xdr:col>16</xdr:col>
      <xdr:colOff>381000</xdr:colOff>
      <xdr:row>99</xdr:row>
      <xdr:rowOff>0</xdr:rowOff>
    </xdr:to>
    <xdr:pic>
      <xdr:nvPicPr>
        <xdr:cNvPr id="1357" name="Picture 1356" descr="United States">
          <a:extLst>
            <a:ext uri="{FF2B5EF4-FFF2-40B4-BE49-F238E27FC236}">
              <a16:creationId xmlns:a16="http://schemas.microsoft.com/office/drawing/2014/main" id="{4A30AAA1-573A-4D71-A045-D95560B34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868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98</xdr:row>
      <xdr:rowOff>0</xdr:rowOff>
    </xdr:from>
    <xdr:to>
      <xdr:col>16</xdr:col>
      <xdr:colOff>381000</xdr:colOff>
      <xdr:row>100</xdr:row>
      <xdr:rowOff>0</xdr:rowOff>
    </xdr:to>
    <xdr:pic>
      <xdr:nvPicPr>
        <xdr:cNvPr id="1358" name="Picture 1357" descr="Scotland">
          <a:extLst>
            <a:ext uri="{FF2B5EF4-FFF2-40B4-BE49-F238E27FC236}">
              <a16:creationId xmlns:a16="http://schemas.microsoft.com/office/drawing/2014/main" id="{2E0EE551-A9DE-4BAC-8208-36DA7732D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887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99</xdr:row>
      <xdr:rowOff>0</xdr:rowOff>
    </xdr:from>
    <xdr:to>
      <xdr:col>16</xdr:col>
      <xdr:colOff>381000</xdr:colOff>
      <xdr:row>101</xdr:row>
      <xdr:rowOff>0</xdr:rowOff>
    </xdr:to>
    <xdr:pic>
      <xdr:nvPicPr>
        <xdr:cNvPr id="1359" name="Picture 1358" descr="United States">
          <a:extLst>
            <a:ext uri="{FF2B5EF4-FFF2-40B4-BE49-F238E27FC236}">
              <a16:creationId xmlns:a16="http://schemas.microsoft.com/office/drawing/2014/main" id="{08D919FD-4F73-408D-84BC-714840492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69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100</xdr:row>
      <xdr:rowOff>0</xdr:rowOff>
    </xdr:from>
    <xdr:to>
      <xdr:col>16</xdr:col>
      <xdr:colOff>381000</xdr:colOff>
      <xdr:row>102</xdr:row>
      <xdr:rowOff>0</xdr:rowOff>
    </xdr:to>
    <xdr:pic>
      <xdr:nvPicPr>
        <xdr:cNvPr id="1360" name="Picture 1359" descr="Canada">
          <a:extLst>
            <a:ext uri="{FF2B5EF4-FFF2-40B4-BE49-F238E27FC236}">
              <a16:creationId xmlns:a16="http://schemas.microsoft.com/office/drawing/2014/main" id="{E781FE4E-DFD0-4071-88AE-D1E3DC447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25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101</xdr:row>
      <xdr:rowOff>0</xdr:rowOff>
    </xdr:from>
    <xdr:to>
      <xdr:col>16</xdr:col>
      <xdr:colOff>381000</xdr:colOff>
      <xdr:row>103</xdr:row>
      <xdr:rowOff>0</xdr:rowOff>
    </xdr:to>
    <xdr:pic>
      <xdr:nvPicPr>
        <xdr:cNvPr id="1361" name="Picture 1360" descr="United States">
          <a:extLst>
            <a:ext uri="{FF2B5EF4-FFF2-40B4-BE49-F238E27FC236}">
              <a16:creationId xmlns:a16="http://schemas.microsoft.com/office/drawing/2014/main" id="{92400DF6-4000-4C84-87BD-214A0DC18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45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102</xdr:row>
      <xdr:rowOff>0</xdr:rowOff>
    </xdr:from>
    <xdr:to>
      <xdr:col>16</xdr:col>
      <xdr:colOff>381000</xdr:colOff>
      <xdr:row>104</xdr:row>
      <xdr:rowOff>0</xdr:rowOff>
    </xdr:to>
    <xdr:pic>
      <xdr:nvPicPr>
        <xdr:cNvPr id="1362" name="Picture 1361" descr="United States">
          <a:extLst>
            <a:ext uri="{FF2B5EF4-FFF2-40B4-BE49-F238E27FC236}">
              <a16:creationId xmlns:a16="http://schemas.microsoft.com/office/drawing/2014/main" id="{F4B6F34E-1EAB-4692-9603-FA919B510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64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103</xdr:row>
      <xdr:rowOff>0</xdr:rowOff>
    </xdr:from>
    <xdr:to>
      <xdr:col>16</xdr:col>
      <xdr:colOff>381000</xdr:colOff>
      <xdr:row>105</xdr:row>
      <xdr:rowOff>0</xdr:rowOff>
    </xdr:to>
    <xdr:pic>
      <xdr:nvPicPr>
        <xdr:cNvPr id="1363" name="Picture 1362" descr="United States">
          <a:extLst>
            <a:ext uri="{FF2B5EF4-FFF2-40B4-BE49-F238E27FC236}">
              <a16:creationId xmlns:a16="http://schemas.microsoft.com/office/drawing/2014/main" id="{9501CA82-3E84-4B79-9C3E-8B102377C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83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104</xdr:row>
      <xdr:rowOff>0</xdr:rowOff>
    </xdr:from>
    <xdr:to>
      <xdr:col>16</xdr:col>
      <xdr:colOff>381000</xdr:colOff>
      <xdr:row>106</xdr:row>
      <xdr:rowOff>0</xdr:rowOff>
    </xdr:to>
    <xdr:pic>
      <xdr:nvPicPr>
        <xdr:cNvPr id="1364" name="Picture 1363" descr="United States">
          <a:extLst>
            <a:ext uri="{FF2B5EF4-FFF2-40B4-BE49-F238E27FC236}">
              <a16:creationId xmlns:a16="http://schemas.microsoft.com/office/drawing/2014/main" id="{C5B47220-810E-46A5-AC72-B057F974F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002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105</xdr:row>
      <xdr:rowOff>0</xdr:rowOff>
    </xdr:from>
    <xdr:to>
      <xdr:col>16</xdr:col>
      <xdr:colOff>381000</xdr:colOff>
      <xdr:row>107</xdr:row>
      <xdr:rowOff>0</xdr:rowOff>
    </xdr:to>
    <xdr:pic>
      <xdr:nvPicPr>
        <xdr:cNvPr id="1365" name="Picture 1364" descr="United States">
          <a:extLst>
            <a:ext uri="{FF2B5EF4-FFF2-40B4-BE49-F238E27FC236}">
              <a16:creationId xmlns:a16="http://schemas.microsoft.com/office/drawing/2014/main" id="{5F9CC349-6F07-4482-97CC-16B46EB04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021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106</xdr:row>
      <xdr:rowOff>0</xdr:rowOff>
    </xdr:from>
    <xdr:to>
      <xdr:col>16</xdr:col>
      <xdr:colOff>381000</xdr:colOff>
      <xdr:row>108</xdr:row>
      <xdr:rowOff>0</xdr:rowOff>
    </xdr:to>
    <xdr:pic>
      <xdr:nvPicPr>
        <xdr:cNvPr id="1366" name="Picture 1365" descr="United States">
          <a:extLst>
            <a:ext uri="{FF2B5EF4-FFF2-40B4-BE49-F238E27FC236}">
              <a16:creationId xmlns:a16="http://schemas.microsoft.com/office/drawing/2014/main" id="{D23358AE-C454-4CA3-8D46-C27CFF029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040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107</xdr:row>
      <xdr:rowOff>0</xdr:rowOff>
    </xdr:from>
    <xdr:to>
      <xdr:col>16</xdr:col>
      <xdr:colOff>381000</xdr:colOff>
      <xdr:row>109</xdr:row>
      <xdr:rowOff>0</xdr:rowOff>
    </xdr:to>
    <xdr:pic>
      <xdr:nvPicPr>
        <xdr:cNvPr id="1367" name="Picture 1366" descr="United States">
          <a:extLst>
            <a:ext uri="{FF2B5EF4-FFF2-40B4-BE49-F238E27FC236}">
              <a16:creationId xmlns:a16="http://schemas.microsoft.com/office/drawing/2014/main" id="{D23901E1-F188-4B7B-8AF1-F43E0E106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059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108</xdr:row>
      <xdr:rowOff>0</xdr:rowOff>
    </xdr:from>
    <xdr:to>
      <xdr:col>16</xdr:col>
      <xdr:colOff>381000</xdr:colOff>
      <xdr:row>110</xdr:row>
      <xdr:rowOff>0</xdr:rowOff>
    </xdr:to>
    <xdr:pic>
      <xdr:nvPicPr>
        <xdr:cNvPr id="1368" name="Picture 1367" descr="Canada">
          <a:extLst>
            <a:ext uri="{FF2B5EF4-FFF2-40B4-BE49-F238E27FC236}">
              <a16:creationId xmlns:a16="http://schemas.microsoft.com/office/drawing/2014/main" id="{5BE26D00-1611-4CAF-AA9D-6EA9902D1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078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109</xdr:row>
      <xdr:rowOff>0</xdr:rowOff>
    </xdr:from>
    <xdr:to>
      <xdr:col>16</xdr:col>
      <xdr:colOff>381000</xdr:colOff>
      <xdr:row>111</xdr:row>
      <xdr:rowOff>0</xdr:rowOff>
    </xdr:to>
    <xdr:pic>
      <xdr:nvPicPr>
        <xdr:cNvPr id="1369" name="Picture 1368" descr="United States">
          <a:extLst>
            <a:ext uri="{FF2B5EF4-FFF2-40B4-BE49-F238E27FC236}">
              <a16:creationId xmlns:a16="http://schemas.microsoft.com/office/drawing/2014/main" id="{E77DA1F0-3DB6-4778-A85C-3A441F9DA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097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110</xdr:row>
      <xdr:rowOff>0</xdr:rowOff>
    </xdr:from>
    <xdr:to>
      <xdr:col>16</xdr:col>
      <xdr:colOff>381000</xdr:colOff>
      <xdr:row>112</xdr:row>
      <xdr:rowOff>0</xdr:rowOff>
    </xdr:to>
    <xdr:pic>
      <xdr:nvPicPr>
        <xdr:cNvPr id="1370" name="Picture 1369" descr="Argentina">
          <a:extLst>
            <a:ext uri="{FF2B5EF4-FFF2-40B4-BE49-F238E27FC236}">
              <a16:creationId xmlns:a16="http://schemas.microsoft.com/office/drawing/2014/main" id="{E7A4B134-EE5B-4ACE-81C7-0C792F4DB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116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111</xdr:row>
      <xdr:rowOff>0</xdr:rowOff>
    </xdr:from>
    <xdr:to>
      <xdr:col>16</xdr:col>
      <xdr:colOff>381000</xdr:colOff>
      <xdr:row>113</xdr:row>
      <xdr:rowOff>0</xdr:rowOff>
    </xdr:to>
    <xdr:pic>
      <xdr:nvPicPr>
        <xdr:cNvPr id="1371" name="Picture 1370" descr="United States">
          <a:extLst>
            <a:ext uri="{FF2B5EF4-FFF2-40B4-BE49-F238E27FC236}">
              <a16:creationId xmlns:a16="http://schemas.microsoft.com/office/drawing/2014/main" id="{533A34B1-5BBB-493C-85E1-F9C418422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135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112</xdr:row>
      <xdr:rowOff>0</xdr:rowOff>
    </xdr:from>
    <xdr:to>
      <xdr:col>16</xdr:col>
      <xdr:colOff>381000</xdr:colOff>
      <xdr:row>114</xdr:row>
      <xdr:rowOff>0</xdr:rowOff>
    </xdr:to>
    <xdr:pic>
      <xdr:nvPicPr>
        <xdr:cNvPr id="1372" name="Picture 1371" descr="United States">
          <a:extLst>
            <a:ext uri="{FF2B5EF4-FFF2-40B4-BE49-F238E27FC236}">
              <a16:creationId xmlns:a16="http://schemas.microsoft.com/office/drawing/2014/main" id="{9D45E763-E550-4D9A-893F-339299917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1545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113</xdr:row>
      <xdr:rowOff>0</xdr:rowOff>
    </xdr:from>
    <xdr:to>
      <xdr:col>16</xdr:col>
      <xdr:colOff>381000</xdr:colOff>
      <xdr:row>115</xdr:row>
      <xdr:rowOff>0</xdr:rowOff>
    </xdr:to>
    <xdr:pic>
      <xdr:nvPicPr>
        <xdr:cNvPr id="1373" name="Picture 1372" descr="United States">
          <a:extLst>
            <a:ext uri="{FF2B5EF4-FFF2-40B4-BE49-F238E27FC236}">
              <a16:creationId xmlns:a16="http://schemas.microsoft.com/office/drawing/2014/main" id="{955E93DC-957F-4177-85C8-4655F5237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1736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114</xdr:row>
      <xdr:rowOff>0</xdr:rowOff>
    </xdr:from>
    <xdr:to>
      <xdr:col>16</xdr:col>
      <xdr:colOff>381000</xdr:colOff>
      <xdr:row>116</xdr:row>
      <xdr:rowOff>0</xdr:rowOff>
    </xdr:to>
    <xdr:pic>
      <xdr:nvPicPr>
        <xdr:cNvPr id="1374" name="Picture 1373" descr="United States">
          <a:extLst>
            <a:ext uri="{FF2B5EF4-FFF2-40B4-BE49-F238E27FC236}">
              <a16:creationId xmlns:a16="http://schemas.microsoft.com/office/drawing/2014/main" id="{3A1E2ED6-B1F3-4C54-B550-59EDB4047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1926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115</xdr:row>
      <xdr:rowOff>0</xdr:rowOff>
    </xdr:from>
    <xdr:to>
      <xdr:col>16</xdr:col>
      <xdr:colOff>381000</xdr:colOff>
      <xdr:row>117</xdr:row>
      <xdr:rowOff>0</xdr:rowOff>
    </xdr:to>
    <xdr:pic>
      <xdr:nvPicPr>
        <xdr:cNvPr id="1375" name="Picture 1374" descr="United States">
          <a:extLst>
            <a:ext uri="{FF2B5EF4-FFF2-40B4-BE49-F238E27FC236}">
              <a16:creationId xmlns:a16="http://schemas.microsoft.com/office/drawing/2014/main" id="{C4DBDF85-534E-4079-8034-992BCD8B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2117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116</xdr:row>
      <xdr:rowOff>0</xdr:rowOff>
    </xdr:from>
    <xdr:to>
      <xdr:col>16</xdr:col>
      <xdr:colOff>381000</xdr:colOff>
      <xdr:row>118</xdr:row>
      <xdr:rowOff>0</xdr:rowOff>
    </xdr:to>
    <xdr:pic>
      <xdr:nvPicPr>
        <xdr:cNvPr id="1376" name="Picture 1375" descr="United States">
          <a:extLst>
            <a:ext uri="{FF2B5EF4-FFF2-40B4-BE49-F238E27FC236}">
              <a16:creationId xmlns:a16="http://schemas.microsoft.com/office/drawing/2014/main" id="{A1C756CA-E2C5-4D4B-A6AE-FA9942F01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2307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117</xdr:row>
      <xdr:rowOff>0</xdr:rowOff>
    </xdr:from>
    <xdr:to>
      <xdr:col>16</xdr:col>
      <xdr:colOff>381000</xdr:colOff>
      <xdr:row>119</xdr:row>
      <xdr:rowOff>0</xdr:rowOff>
    </xdr:to>
    <xdr:pic>
      <xdr:nvPicPr>
        <xdr:cNvPr id="1377" name="Picture 1376" descr="Mexico">
          <a:extLst>
            <a:ext uri="{FF2B5EF4-FFF2-40B4-BE49-F238E27FC236}">
              <a16:creationId xmlns:a16="http://schemas.microsoft.com/office/drawing/2014/main" id="{EA4EA2EE-D133-4A2A-A5EC-234D75DA4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249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118</xdr:row>
      <xdr:rowOff>0</xdr:rowOff>
    </xdr:from>
    <xdr:to>
      <xdr:col>16</xdr:col>
      <xdr:colOff>381000</xdr:colOff>
      <xdr:row>120</xdr:row>
      <xdr:rowOff>0</xdr:rowOff>
    </xdr:to>
    <xdr:pic>
      <xdr:nvPicPr>
        <xdr:cNvPr id="1378" name="Picture 1377" descr="United States">
          <a:extLst>
            <a:ext uri="{FF2B5EF4-FFF2-40B4-BE49-F238E27FC236}">
              <a16:creationId xmlns:a16="http://schemas.microsoft.com/office/drawing/2014/main" id="{22121E4B-FAA8-4B76-800D-3FAB59902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268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119</xdr:row>
      <xdr:rowOff>0</xdr:rowOff>
    </xdr:from>
    <xdr:to>
      <xdr:col>16</xdr:col>
      <xdr:colOff>381000</xdr:colOff>
      <xdr:row>121</xdr:row>
      <xdr:rowOff>0</xdr:rowOff>
    </xdr:to>
    <xdr:pic>
      <xdr:nvPicPr>
        <xdr:cNvPr id="1379" name="Picture 1378" descr="United States">
          <a:extLst>
            <a:ext uri="{FF2B5EF4-FFF2-40B4-BE49-F238E27FC236}">
              <a16:creationId xmlns:a16="http://schemas.microsoft.com/office/drawing/2014/main" id="{8D126CA7-9396-4D7C-86E7-EA12B438E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2879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120</xdr:row>
      <xdr:rowOff>0</xdr:rowOff>
    </xdr:from>
    <xdr:to>
      <xdr:col>16</xdr:col>
      <xdr:colOff>381000</xdr:colOff>
      <xdr:row>122</xdr:row>
      <xdr:rowOff>0</xdr:rowOff>
    </xdr:to>
    <xdr:pic>
      <xdr:nvPicPr>
        <xdr:cNvPr id="1380" name="Picture 1379" descr="United States">
          <a:extLst>
            <a:ext uri="{FF2B5EF4-FFF2-40B4-BE49-F238E27FC236}">
              <a16:creationId xmlns:a16="http://schemas.microsoft.com/office/drawing/2014/main" id="{AB4EEDE6-06FB-4847-B6ED-BFB52A93F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306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121</xdr:row>
      <xdr:rowOff>0</xdr:rowOff>
    </xdr:from>
    <xdr:to>
      <xdr:col>16</xdr:col>
      <xdr:colOff>381000</xdr:colOff>
      <xdr:row>123</xdr:row>
      <xdr:rowOff>0</xdr:rowOff>
    </xdr:to>
    <xdr:pic>
      <xdr:nvPicPr>
        <xdr:cNvPr id="1381" name="Picture 1380" descr="United States">
          <a:extLst>
            <a:ext uri="{FF2B5EF4-FFF2-40B4-BE49-F238E27FC236}">
              <a16:creationId xmlns:a16="http://schemas.microsoft.com/office/drawing/2014/main" id="{8E1F010C-EA67-4D26-AEB3-15F106DDD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326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122</xdr:row>
      <xdr:rowOff>0</xdr:rowOff>
    </xdr:from>
    <xdr:to>
      <xdr:col>16</xdr:col>
      <xdr:colOff>381000</xdr:colOff>
      <xdr:row>124</xdr:row>
      <xdr:rowOff>0</xdr:rowOff>
    </xdr:to>
    <xdr:pic>
      <xdr:nvPicPr>
        <xdr:cNvPr id="1382" name="Picture 1381" descr="United States">
          <a:extLst>
            <a:ext uri="{FF2B5EF4-FFF2-40B4-BE49-F238E27FC236}">
              <a16:creationId xmlns:a16="http://schemas.microsoft.com/office/drawing/2014/main" id="{46F04AE2-3F1C-452C-8613-CC6BD804D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345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123</xdr:row>
      <xdr:rowOff>0</xdr:rowOff>
    </xdr:from>
    <xdr:to>
      <xdr:col>16</xdr:col>
      <xdr:colOff>381000</xdr:colOff>
      <xdr:row>125</xdr:row>
      <xdr:rowOff>0</xdr:rowOff>
    </xdr:to>
    <xdr:pic>
      <xdr:nvPicPr>
        <xdr:cNvPr id="1383" name="Picture 1382" descr="United States">
          <a:extLst>
            <a:ext uri="{FF2B5EF4-FFF2-40B4-BE49-F238E27FC236}">
              <a16:creationId xmlns:a16="http://schemas.microsoft.com/office/drawing/2014/main" id="{FA64B0BE-C02D-4205-90FB-C5374CD54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364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124</xdr:row>
      <xdr:rowOff>0</xdr:rowOff>
    </xdr:from>
    <xdr:to>
      <xdr:col>16</xdr:col>
      <xdr:colOff>381000</xdr:colOff>
      <xdr:row>126</xdr:row>
      <xdr:rowOff>0</xdr:rowOff>
    </xdr:to>
    <xdr:pic>
      <xdr:nvPicPr>
        <xdr:cNvPr id="1384" name="Picture 1383" descr="United States">
          <a:extLst>
            <a:ext uri="{FF2B5EF4-FFF2-40B4-BE49-F238E27FC236}">
              <a16:creationId xmlns:a16="http://schemas.microsoft.com/office/drawing/2014/main" id="{8E3F944D-432F-4366-93FC-3F3614313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383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125</xdr:row>
      <xdr:rowOff>0</xdr:rowOff>
    </xdr:from>
    <xdr:to>
      <xdr:col>16</xdr:col>
      <xdr:colOff>381000</xdr:colOff>
      <xdr:row>127</xdr:row>
      <xdr:rowOff>0</xdr:rowOff>
    </xdr:to>
    <xdr:pic>
      <xdr:nvPicPr>
        <xdr:cNvPr id="1385" name="Picture 1384" descr="United States">
          <a:extLst>
            <a:ext uri="{FF2B5EF4-FFF2-40B4-BE49-F238E27FC236}">
              <a16:creationId xmlns:a16="http://schemas.microsoft.com/office/drawing/2014/main" id="{CE51DACA-F218-470A-BF2C-EDDCBF918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402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126</xdr:row>
      <xdr:rowOff>0</xdr:rowOff>
    </xdr:from>
    <xdr:to>
      <xdr:col>16</xdr:col>
      <xdr:colOff>381000</xdr:colOff>
      <xdr:row>128</xdr:row>
      <xdr:rowOff>0</xdr:rowOff>
    </xdr:to>
    <xdr:pic>
      <xdr:nvPicPr>
        <xdr:cNvPr id="1386" name="Picture 1385" descr="China">
          <a:extLst>
            <a:ext uri="{FF2B5EF4-FFF2-40B4-BE49-F238E27FC236}">
              <a16:creationId xmlns:a16="http://schemas.microsoft.com/office/drawing/2014/main" id="{2EF739DE-FF03-4E03-A9B9-51EAE77FA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421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127</xdr:row>
      <xdr:rowOff>0</xdr:rowOff>
    </xdr:from>
    <xdr:to>
      <xdr:col>16</xdr:col>
      <xdr:colOff>381000</xdr:colOff>
      <xdr:row>129</xdr:row>
      <xdr:rowOff>0</xdr:rowOff>
    </xdr:to>
    <xdr:pic>
      <xdr:nvPicPr>
        <xdr:cNvPr id="1387" name="Picture 1386" descr="United States">
          <a:extLst>
            <a:ext uri="{FF2B5EF4-FFF2-40B4-BE49-F238E27FC236}">
              <a16:creationId xmlns:a16="http://schemas.microsoft.com/office/drawing/2014/main" id="{D61A4BDB-CC7C-4B39-8662-80CE3DB9E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440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128</xdr:row>
      <xdr:rowOff>0</xdr:rowOff>
    </xdr:from>
    <xdr:to>
      <xdr:col>16</xdr:col>
      <xdr:colOff>381000</xdr:colOff>
      <xdr:row>130</xdr:row>
      <xdr:rowOff>0</xdr:rowOff>
    </xdr:to>
    <xdr:pic>
      <xdr:nvPicPr>
        <xdr:cNvPr id="1388" name="Picture 1387" descr="United States">
          <a:extLst>
            <a:ext uri="{FF2B5EF4-FFF2-40B4-BE49-F238E27FC236}">
              <a16:creationId xmlns:a16="http://schemas.microsoft.com/office/drawing/2014/main" id="{1A16903C-9C47-49EF-871B-4D9D7C83A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459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129</xdr:row>
      <xdr:rowOff>0</xdr:rowOff>
    </xdr:from>
    <xdr:to>
      <xdr:col>16</xdr:col>
      <xdr:colOff>381000</xdr:colOff>
      <xdr:row>131</xdr:row>
      <xdr:rowOff>0</xdr:rowOff>
    </xdr:to>
    <xdr:pic>
      <xdr:nvPicPr>
        <xdr:cNvPr id="1389" name="Picture 1388" descr="United States">
          <a:extLst>
            <a:ext uri="{FF2B5EF4-FFF2-40B4-BE49-F238E27FC236}">
              <a16:creationId xmlns:a16="http://schemas.microsoft.com/office/drawing/2014/main" id="{E0A421E8-C052-45D0-BF25-9350FC681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478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130</xdr:row>
      <xdr:rowOff>0</xdr:rowOff>
    </xdr:from>
    <xdr:to>
      <xdr:col>16</xdr:col>
      <xdr:colOff>381000</xdr:colOff>
      <xdr:row>132</xdr:row>
      <xdr:rowOff>0</xdr:rowOff>
    </xdr:to>
    <xdr:pic>
      <xdr:nvPicPr>
        <xdr:cNvPr id="1390" name="Picture 1389" descr="United States">
          <a:extLst>
            <a:ext uri="{FF2B5EF4-FFF2-40B4-BE49-F238E27FC236}">
              <a16:creationId xmlns:a16="http://schemas.microsoft.com/office/drawing/2014/main" id="{F63D613A-9B5E-4485-9300-D9A0FE2C9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497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131</xdr:row>
      <xdr:rowOff>0</xdr:rowOff>
    </xdr:from>
    <xdr:to>
      <xdr:col>16</xdr:col>
      <xdr:colOff>381000</xdr:colOff>
      <xdr:row>133</xdr:row>
      <xdr:rowOff>0</xdr:rowOff>
    </xdr:to>
    <xdr:pic>
      <xdr:nvPicPr>
        <xdr:cNvPr id="1391" name="Picture 1390" descr="United States">
          <a:extLst>
            <a:ext uri="{FF2B5EF4-FFF2-40B4-BE49-F238E27FC236}">
              <a16:creationId xmlns:a16="http://schemas.microsoft.com/office/drawing/2014/main" id="{46C5DFFA-4FCA-47CC-A16C-87DEBFE37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516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132</xdr:row>
      <xdr:rowOff>0</xdr:rowOff>
    </xdr:from>
    <xdr:to>
      <xdr:col>16</xdr:col>
      <xdr:colOff>381000</xdr:colOff>
      <xdr:row>134</xdr:row>
      <xdr:rowOff>0</xdr:rowOff>
    </xdr:to>
    <xdr:pic>
      <xdr:nvPicPr>
        <xdr:cNvPr id="1392" name="Picture 1391" descr="South Africa">
          <a:extLst>
            <a:ext uri="{FF2B5EF4-FFF2-40B4-BE49-F238E27FC236}">
              <a16:creationId xmlns:a16="http://schemas.microsoft.com/office/drawing/2014/main" id="{48CE8120-1B40-4770-BF3A-ACAA13CAA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5355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133</xdr:row>
      <xdr:rowOff>0</xdr:rowOff>
    </xdr:from>
    <xdr:to>
      <xdr:col>16</xdr:col>
      <xdr:colOff>381000</xdr:colOff>
      <xdr:row>135</xdr:row>
      <xdr:rowOff>0</xdr:rowOff>
    </xdr:to>
    <xdr:pic>
      <xdr:nvPicPr>
        <xdr:cNvPr id="1393" name="Picture 1392" descr="Canada">
          <a:extLst>
            <a:ext uri="{FF2B5EF4-FFF2-40B4-BE49-F238E27FC236}">
              <a16:creationId xmlns:a16="http://schemas.microsoft.com/office/drawing/2014/main" id="{9805DBFF-83A7-43E9-997C-DE3630C26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5546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134</xdr:row>
      <xdr:rowOff>0</xdr:rowOff>
    </xdr:from>
    <xdr:to>
      <xdr:col>16</xdr:col>
      <xdr:colOff>381000</xdr:colOff>
      <xdr:row>136</xdr:row>
      <xdr:rowOff>0</xdr:rowOff>
    </xdr:to>
    <xdr:pic>
      <xdr:nvPicPr>
        <xdr:cNvPr id="1394" name="Picture 1393" descr="Canada">
          <a:extLst>
            <a:ext uri="{FF2B5EF4-FFF2-40B4-BE49-F238E27FC236}">
              <a16:creationId xmlns:a16="http://schemas.microsoft.com/office/drawing/2014/main" id="{A66C29D7-9AEF-4613-B002-A6B2B6AA3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5736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135</xdr:row>
      <xdr:rowOff>0</xdr:rowOff>
    </xdr:from>
    <xdr:to>
      <xdr:col>16</xdr:col>
      <xdr:colOff>381000</xdr:colOff>
      <xdr:row>137</xdr:row>
      <xdr:rowOff>0</xdr:rowOff>
    </xdr:to>
    <xdr:pic>
      <xdr:nvPicPr>
        <xdr:cNvPr id="1395" name="Picture 1394" descr="United States">
          <a:extLst>
            <a:ext uri="{FF2B5EF4-FFF2-40B4-BE49-F238E27FC236}">
              <a16:creationId xmlns:a16="http://schemas.microsoft.com/office/drawing/2014/main" id="{39FB7F5B-C4EA-4626-9ED7-EB80BD27A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5927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136</xdr:row>
      <xdr:rowOff>0</xdr:rowOff>
    </xdr:from>
    <xdr:to>
      <xdr:col>16</xdr:col>
      <xdr:colOff>381000</xdr:colOff>
      <xdr:row>138</xdr:row>
      <xdr:rowOff>0</xdr:rowOff>
    </xdr:to>
    <xdr:pic>
      <xdr:nvPicPr>
        <xdr:cNvPr id="1396" name="Picture 1395" descr="United States">
          <a:extLst>
            <a:ext uri="{FF2B5EF4-FFF2-40B4-BE49-F238E27FC236}">
              <a16:creationId xmlns:a16="http://schemas.microsoft.com/office/drawing/2014/main" id="{A0504620-5502-4F5D-9C38-A63C3BE79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6117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137</xdr:row>
      <xdr:rowOff>0</xdr:rowOff>
    </xdr:from>
    <xdr:to>
      <xdr:col>16</xdr:col>
      <xdr:colOff>381000</xdr:colOff>
      <xdr:row>139</xdr:row>
      <xdr:rowOff>0</xdr:rowOff>
    </xdr:to>
    <xdr:pic>
      <xdr:nvPicPr>
        <xdr:cNvPr id="1397" name="Picture 1396" descr="Sweden">
          <a:extLst>
            <a:ext uri="{FF2B5EF4-FFF2-40B4-BE49-F238E27FC236}">
              <a16:creationId xmlns:a16="http://schemas.microsoft.com/office/drawing/2014/main" id="{194F31B9-A07F-413C-9444-8CE3CC8DC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630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138</xdr:row>
      <xdr:rowOff>0</xdr:rowOff>
    </xdr:from>
    <xdr:to>
      <xdr:col>16</xdr:col>
      <xdr:colOff>381000</xdr:colOff>
      <xdr:row>140</xdr:row>
      <xdr:rowOff>0</xdr:rowOff>
    </xdr:to>
    <xdr:pic>
      <xdr:nvPicPr>
        <xdr:cNvPr id="1398" name="Picture 1397" descr="Canada">
          <a:extLst>
            <a:ext uri="{FF2B5EF4-FFF2-40B4-BE49-F238E27FC236}">
              <a16:creationId xmlns:a16="http://schemas.microsoft.com/office/drawing/2014/main" id="{AE73D528-831C-4454-A772-5FFA65F14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649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139</xdr:row>
      <xdr:rowOff>0</xdr:rowOff>
    </xdr:from>
    <xdr:to>
      <xdr:col>16</xdr:col>
      <xdr:colOff>381000</xdr:colOff>
      <xdr:row>141</xdr:row>
      <xdr:rowOff>0</xdr:rowOff>
    </xdr:to>
    <xdr:pic>
      <xdr:nvPicPr>
        <xdr:cNvPr id="1399" name="Picture 1398" descr="Australia">
          <a:extLst>
            <a:ext uri="{FF2B5EF4-FFF2-40B4-BE49-F238E27FC236}">
              <a16:creationId xmlns:a16="http://schemas.microsoft.com/office/drawing/2014/main" id="{F5C0A86D-AC9F-4FE5-81A8-7D79506C7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6689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140</xdr:row>
      <xdr:rowOff>0</xdr:rowOff>
    </xdr:from>
    <xdr:to>
      <xdr:col>16</xdr:col>
      <xdr:colOff>381000</xdr:colOff>
      <xdr:row>142</xdr:row>
      <xdr:rowOff>0</xdr:rowOff>
    </xdr:to>
    <xdr:pic>
      <xdr:nvPicPr>
        <xdr:cNvPr id="1400" name="Picture 1399" descr="United States">
          <a:extLst>
            <a:ext uri="{FF2B5EF4-FFF2-40B4-BE49-F238E27FC236}">
              <a16:creationId xmlns:a16="http://schemas.microsoft.com/office/drawing/2014/main" id="{52CB52F5-495F-4A67-86F0-95AC60693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6879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141</xdr:row>
      <xdr:rowOff>0</xdr:rowOff>
    </xdr:from>
    <xdr:to>
      <xdr:col>16</xdr:col>
      <xdr:colOff>381000</xdr:colOff>
      <xdr:row>143</xdr:row>
      <xdr:rowOff>0</xdr:rowOff>
    </xdr:to>
    <xdr:pic>
      <xdr:nvPicPr>
        <xdr:cNvPr id="1401" name="Picture 1400" descr="United States">
          <a:extLst>
            <a:ext uri="{FF2B5EF4-FFF2-40B4-BE49-F238E27FC236}">
              <a16:creationId xmlns:a16="http://schemas.microsoft.com/office/drawing/2014/main" id="{2E0D3F87-C8A1-4EAA-B1D6-4F724D492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7070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142</xdr:row>
      <xdr:rowOff>0</xdr:rowOff>
    </xdr:from>
    <xdr:to>
      <xdr:col>16</xdr:col>
      <xdr:colOff>381000</xdr:colOff>
      <xdr:row>144</xdr:row>
      <xdr:rowOff>0</xdr:rowOff>
    </xdr:to>
    <xdr:pic>
      <xdr:nvPicPr>
        <xdr:cNvPr id="1402" name="Picture 1401" descr="United States">
          <a:extLst>
            <a:ext uri="{FF2B5EF4-FFF2-40B4-BE49-F238E27FC236}">
              <a16:creationId xmlns:a16="http://schemas.microsoft.com/office/drawing/2014/main" id="{0A916D15-67B0-463A-AD7A-5CF149AB8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7260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143</xdr:row>
      <xdr:rowOff>0</xdr:rowOff>
    </xdr:from>
    <xdr:to>
      <xdr:col>16</xdr:col>
      <xdr:colOff>381000</xdr:colOff>
      <xdr:row>145</xdr:row>
      <xdr:rowOff>0</xdr:rowOff>
    </xdr:to>
    <xdr:pic>
      <xdr:nvPicPr>
        <xdr:cNvPr id="1403" name="Picture 1402" descr="Canada">
          <a:extLst>
            <a:ext uri="{FF2B5EF4-FFF2-40B4-BE49-F238E27FC236}">
              <a16:creationId xmlns:a16="http://schemas.microsoft.com/office/drawing/2014/main" id="{0381DAA5-3B89-4EFC-A0E0-C632DDDD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7451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144</xdr:row>
      <xdr:rowOff>0</xdr:rowOff>
    </xdr:from>
    <xdr:to>
      <xdr:col>16</xdr:col>
      <xdr:colOff>381000</xdr:colOff>
      <xdr:row>146</xdr:row>
      <xdr:rowOff>0</xdr:rowOff>
    </xdr:to>
    <xdr:pic>
      <xdr:nvPicPr>
        <xdr:cNvPr id="1404" name="Picture 1403" descr="United States">
          <a:extLst>
            <a:ext uri="{FF2B5EF4-FFF2-40B4-BE49-F238E27FC236}">
              <a16:creationId xmlns:a16="http://schemas.microsoft.com/office/drawing/2014/main" id="{53BFCD6B-9A13-437F-A0EF-4098D3FB4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7641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145</xdr:row>
      <xdr:rowOff>0</xdr:rowOff>
    </xdr:from>
    <xdr:to>
      <xdr:col>16</xdr:col>
      <xdr:colOff>381000</xdr:colOff>
      <xdr:row>147</xdr:row>
      <xdr:rowOff>0</xdr:rowOff>
    </xdr:to>
    <xdr:pic>
      <xdr:nvPicPr>
        <xdr:cNvPr id="1405" name="Picture 1404" descr="Canada">
          <a:extLst>
            <a:ext uri="{FF2B5EF4-FFF2-40B4-BE49-F238E27FC236}">
              <a16:creationId xmlns:a16="http://schemas.microsoft.com/office/drawing/2014/main" id="{F5696C7A-0BC6-4A0D-812A-AED88FA05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7832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146</xdr:row>
      <xdr:rowOff>0</xdr:rowOff>
    </xdr:from>
    <xdr:to>
      <xdr:col>16</xdr:col>
      <xdr:colOff>381000</xdr:colOff>
      <xdr:row>148</xdr:row>
      <xdr:rowOff>0</xdr:rowOff>
    </xdr:to>
    <xdr:pic>
      <xdr:nvPicPr>
        <xdr:cNvPr id="1406" name="Picture 1405" descr="United States">
          <a:extLst>
            <a:ext uri="{FF2B5EF4-FFF2-40B4-BE49-F238E27FC236}">
              <a16:creationId xmlns:a16="http://schemas.microsoft.com/office/drawing/2014/main" id="{966DE87D-74F3-478E-BC4D-A15E7E543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8022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147</xdr:row>
      <xdr:rowOff>0</xdr:rowOff>
    </xdr:from>
    <xdr:to>
      <xdr:col>16</xdr:col>
      <xdr:colOff>381000</xdr:colOff>
      <xdr:row>149</xdr:row>
      <xdr:rowOff>0</xdr:rowOff>
    </xdr:to>
    <xdr:pic>
      <xdr:nvPicPr>
        <xdr:cNvPr id="1407" name="Picture 1406" descr="United States">
          <a:extLst>
            <a:ext uri="{FF2B5EF4-FFF2-40B4-BE49-F238E27FC236}">
              <a16:creationId xmlns:a16="http://schemas.microsoft.com/office/drawing/2014/main" id="{D9FC24A3-1C28-4486-B0D3-995C9841B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8213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148</xdr:row>
      <xdr:rowOff>0</xdr:rowOff>
    </xdr:from>
    <xdr:to>
      <xdr:col>16</xdr:col>
      <xdr:colOff>381000</xdr:colOff>
      <xdr:row>150</xdr:row>
      <xdr:rowOff>0</xdr:rowOff>
    </xdr:to>
    <xdr:pic>
      <xdr:nvPicPr>
        <xdr:cNvPr id="1408" name="Picture 1407" descr="United States">
          <a:extLst>
            <a:ext uri="{FF2B5EF4-FFF2-40B4-BE49-F238E27FC236}">
              <a16:creationId xmlns:a16="http://schemas.microsoft.com/office/drawing/2014/main" id="{9630909D-5841-4DC4-A084-5EDA6395C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8403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149</xdr:row>
      <xdr:rowOff>0</xdr:rowOff>
    </xdr:from>
    <xdr:to>
      <xdr:col>16</xdr:col>
      <xdr:colOff>381000</xdr:colOff>
      <xdr:row>151</xdr:row>
      <xdr:rowOff>0</xdr:rowOff>
    </xdr:to>
    <xdr:pic>
      <xdr:nvPicPr>
        <xdr:cNvPr id="1409" name="Picture 1408" descr="Canada">
          <a:extLst>
            <a:ext uri="{FF2B5EF4-FFF2-40B4-BE49-F238E27FC236}">
              <a16:creationId xmlns:a16="http://schemas.microsoft.com/office/drawing/2014/main" id="{3FABDEE3-6060-4521-9FD9-23DE49CD0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8594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150</xdr:row>
      <xdr:rowOff>0</xdr:rowOff>
    </xdr:from>
    <xdr:to>
      <xdr:col>16</xdr:col>
      <xdr:colOff>381000</xdr:colOff>
      <xdr:row>152</xdr:row>
      <xdr:rowOff>0</xdr:rowOff>
    </xdr:to>
    <xdr:pic>
      <xdr:nvPicPr>
        <xdr:cNvPr id="1410" name="Picture 1409" descr="Zimbabwe">
          <a:extLst>
            <a:ext uri="{FF2B5EF4-FFF2-40B4-BE49-F238E27FC236}">
              <a16:creationId xmlns:a16="http://schemas.microsoft.com/office/drawing/2014/main" id="{A61E8A83-ADB6-4CB8-AD2F-B9FA5D061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8784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151</xdr:row>
      <xdr:rowOff>0</xdr:rowOff>
    </xdr:from>
    <xdr:to>
      <xdr:col>16</xdr:col>
      <xdr:colOff>381000</xdr:colOff>
      <xdr:row>153</xdr:row>
      <xdr:rowOff>0</xdr:rowOff>
    </xdr:to>
    <xdr:pic>
      <xdr:nvPicPr>
        <xdr:cNvPr id="1411" name="Picture 1410" descr="United States">
          <a:extLst>
            <a:ext uri="{FF2B5EF4-FFF2-40B4-BE49-F238E27FC236}">
              <a16:creationId xmlns:a16="http://schemas.microsoft.com/office/drawing/2014/main" id="{DD6B13EE-F474-4E5C-B88B-B6AA39A6C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8975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152</xdr:row>
      <xdr:rowOff>0</xdr:rowOff>
    </xdr:from>
    <xdr:to>
      <xdr:col>16</xdr:col>
      <xdr:colOff>381000</xdr:colOff>
      <xdr:row>154</xdr:row>
      <xdr:rowOff>0</xdr:rowOff>
    </xdr:to>
    <xdr:pic>
      <xdr:nvPicPr>
        <xdr:cNvPr id="1412" name="Picture 1411" descr="United States">
          <a:extLst>
            <a:ext uri="{FF2B5EF4-FFF2-40B4-BE49-F238E27FC236}">
              <a16:creationId xmlns:a16="http://schemas.microsoft.com/office/drawing/2014/main" id="{7353A8C5-E772-4DCC-9E72-A5E09D213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9165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153</xdr:row>
      <xdr:rowOff>0</xdr:rowOff>
    </xdr:from>
    <xdr:to>
      <xdr:col>16</xdr:col>
      <xdr:colOff>381000</xdr:colOff>
      <xdr:row>155</xdr:row>
      <xdr:rowOff>0</xdr:rowOff>
    </xdr:to>
    <xdr:pic>
      <xdr:nvPicPr>
        <xdr:cNvPr id="1413" name="Picture 1412" descr="Zimbabwe">
          <a:extLst>
            <a:ext uri="{FF2B5EF4-FFF2-40B4-BE49-F238E27FC236}">
              <a16:creationId xmlns:a16="http://schemas.microsoft.com/office/drawing/2014/main" id="{5F82A0EE-F605-4AA3-8624-A35EDB080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9356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154</xdr:row>
      <xdr:rowOff>0</xdr:rowOff>
    </xdr:from>
    <xdr:to>
      <xdr:col>16</xdr:col>
      <xdr:colOff>381000</xdr:colOff>
      <xdr:row>156</xdr:row>
      <xdr:rowOff>0</xdr:rowOff>
    </xdr:to>
    <xdr:pic>
      <xdr:nvPicPr>
        <xdr:cNvPr id="1414" name="Picture 1413" descr="Canada">
          <a:extLst>
            <a:ext uri="{FF2B5EF4-FFF2-40B4-BE49-F238E27FC236}">
              <a16:creationId xmlns:a16="http://schemas.microsoft.com/office/drawing/2014/main" id="{E2001FF6-4FFF-4C72-B5FE-481F46596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9546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155</xdr:row>
      <xdr:rowOff>0</xdr:rowOff>
    </xdr:from>
    <xdr:to>
      <xdr:col>16</xdr:col>
      <xdr:colOff>381000</xdr:colOff>
      <xdr:row>157</xdr:row>
      <xdr:rowOff>0</xdr:rowOff>
    </xdr:to>
    <xdr:pic>
      <xdr:nvPicPr>
        <xdr:cNvPr id="1415" name="Picture 1414" descr="Canada">
          <a:extLst>
            <a:ext uri="{FF2B5EF4-FFF2-40B4-BE49-F238E27FC236}">
              <a16:creationId xmlns:a16="http://schemas.microsoft.com/office/drawing/2014/main" id="{EDBF4FE7-8E9C-4A2D-A1BE-C2410C21B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9737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156</xdr:row>
      <xdr:rowOff>0</xdr:rowOff>
    </xdr:from>
    <xdr:to>
      <xdr:col>16</xdr:col>
      <xdr:colOff>381000</xdr:colOff>
      <xdr:row>158</xdr:row>
      <xdr:rowOff>0</xdr:rowOff>
    </xdr:to>
    <xdr:pic>
      <xdr:nvPicPr>
        <xdr:cNvPr id="1416" name="Picture 1415" descr="Canada">
          <a:extLst>
            <a:ext uri="{FF2B5EF4-FFF2-40B4-BE49-F238E27FC236}">
              <a16:creationId xmlns:a16="http://schemas.microsoft.com/office/drawing/2014/main" id="{03803BB7-8E8A-4F1D-974D-2202715F9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29927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157</xdr:row>
      <xdr:rowOff>0</xdr:rowOff>
    </xdr:from>
    <xdr:to>
      <xdr:col>16</xdr:col>
      <xdr:colOff>381000</xdr:colOff>
      <xdr:row>159</xdr:row>
      <xdr:rowOff>6350</xdr:rowOff>
    </xdr:to>
    <xdr:pic>
      <xdr:nvPicPr>
        <xdr:cNvPr id="1417" name="Picture 1416" descr="South Korea">
          <a:extLst>
            <a:ext uri="{FF2B5EF4-FFF2-40B4-BE49-F238E27FC236}">
              <a16:creationId xmlns:a16="http://schemas.microsoft.com/office/drawing/2014/main" id="{5B9E0B41-EBC4-46E6-839E-7A2E9430C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301180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158</xdr:row>
      <xdr:rowOff>0</xdr:rowOff>
    </xdr:from>
    <xdr:to>
      <xdr:col>16</xdr:col>
      <xdr:colOff>381000</xdr:colOff>
      <xdr:row>160</xdr:row>
      <xdr:rowOff>12700</xdr:rowOff>
    </xdr:to>
    <xdr:pic>
      <xdr:nvPicPr>
        <xdr:cNvPr id="1418" name="Picture 1417" descr="United States">
          <a:extLst>
            <a:ext uri="{FF2B5EF4-FFF2-40B4-BE49-F238E27FC236}">
              <a16:creationId xmlns:a16="http://schemas.microsoft.com/office/drawing/2014/main" id="{1BBCFA17-A859-447A-AD9E-464901B6D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3030855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104</xdr:row>
      <xdr:rowOff>0</xdr:rowOff>
    </xdr:from>
    <xdr:to>
      <xdr:col>1</xdr:col>
      <xdr:colOff>285750</xdr:colOff>
      <xdr:row>105</xdr:row>
      <xdr:rowOff>95250</xdr:rowOff>
    </xdr:to>
    <xdr:pic>
      <xdr:nvPicPr>
        <xdr:cNvPr id="2" name="Picture 1" descr="United States">
          <a:extLst>
            <a:ext uri="{FF2B5EF4-FFF2-40B4-BE49-F238E27FC236}">
              <a16:creationId xmlns:a16="http://schemas.microsoft.com/office/drawing/2014/main" id="{3B704B4D-4FF4-4A73-965A-76C7FEA4A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285750</xdr:colOff>
      <xdr:row>3</xdr:row>
      <xdr:rowOff>95250</xdr:rowOff>
    </xdr:to>
    <xdr:pic>
      <xdr:nvPicPr>
        <xdr:cNvPr id="3" name="Picture 2" descr="United States">
          <a:extLst>
            <a:ext uri="{FF2B5EF4-FFF2-40B4-BE49-F238E27FC236}">
              <a16:creationId xmlns:a16="http://schemas.microsoft.com/office/drawing/2014/main" id="{DB07C51B-EFE6-4CCF-9251-446F05100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285750</xdr:colOff>
      <xdr:row>65</xdr:row>
      <xdr:rowOff>95250</xdr:rowOff>
    </xdr:to>
    <xdr:pic>
      <xdr:nvPicPr>
        <xdr:cNvPr id="4" name="Picture 3" descr="Australia">
          <a:extLst>
            <a:ext uri="{FF2B5EF4-FFF2-40B4-BE49-F238E27FC236}">
              <a16:creationId xmlns:a16="http://schemas.microsoft.com/office/drawing/2014/main" id="{8ED94526-6F9C-4D36-8E4D-07D0A5985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285750</xdr:colOff>
      <xdr:row>104</xdr:row>
      <xdr:rowOff>95250</xdr:rowOff>
    </xdr:to>
    <xdr:pic>
      <xdr:nvPicPr>
        <xdr:cNvPr id="5" name="Picture 4" descr="England">
          <a:extLst>
            <a:ext uri="{FF2B5EF4-FFF2-40B4-BE49-F238E27FC236}">
              <a16:creationId xmlns:a16="http://schemas.microsoft.com/office/drawing/2014/main" id="{7187413B-A075-4483-98EC-74A260B8D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285750</xdr:colOff>
      <xdr:row>31</xdr:row>
      <xdr:rowOff>95250</xdr:rowOff>
    </xdr:to>
    <xdr:pic>
      <xdr:nvPicPr>
        <xdr:cNvPr id="6" name="Picture 5" descr="South Africa">
          <a:extLst>
            <a:ext uri="{FF2B5EF4-FFF2-40B4-BE49-F238E27FC236}">
              <a16:creationId xmlns:a16="http://schemas.microsoft.com/office/drawing/2014/main" id="{B8A49C4E-68A7-4745-AFEB-3CD4067CD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285750</xdr:colOff>
      <xdr:row>72</xdr:row>
      <xdr:rowOff>95250</xdr:rowOff>
    </xdr:to>
    <xdr:pic>
      <xdr:nvPicPr>
        <xdr:cNvPr id="7" name="Picture 6" descr="United States">
          <a:extLst>
            <a:ext uri="{FF2B5EF4-FFF2-40B4-BE49-F238E27FC236}">
              <a16:creationId xmlns:a16="http://schemas.microsoft.com/office/drawing/2014/main" id="{F1FEC33A-15EF-43B4-B735-2CAC57F65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285750</xdr:colOff>
      <xdr:row>124</xdr:row>
      <xdr:rowOff>95250</xdr:rowOff>
    </xdr:to>
    <xdr:pic>
      <xdr:nvPicPr>
        <xdr:cNvPr id="8" name="Picture 7" descr="United States">
          <a:extLst>
            <a:ext uri="{FF2B5EF4-FFF2-40B4-BE49-F238E27FC236}">
              <a16:creationId xmlns:a16="http://schemas.microsoft.com/office/drawing/2014/main" id="{6E7E4DEA-E6E5-4677-85C5-62AC1B9FB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285750</xdr:colOff>
      <xdr:row>83</xdr:row>
      <xdr:rowOff>95250</xdr:rowOff>
    </xdr:to>
    <xdr:pic>
      <xdr:nvPicPr>
        <xdr:cNvPr id="9" name="Picture 8" descr="United States">
          <a:extLst>
            <a:ext uri="{FF2B5EF4-FFF2-40B4-BE49-F238E27FC236}">
              <a16:creationId xmlns:a16="http://schemas.microsoft.com/office/drawing/2014/main" id="{FFFFF634-21A1-4CA2-B300-1FDF85B7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285750</xdr:colOff>
      <xdr:row>99</xdr:row>
      <xdr:rowOff>95250</xdr:rowOff>
    </xdr:to>
    <xdr:pic>
      <xdr:nvPicPr>
        <xdr:cNvPr id="10" name="Picture 9" descr="United States">
          <a:extLst>
            <a:ext uri="{FF2B5EF4-FFF2-40B4-BE49-F238E27FC236}">
              <a16:creationId xmlns:a16="http://schemas.microsoft.com/office/drawing/2014/main" id="{B9D4AB32-E806-4376-B72F-CBF9563A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285750</xdr:colOff>
      <xdr:row>33</xdr:row>
      <xdr:rowOff>95250</xdr:rowOff>
    </xdr:to>
    <xdr:pic>
      <xdr:nvPicPr>
        <xdr:cNvPr id="11" name="Picture 10" descr="United States">
          <a:extLst>
            <a:ext uri="{FF2B5EF4-FFF2-40B4-BE49-F238E27FC236}">
              <a16:creationId xmlns:a16="http://schemas.microsoft.com/office/drawing/2014/main" id="{8E1AEC0B-E7AE-472C-8BEB-88E6A3FB2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285750</xdr:colOff>
      <xdr:row>47</xdr:row>
      <xdr:rowOff>95250</xdr:rowOff>
    </xdr:to>
    <xdr:pic>
      <xdr:nvPicPr>
        <xdr:cNvPr id="12" name="Picture 11" descr="Argentina">
          <a:extLst>
            <a:ext uri="{FF2B5EF4-FFF2-40B4-BE49-F238E27FC236}">
              <a16:creationId xmlns:a16="http://schemas.microsoft.com/office/drawing/2014/main" id="{31F230B2-959E-4FFC-A3A2-71A52EE4D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285750</xdr:colOff>
      <xdr:row>122</xdr:row>
      <xdr:rowOff>95250</xdr:rowOff>
    </xdr:to>
    <xdr:pic>
      <xdr:nvPicPr>
        <xdr:cNvPr id="13" name="Picture 12" descr="United States">
          <a:extLst>
            <a:ext uri="{FF2B5EF4-FFF2-40B4-BE49-F238E27FC236}">
              <a16:creationId xmlns:a16="http://schemas.microsoft.com/office/drawing/2014/main" id="{4940537D-E32A-44F8-B7FF-7821CE720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285750</xdr:colOff>
      <xdr:row>55</xdr:row>
      <xdr:rowOff>95250</xdr:rowOff>
    </xdr:to>
    <xdr:pic>
      <xdr:nvPicPr>
        <xdr:cNvPr id="14" name="Picture 13" descr="Australia">
          <a:extLst>
            <a:ext uri="{FF2B5EF4-FFF2-40B4-BE49-F238E27FC236}">
              <a16:creationId xmlns:a16="http://schemas.microsoft.com/office/drawing/2014/main" id="{117772F6-5E59-4A3F-9C0C-A957CEE6E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285750</xdr:colOff>
      <xdr:row>130</xdr:row>
      <xdr:rowOff>95250</xdr:rowOff>
    </xdr:to>
    <xdr:pic>
      <xdr:nvPicPr>
        <xdr:cNvPr id="15" name="Picture 14" descr="United States">
          <a:extLst>
            <a:ext uri="{FF2B5EF4-FFF2-40B4-BE49-F238E27FC236}">
              <a16:creationId xmlns:a16="http://schemas.microsoft.com/office/drawing/2014/main" id="{2F8BF05B-7A2D-4119-919F-C0B7564C0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285750</xdr:colOff>
      <xdr:row>25</xdr:row>
      <xdr:rowOff>95250</xdr:rowOff>
    </xdr:to>
    <xdr:pic>
      <xdr:nvPicPr>
        <xdr:cNvPr id="16" name="Picture 15" descr="United States">
          <a:extLst>
            <a:ext uri="{FF2B5EF4-FFF2-40B4-BE49-F238E27FC236}">
              <a16:creationId xmlns:a16="http://schemas.microsoft.com/office/drawing/2014/main" id="{8C11A0A0-2B01-44BE-9A9F-E6146FDAB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285750</xdr:colOff>
      <xdr:row>66</xdr:row>
      <xdr:rowOff>95250</xdr:rowOff>
    </xdr:to>
    <xdr:pic>
      <xdr:nvPicPr>
        <xdr:cNvPr id="17" name="Picture 16" descr="United States">
          <a:extLst>
            <a:ext uri="{FF2B5EF4-FFF2-40B4-BE49-F238E27FC236}">
              <a16:creationId xmlns:a16="http://schemas.microsoft.com/office/drawing/2014/main" id="{F6946447-37A6-43FB-B907-DA0C0C1DE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4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285750</xdr:colOff>
      <xdr:row>29</xdr:row>
      <xdr:rowOff>95250</xdr:rowOff>
    </xdr:to>
    <xdr:pic>
      <xdr:nvPicPr>
        <xdr:cNvPr id="18" name="Picture 17" descr="United States">
          <a:extLst>
            <a:ext uri="{FF2B5EF4-FFF2-40B4-BE49-F238E27FC236}">
              <a16:creationId xmlns:a16="http://schemas.microsoft.com/office/drawing/2014/main" id="{C2218138-B2BD-440D-A2C1-96DFB166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285750</xdr:colOff>
      <xdr:row>91</xdr:row>
      <xdr:rowOff>95250</xdr:rowOff>
    </xdr:to>
    <xdr:pic>
      <xdr:nvPicPr>
        <xdr:cNvPr id="19" name="Picture 18" descr="Germany">
          <a:extLst>
            <a:ext uri="{FF2B5EF4-FFF2-40B4-BE49-F238E27FC236}">
              <a16:creationId xmlns:a16="http://schemas.microsoft.com/office/drawing/2014/main" id="{1BE9C935-E56C-44AD-823E-35A82134C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2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285750</xdr:colOff>
      <xdr:row>147</xdr:row>
      <xdr:rowOff>95250</xdr:rowOff>
    </xdr:to>
    <xdr:pic>
      <xdr:nvPicPr>
        <xdr:cNvPr id="20" name="Picture 19" descr="England">
          <a:extLst>
            <a:ext uri="{FF2B5EF4-FFF2-40B4-BE49-F238E27FC236}">
              <a16:creationId xmlns:a16="http://schemas.microsoft.com/office/drawing/2014/main" id="{E3E16C13-AC3A-4FAD-ACBE-91D7344F1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1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285750</xdr:colOff>
      <xdr:row>153</xdr:row>
      <xdr:rowOff>101600</xdr:rowOff>
    </xdr:to>
    <xdr:pic>
      <xdr:nvPicPr>
        <xdr:cNvPr id="21" name="Picture 20" descr="China">
          <a:extLst>
            <a:ext uri="{FF2B5EF4-FFF2-40B4-BE49-F238E27FC236}">
              <a16:creationId xmlns:a16="http://schemas.microsoft.com/office/drawing/2014/main" id="{F64F938B-591B-4524-9D2C-8A9576200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285750</xdr:colOff>
      <xdr:row>8</xdr:row>
      <xdr:rowOff>95250</xdr:rowOff>
    </xdr:to>
    <xdr:pic>
      <xdr:nvPicPr>
        <xdr:cNvPr id="22" name="Picture 21" descr="Germany">
          <a:extLst>
            <a:ext uri="{FF2B5EF4-FFF2-40B4-BE49-F238E27FC236}">
              <a16:creationId xmlns:a16="http://schemas.microsoft.com/office/drawing/2014/main" id="{7ACDA7EA-814C-4A80-B326-CE6FB5ACE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285750</xdr:colOff>
      <xdr:row>78</xdr:row>
      <xdr:rowOff>95250</xdr:rowOff>
    </xdr:to>
    <xdr:pic>
      <xdr:nvPicPr>
        <xdr:cNvPr id="23" name="Picture 22" descr="United States">
          <a:extLst>
            <a:ext uri="{FF2B5EF4-FFF2-40B4-BE49-F238E27FC236}">
              <a16:creationId xmlns:a16="http://schemas.microsoft.com/office/drawing/2014/main" id="{4C9CF292-C46F-489C-961D-D1E0EF2D0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9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285750</xdr:colOff>
      <xdr:row>100</xdr:row>
      <xdr:rowOff>95250</xdr:rowOff>
    </xdr:to>
    <xdr:pic>
      <xdr:nvPicPr>
        <xdr:cNvPr id="24" name="Picture 23" descr="United States">
          <a:extLst>
            <a:ext uri="{FF2B5EF4-FFF2-40B4-BE49-F238E27FC236}">
              <a16:creationId xmlns:a16="http://schemas.microsoft.com/office/drawing/2014/main" id="{B6A840F8-9669-4A46-913D-E76A3973C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8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285750</xdr:colOff>
      <xdr:row>110</xdr:row>
      <xdr:rowOff>95250</xdr:rowOff>
    </xdr:to>
    <xdr:pic>
      <xdr:nvPicPr>
        <xdr:cNvPr id="25" name="Picture 24" descr="United States">
          <a:extLst>
            <a:ext uri="{FF2B5EF4-FFF2-40B4-BE49-F238E27FC236}">
              <a16:creationId xmlns:a16="http://schemas.microsoft.com/office/drawing/2014/main" id="{F04DFE73-AAD7-465A-BD79-D6E95553F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7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285750</xdr:colOff>
      <xdr:row>70</xdr:row>
      <xdr:rowOff>95250</xdr:rowOff>
    </xdr:to>
    <xdr:pic>
      <xdr:nvPicPr>
        <xdr:cNvPr id="26" name="Picture 25" descr="United States">
          <a:extLst>
            <a:ext uri="{FF2B5EF4-FFF2-40B4-BE49-F238E27FC236}">
              <a16:creationId xmlns:a16="http://schemas.microsoft.com/office/drawing/2014/main" id="{F4D3307A-53CB-427F-9A80-A3B0824BD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6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285750</xdr:colOff>
      <xdr:row>128</xdr:row>
      <xdr:rowOff>95250</xdr:rowOff>
    </xdr:to>
    <xdr:pic>
      <xdr:nvPicPr>
        <xdr:cNvPr id="27" name="Picture 26" descr="United States">
          <a:extLst>
            <a:ext uri="{FF2B5EF4-FFF2-40B4-BE49-F238E27FC236}">
              <a16:creationId xmlns:a16="http://schemas.microsoft.com/office/drawing/2014/main" id="{E26CED64-60A3-4945-9E9C-A157CDA20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95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285750</xdr:colOff>
      <xdr:row>88</xdr:row>
      <xdr:rowOff>95250</xdr:rowOff>
    </xdr:to>
    <xdr:pic>
      <xdr:nvPicPr>
        <xdr:cNvPr id="28" name="Picture 27" descr="United States">
          <a:extLst>
            <a:ext uri="{FF2B5EF4-FFF2-40B4-BE49-F238E27FC236}">
              <a16:creationId xmlns:a16="http://schemas.microsoft.com/office/drawing/2014/main" id="{42EEB576-8696-47F8-A236-91E825086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285750</xdr:colOff>
      <xdr:row>76</xdr:row>
      <xdr:rowOff>95250</xdr:rowOff>
    </xdr:to>
    <xdr:pic>
      <xdr:nvPicPr>
        <xdr:cNvPr id="29" name="Picture 28" descr="United States">
          <a:extLst>
            <a:ext uri="{FF2B5EF4-FFF2-40B4-BE49-F238E27FC236}">
              <a16:creationId xmlns:a16="http://schemas.microsoft.com/office/drawing/2014/main" id="{A22424A8-9AF5-40AE-B9A7-A7E5C59A8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33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285750</xdr:colOff>
      <xdr:row>148</xdr:row>
      <xdr:rowOff>95250</xdr:rowOff>
    </xdr:to>
    <xdr:pic>
      <xdr:nvPicPr>
        <xdr:cNvPr id="30" name="Picture 29" descr="United States">
          <a:extLst>
            <a:ext uri="{FF2B5EF4-FFF2-40B4-BE49-F238E27FC236}">
              <a16:creationId xmlns:a16="http://schemas.microsoft.com/office/drawing/2014/main" id="{1C37F1DD-2F99-46CB-8565-91BBC5EA8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2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285750</xdr:colOff>
      <xdr:row>101</xdr:row>
      <xdr:rowOff>95250</xdr:rowOff>
    </xdr:to>
    <xdr:pic>
      <xdr:nvPicPr>
        <xdr:cNvPr id="31" name="Picture 30" descr="United States">
          <a:extLst>
            <a:ext uri="{FF2B5EF4-FFF2-40B4-BE49-F238E27FC236}">
              <a16:creationId xmlns:a16="http://schemas.microsoft.com/office/drawing/2014/main" id="{64CBDA88-219B-4496-84D5-148502E79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1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285750</xdr:colOff>
      <xdr:row>73</xdr:row>
      <xdr:rowOff>95250</xdr:rowOff>
    </xdr:to>
    <xdr:pic>
      <xdr:nvPicPr>
        <xdr:cNvPr id="32" name="Picture 31" descr="Sweden">
          <a:extLst>
            <a:ext uri="{FF2B5EF4-FFF2-40B4-BE49-F238E27FC236}">
              <a16:creationId xmlns:a16="http://schemas.microsoft.com/office/drawing/2014/main" id="{EDC2B0C8-EF41-4C20-96DF-7173A8D4A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0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285750</xdr:colOff>
      <xdr:row>150</xdr:row>
      <xdr:rowOff>95250</xdr:rowOff>
    </xdr:to>
    <xdr:pic>
      <xdr:nvPicPr>
        <xdr:cNvPr id="33" name="Picture 32" descr="United States">
          <a:extLst>
            <a:ext uri="{FF2B5EF4-FFF2-40B4-BE49-F238E27FC236}">
              <a16:creationId xmlns:a16="http://schemas.microsoft.com/office/drawing/2014/main" id="{94BC6672-050A-4B2E-BB6E-8C14008A2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9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285750</xdr:colOff>
      <xdr:row>116</xdr:row>
      <xdr:rowOff>95250</xdr:rowOff>
    </xdr:to>
    <xdr:pic>
      <xdr:nvPicPr>
        <xdr:cNvPr id="34" name="Picture 33" descr="South Africa">
          <a:extLst>
            <a:ext uri="{FF2B5EF4-FFF2-40B4-BE49-F238E27FC236}">
              <a16:creationId xmlns:a16="http://schemas.microsoft.com/office/drawing/2014/main" id="{B98BE91A-31D9-41E5-9826-8F51E9ED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285750</xdr:colOff>
      <xdr:row>71</xdr:row>
      <xdr:rowOff>95250</xdr:rowOff>
    </xdr:to>
    <xdr:pic>
      <xdr:nvPicPr>
        <xdr:cNvPr id="35" name="Picture 34" descr="United States">
          <a:extLst>
            <a:ext uri="{FF2B5EF4-FFF2-40B4-BE49-F238E27FC236}">
              <a16:creationId xmlns:a16="http://schemas.microsoft.com/office/drawing/2014/main" id="{61495679-C591-4517-A6D7-65DB734B3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285750</xdr:colOff>
      <xdr:row>39</xdr:row>
      <xdr:rowOff>95250</xdr:rowOff>
    </xdr:to>
    <xdr:pic>
      <xdr:nvPicPr>
        <xdr:cNvPr id="36" name="Picture 35" descr="United States">
          <a:extLst>
            <a:ext uri="{FF2B5EF4-FFF2-40B4-BE49-F238E27FC236}">
              <a16:creationId xmlns:a16="http://schemas.microsoft.com/office/drawing/2014/main" id="{2618E803-AC9E-47A6-BD1A-BC3314EF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6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285750</xdr:colOff>
      <xdr:row>137</xdr:row>
      <xdr:rowOff>95250</xdr:rowOff>
    </xdr:to>
    <xdr:pic>
      <xdr:nvPicPr>
        <xdr:cNvPr id="37" name="Picture 36" descr="United States">
          <a:extLst>
            <a:ext uri="{FF2B5EF4-FFF2-40B4-BE49-F238E27FC236}">
              <a16:creationId xmlns:a16="http://schemas.microsoft.com/office/drawing/2014/main" id="{BDBFB79A-F255-4FBA-993E-17FF7BEB9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5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285750</xdr:colOff>
      <xdr:row>133</xdr:row>
      <xdr:rowOff>95250</xdr:rowOff>
    </xdr:to>
    <xdr:pic>
      <xdr:nvPicPr>
        <xdr:cNvPr id="38" name="Picture 37" descr="United States">
          <a:extLst>
            <a:ext uri="{FF2B5EF4-FFF2-40B4-BE49-F238E27FC236}">
              <a16:creationId xmlns:a16="http://schemas.microsoft.com/office/drawing/2014/main" id="{B465AD53-3410-41C2-B50D-5918CE3E2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4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285750</xdr:colOff>
      <xdr:row>117</xdr:row>
      <xdr:rowOff>95250</xdr:rowOff>
    </xdr:to>
    <xdr:pic>
      <xdr:nvPicPr>
        <xdr:cNvPr id="39" name="Picture 38" descr="England">
          <a:extLst>
            <a:ext uri="{FF2B5EF4-FFF2-40B4-BE49-F238E27FC236}">
              <a16:creationId xmlns:a16="http://schemas.microsoft.com/office/drawing/2014/main" id="{24634D4B-D5E8-4B44-BB5D-D866EDA7F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23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285750</xdr:colOff>
      <xdr:row>94</xdr:row>
      <xdr:rowOff>95250</xdr:rowOff>
    </xdr:to>
    <xdr:pic>
      <xdr:nvPicPr>
        <xdr:cNvPr id="40" name="Picture 39" descr="United States">
          <a:extLst>
            <a:ext uri="{FF2B5EF4-FFF2-40B4-BE49-F238E27FC236}">
              <a16:creationId xmlns:a16="http://schemas.microsoft.com/office/drawing/2014/main" id="{76D2E0FC-E493-4233-B45B-A725D6254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2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285750</xdr:colOff>
      <xdr:row>144</xdr:row>
      <xdr:rowOff>95250</xdr:rowOff>
    </xdr:to>
    <xdr:pic>
      <xdr:nvPicPr>
        <xdr:cNvPr id="41" name="Picture 40" descr="United States">
          <a:extLst>
            <a:ext uri="{FF2B5EF4-FFF2-40B4-BE49-F238E27FC236}">
              <a16:creationId xmlns:a16="http://schemas.microsoft.com/office/drawing/2014/main" id="{226EE8F7-9382-4254-8AB9-D3FD89C4C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285750</xdr:colOff>
      <xdr:row>135</xdr:row>
      <xdr:rowOff>95250</xdr:rowOff>
    </xdr:to>
    <xdr:pic>
      <xdr:nvPicPr>
        <xdr:cNvPr id="42" name="Picture 41" descr="United States">
          <a:extLst>
            <a:ext uri="{FF2B5EF4-FFF2-40B4-BE49-F238E27FC236}">
              <a16:creationId xmlns:a16="http://schemas.microsoft.com/office/drawing/2014/main" id="{012D64EA-C8A5-44A9-B282-2AB282392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1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285750</xdr:colOff>
      <xdr:row>28</xdr:row>
      <xdr:rowOff>95250</xdr:rowOff>
    </xdr:to>
    <xdr:pic>
      <xdr:nvPicPr>
        <xdr:cNvPr id="43" name="Picture 42" descr="Chinese Taipei">
          <a:extLst>
            <a:ext uri="{FF2B5EF4-FFF2-40B4-BE49-F238E27FC236}">
              <a16:creationId xmlns:a16="http://schemas.microsoft.com/office/drawing/2014/main" id="{4A9537C0-0F78-4E28-81D3-2A8C03304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00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285750</xdr:colOff>
      <xdr:row>22</xdr:row>
      <xdr:rowOff>95250</xdr:rowOff>
    </xdr:to>
    <xdr:pic>
      <xdr:nvPicPr>
        <xdr:cNvPr id="44" name="Picture 43" descr="United States">
          <a:extLst>
            <a:ext uri="{FF2B5EF4-FFF2-40B4-BE49-F238E27FC236}">
              <a16:creationId xmlns:a16="http://schemas.microsoft.com/office/drawing/2014/main" id="{3FE69A2D-3352-4534-BDC9-A1FF1CDBC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9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285750</xdr:colOff>
      <xdr:row>136</xdr:row>
      <xdr:rowOff>95250</xdr:rowOff>
    </xdr:to>
    <xdr:pic>
      <xdr:nvPicPr>
        <xdr:cNvPr id="45" name="Picture 44" descr="United States">
          <a:extLst>
            <a:ext uri="{FF2B5EF4-FFF2-40B4-BE49-F238E27FC236}">
              <a16:creationId xmlns:a16="http://schemas.microsoft.com/office/drawing/2014/main" id="{E4E0426C-AAA0-44D0-9604-3032D654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8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285750</xdr:colOff>
      <xdr:row>89</xdr:row>
      <xdr:rowOff>95250</xdr:rowOff>
    </xdr:to>
    <xdr:pic>
      <xdr:nvPicPr>
        <xdr:cNvPr id="46" name="Picture 45" descr="Canada">
          <a:extLst>
            <a:ext uri="{FF2B5EF4-FFF2-40B4-BE49-F238E27FC236}">
              <a16:creationId xmlns:a16="http://schemas.microsoft.com/office/drawing/2014/main" id="{BC6B7F64-F7C0-404E-A901-232CB56AD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7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285750</xdr:colOff>
      <xdr:row>12</xdr:row>
      <xdr:rowOff>95250</xdr:rowOff>
    </xdr:to>
    <xdr:pic>
      <xdr:nvPicPr>
        <xdr:cNvPr id="47" name="Picture 46" descr="United States">
          <a:extLst>
            <a:ext uri="{FF2B5EF4-FFF2-40B4-BE49-F238E27FC236}">
              <a16:creationId xmlns:a16="http://schemas.microsoft.com/office/drawing/2014/main" id="{4289ABA7-9350-4FF4-BD92-758A6AA2D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76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285750</xdr:colOff>
      <xdr:row>27</xdr:row>
      <xdr:rowOff>95250</xdr:rowOff>
    </xdr:to>
    <xdr:pic>
      <xdr:nvPicPr>
        <xdr:cNvPr id="48" name="Picture 47" descr="Korea">
          <a:extLst>
            <a:ext uri="{FF2B5EF4-FFF2-40B4-BE49-F238E27FC236}">
              <a16:creationId xmlns:a16="http://schemas.microsoft.com/office/drawing/2014/main" id="{A931D180-1B8D-497C-85F7-795F08B9F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95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285750</xdr:colOff>
      <xdr:row>140</xdr:row>
      <xdr:rowOff>95250</xdr:rowOff>
    </xdr:to>
    <xdr:pic>
      <xdr:nvPicPr>
        <xdr:cNvPr id="49" name="Picture 48" descr="United States">
          <a:extLst>
            <a:ext uri="{FF2B5EF4-FFF2-40B4-BE49-F238E27FC236}">
              <a16:creationId xmlns:a16="http://schemas.microsoft.com/office/drawing/2014/main" id="{814561F4-EBDC-449E-AC58-C38D04F84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14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285750</xdr:colOff>
      <xdr:row>56</xdr:row>
      <xdr:rowOff>95250</xdr:rowOff>
    </xdr:to>
    <xdr:pic>
      <xdr:nvPicPr>
        <xdr:cNvPr id="50" name="Picture 49" descr="United States">
          <a:extLst>
            <a:ext uri="{FF2B5EF4-FFF2-40B4-BE49-F238E27FC236}">
              <a16:creationId xmlns:a16="http://schemas.microsoft.com/office/drawing/2014/main" id="{02982321-2E1C-47DE-A071-6A5990C2D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3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285750</xdr:colOff>
      <xdr:row>19</xdr:row>
      <xdr:rowOff>95250</xdr:rowOff>
    </xdr:to>
    <xdr:pic>
      <xdr:nvPicPr>
        <xdr:cNvPr id="51" name="Picture 50" descr="United States">
          <a:extLst>
            <a:ext uri="{FF2B5EF4-FFF2-40B4-BE49-F238E27FC236}">
              <a16:creationId xmlns:a16="http://schemas.microsoft.com/office/drawing/2014/main" id="{2D265F67-2EB5-4D46-9C9B-49E86174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2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285750</xdr:colOff>
      <xdr:row>68</xdr:row>
      <xdr:rowOff>95250</xdr:rowOff>
    </xdr:to>
    <xdr:pic>
      <xdr:nvPicPr>
        <xdr:cNvPr id="52" name="Picture 51" descr="Venezuela">
          <a:extLst>
            <a:ext uri="{FF2B5EF4-FFF2-40B4-BE49-F238E27FC236}">
              <a16:creationId xmlns:a16="http://schemas.microsoft.com/office/drawing/2014/main" id="{E1365FF7-A125-4FC5-BA64-BB02F3128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71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285750</xdr:colOff>
      <xdr:row>138</xdr:row>
      <xdr:rowOff>95250</xdr:rowOff>
    </xdr:to>
    <xdr:pic>
      <xdr:nvPicPr>
        <xdr:cNvPr id="53" name="Picture 52" descr="United States">
          <a:extLst>
            <a:ext uri="{FF2B5EF4-FFF2-40B4-BE49-F238E27FC236}">
              <a16:creationId xmlns:a16="http://schemas.microsoft.com/office/drawing/2014/main" id="{F6210DBD-3E21-406D-A468-B44721C32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90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285750</xdr:colOff>
      <xdr:row>24</xdr:row>
      <xdr:rowOff>95250</xdr:rowOff>
    </xdr:to>
    <xdr:pic>
      <xdr:nvPicPr>
        <xdr:cNvPr id="54" name="Picture 53" descr="United States">
          <a:extLst>
            <a:ext uri="{FF2B5EF4-FFF2-40B4-BE49-F238E27FC236}">
              <a16:creationId xmlns:a16="http://schemas.microsoft.com/office/drawing/2014/main" id="{68B92250-6275-4820-BD5F-645FCA915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9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285750</xdr:colOff>
      <xdr:row>53</xdr:row>
      <xdr:rowOff>95250</xdr:rowOff>
    </xdr:to>
    <xdr:pic>
      <xdr:nvPicPr>
        <xdr:cNvPr id="55" name="Picture 54" descr="Northern Ireland">
          <a:extLst>
            <a:ext uri="{FF2B5EF4-FFF2-40B4-BE49-F238E27FC236}">
              <a16:creationId xmlns:a16="http://schemas.microsoft.com/office/drawing/2014/main" id="{E8CB71FD-EE80-4D4B-9BDC-0EE3FE359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28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285750</xdr:colOff>
      <xdr:row>13</xdr:row>
      <xdr:rowOff>95250</xdr:rowOff>
    </xdr:to>
    <xdr:pic>
      <xdr:nvPicPr>
        <xdr:cNvPr id="56" name="Picture 55" descr="United States">
          <a:extLst>
            <a:ext uri="{FF2B5EF4-FFF2-40B4-BE49-F238E27FC236}">
              <a16:creationId xmlns:a16="http://schemas.microsoft.com/office/drawing/2014/main" id="{47826182-D8B5-44F6-A995-FC232D1AE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47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285750</xdr:colOff>
      <xdr:row>34</xdr:row>
      <xdr:rowOff>95250</xdr:rowOff>
    </xdr:to>
    <xdr:pic>
      <xdr:nvPicPr>
        <xdr:cNvPr id="57" name="Picture 56" descr="United States">
          <a:extLst>
            <a:ext uri="{FF2B5EF4-FFF2-40B4-BE49-F238E27FC236}">
              <a16:creationId xmlns:a16="http://schemas.microsoft.com/office/drawing/2014/main" id="{FB3232FA-6556-47B4-8E13-28717CADA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6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285750</xdr:colOff>
      <xdr:row>102</xdr:row>
      <xdr:rowOff>95250</xdr:rowOff>
    </xdr:to>
    <xdr:pic>
      <xdr:nvPicPr>
        <xdr:cNvPr id="58" name="Picture 57" descr="United States">
          <a:extLst>
            <a:ext uri="{FF2B5EF4-FFF2-40B4-BE49-F238E27FC236}">
              <a16:creationId xmlns:a16="http://schemas.microsoft.com/office/drawing/2014/main" id="{2A6CFBD0-D71A-4703-B215-C81B4FA9C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85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285750</xdr:colOff>
      <xdr:row>59</xdr:row>
      <xdr:rowOff>95250</xdr:rowOff>
    </xdr:to>
    <xdr:pic>
      <xdr:nvPicPr>
        <xdr:cNvPr id="59" name="Picture 58" descr="United States">
          <a:extLst>
            <a:ext uri="{FF2B5EF4-FFF2-40B4-BE49-F238E27FC236}">
              <a16:creationId xmlns:a16="http://schemas.microsoft.com/office/drawing/2014/main" id="{BE01E8CD-433A-4E70-836D-D234F7AFF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4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285750</xdr:colOff>
      <xdr:row>115</xdr:row>
      <xdr:rowOff>95250</xdr:rowOff>
    </xdr:to>
    <xdr:pic>
      <xdr:nvPicPr>
        <xdr:cNvPr id="60" name="Picture 59" descr="Northern Ireland">
          <a:extLst>
            <a:ext uri="{FF2B5EF4-FFF2-40B4-BE49-F238E27FC236}">
              <a16:creationId xmlns:a16="http://schemas.microsoft.com/office/drawing/2014/main" id="{345B3C0E-EB43-4E16-A4C6-D05557869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3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285750</xdr:colOff>
      <xdr:row>107</xdr:row>
      <xdr:rowOff>95250</xdr:rowOff>
    </xdr:to>
    <xdr:pic>
      <xdr:nvPicPr>
        <xdr:cNvPr id="61" name="Picture 60" descr="United States">
          <a:extLst>
            <a:ext uri="{FF2B5EF4-FFF2-40B4-BE49-F238E27FC236}">
              <a16:creationId xmlns:a16="http://schemas.microsoft.com/office/drawing/2014/main" id="{E6C90DFD-B69C-40CB-B361-5D07E9EC7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3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285750</xdr:colOff>
      <xdr:row>129</xdr:row>
      <xdr:rowOff>95250</xdr:rowOff>
    </xdr:to>
    <xdr:pic>
      <xdr:nvPicPr>
        <xdr:cNvPr id="62" name="Picture 61" descr="Ireland">
          <a:extLst>
            <a:ext uri="{FF2B5EF4-FFF2-40B4-BE49-F238E27FC236}">
              <a16:creationId xmlns:a16="http://schemas.microsoft.com/office/drawing/2014/main" id="{1ED18246-DDF8-4D34-81BA-F96616BFE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62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285750</xdr:colOff>
      <xdr:row>5</xdr:row>
      <xdr:rowOff>95250</xdr:rowOff>
    </xdr:to>
    <xdr:pic>
      <xdr:nvPicPr>
        <xdr:cNvPr id="63" name="Picture 62" descr="Canada">
          <a:extLst>
            <a:ext uri="{FF2B5EF4-FFF2-40B4-BE49-F238E27FC236}">
              <a16:creationId xmlns:a16="http://schemas.microsoft.com/office/drawing/2014/main" id="{D2C9375B-C8EF-4B1E-8508-7DBDD71D4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285750</xdr:colOff>
      <xdr:row>54</xdr:row>
      <xdr:rowOff>95250</xdr:rowOff>
    </xdr:to>
    <xdr:pic>
      <xdr:nvPicPr>
        <xdr:cNvPr id="64" name="Picture 63" descr="United States">
          <a:extLst>
            <a:ext uri="{FF2B5EF4-FFF2-40B4-BE49-F238E27FC236}">
              <a16:creationId xmlns:a16="http://schemas.microsoft.com/office/drawing/2014/main" id="{DF63F518-36CF-4B86-95E3-0E9368E7F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0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285750</xdr:colOff>
      <xdr:row>86</xdr:row>
      <xdr:rowOff>95250</xdr:rowOff>
    </xdr:to>
    <xdr:pic>
      <xdr:nvPicPr>
        <xdr:cNvPr id="65" name="Picture 64" descr="South Africa">
          <a:extLst>
            <a:ext uri="{FF2B5EF4-FFF2-40B4-BE49-F238E27FC236}">
              <a16:creationId xmlns:a16="http://schemas.microsoft.com/office/drawing/2014/main" id="{9494521E-43CB-44A2-9101-7197CD4B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19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285750</xdr:colOff>
      <xdr:row>142</xdr:row>
      <xdr:rowOff>95250</xdr:rowOff>
    </xdr:to>
    <xdr:pic>
      <xdr:nvPicPr>
        <xdr:cNvPr id="66" name="Picture 65" descr="United States">
          <a:extLst>
            <a:ext uri="{FF2B5EF4-FFF2-40B4-BE49-F238E27FC236}">
              <a16:creationId xmlns:a16="http://schemas.microsoft.com/office/drawing/2014/main" id="{FE48BDDD-A36B-4D42-BA20-0E6C2283A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8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285750</xdr:colOff>
      <xdr:row>106</xdr:row>
      <xdr:rowOff>95250</xdr:rowOff>
    </xdr:to>
    <xdr:pic>
      <xdr:nvPicPr>
        <xdr:cNvPr id="67" name="Picture 66" descr="United States">
          <a:extLst>
            <a:ext uri="{FF2B5EF4-FFF2-40B4-BE49-F238E27FC236}">
              <a16:creationId xmlns:a16="http://schemas.microsoft.com/office/drawing/2014/main" id="{1D6909A3-C705-4340-8727-4A52DE9D6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7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285750</xdr:colOff>
      <xdr:row>26</xdr:row>
      <xdr:rowOff>95250</xdr:rowOff>
    </xdr:to>
    <xdr:pic>
      <xdr:nvPicPr>
        <xdr:cNvPr id="68" name="Picture 67" descr="United States">
          <a:extLst>
            <a:ext uri="{FF2B5EF4-FFF2-40B4-BE49-F238E27FC236}">
              <a16:creationId xmlns:a16="http://schemas.microsoft.com/office/drawing/2014/main" id="{681FEB4E-B922-43B5-BA88-40C5775FD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6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285750</xdr:colOff>
      <xdr:row>50</xdr:row>
      <xdr:rowOff>95250</xdr:rowOff>
    </xdr:to>
    <xdr:pic>
      <xdr:nvPicPr>
        <xdr:cNvPr id="69" name="Picture 68" descr="Italy">
          <a:extLst>
            <a:ext uri="{FF2B5EF4-FFF2-40B4-BE49-F238E27FC236}">
              <a16:creationId xmlns:a16="http://schemas.microsoft.com/office/drawing/2014/main" id="{31D98693-E566-4B65-8299-F4579E596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5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285750</xdr:colOff>
      <xdr:row>18</xdr:row>
      <xdr:rowOff>95250</xdr:rowOff>
    </xdr:to>
    <xdr:pic>
      <xdr:nvPicPr>
        <xdr:cNvPr id="70" name="Picture 69" descr="United States">
          <a:extLst>
            <a:ext uri="{FF2B5EF4-FFF2-40B4-BE49-F238E27FC236}">
              <a16:creationId xmlns:a16="http://schemas.microsoft.com/office/drawing/2014/main" id="{E0C35E3F-11E4-44AF-A408-E3CE9D66D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4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285750</xdr:colOff>
      <xdr:row>75</xdr:row>
      <xdr:rowOff>95250</xdr:rowOff>
    </xdr:to>
    <xdr:pic>
      <xdr:nvPicPr>
        <xdr:cNvPr id="71" name="Picture 70" descr="United States">
          <a:extLst>
            <a:ext uri="{FF2B5EF4-FFF2-40B4-BE49-F238E27FC236}">
              <a16:creationId xmlns:a16="http://schemas.microsoft.com/office/drawing/2014/main" id="{7BAAC971-7AA8-4EFC-97A7-D6DB8A6CD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3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285750</xdr:colOff>
      <xdr:row>112</xdr:row>
      <xdr:rowOff>95250</xdr:rowOff>
    </xdr:to>
    <xdr:pic>
      <xdr:nvPicPr>
        <xdr:cNvPr id="72" name="Picture 71" descr="United States">
          <a:extLst>
            <a:ext uri="{FF2B5EF4-FFF2-40B4-BE49-F238E27FC236}">
              <a16:creationId xmlns:a16="http://schemas.microsoft.com/office/drawing/2014/main" id="{757A90A0-5C4F-4091-A5D4-1947AFE84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52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285750</xdr:colOff>
      <xdr:row>77</xdr:row>
      <xdr:rowOff>95250</xdr:rowOff>
    </xdr:to>
    <xdr:pic>
      <xdr:nvPicPr>
        <xdr:cNvPr id="73" name="Picture 72" descr="United States">
          <a:extLst>
            <a:ext uri="{FF2B5EF4-FFF2-40B4-BE49-F238E27FC236}">
              <a16:creationId xmlns:a16="http://schemas.microsoft.com/office/drawing/2014/main" id="{43E11D93-7A2F-43B7-A407-4BCE1C29D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1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285750</xdr:colOff>
      <xdr:row>49</xdr:row>
      <xdr:rowOff>95250</xdr:rowOff>
    </xdr:to>
    <xdr:pic>
      <xdr:nvPicPr>
        <xdr:cNvPr id="74" name="Picture 73" descr="Argentina">
          <a:extLst>
            <a:ext uri="{FF2B5EF4-FFF2-40B4-BE49-F238E27FC236}">
              <a16:creationId xmlns:a16="http://schemas.microsoft.com/office/drawing/2014/main" id="{B7FA76F7-15A9-4D75-BB7A-EE76F3A7D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90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285750</xdr:colOff>
      <xdr:row>20</xdr:row>
      <xdr:rowOff>95250</xdr:rowOff>
    </xdr:to>
    <xdr:pic>
      <xdr:nvPicPr>
        <xdr:cNvPr id="75" name="Picture 74" descr="United States">
          <a:extLst>
            <a:ext uri="{FF2B5EF4-FFF2-40B4-BE49-F238E27FC236}">
              <a16:creationId xmlns:a16="http://schemas.microsoft.com/office/drawing/2014/main" id="{CE6C31B5-A722-4FDA-A9E4-226C7E167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9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285750</xdr:colOff>
      <xdr:row>57</xdr:row>
      <xdr:rowOff>95250</xdr:rowOff>
    </xdr:to>
    <xdr:pic>
      <xdr:nvPicPr>
        <xdr:cNvPr id="76" name="Picture 75" descr="Japan">
          <a:extLst>
            <a:ext uri="{FF2B5EF4-FFF2-40B4-BE49-F238E27FC236}">
              <a16:creationId xmlns:a16="http://schemas.microsoft.com/office/drawing/2014/main" id="{2050C417-6175-4063-8B26-D1293EFB5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285750</xdr:colOff>
      <xdr:row>152</xdr:row>
      <xdr:rowOff>95250</xdr:rowOff>
    </xdr:to>
    <xdr:pic>
      <xdr:nvPicPr>
        <xdr:cNvPr id="77" name="Picture 76" descr="United States">
          <a:extLst>
            <a:ext uri="{FF2B5EF4-FFF2-40B4-BE49-F238E27FC236}">
              <a16:creationId xmlns:a16="http://schemas.microsoft.com/office/drawing/2014/main" id="{0C8C75F3-6725-4A98-955E-0314FB830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7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285750</xdr:colOff>
      <xdr:row>90</xdr:row>
      <xdr:rowOff>95250</xdr:rowOff>
    </xdr:to>
    <xdr:pic>
      <xdr:nvPicPr>
        <xdr:cNvPr id="78" name="Picture 77" descr="United States">
          <a:extLst>
            <a:ext uri="{FF2B5EF4-FFF2-40B4-BE49-F238E27FC236}">
              <a16:creationId xmlns:a16="http://schemas.microsoft.com/office/drawing/2014/main" id="{97B5F081-50DA-4B5A-9157-5B9269629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6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285750</xdr:colOff>
      <xdr:row>119</xdr:row>
      <xdr:rowOff>95250</xdr:rowOff>
    </xdr:to>
    <xdr:pic>
      <xdr:nvPicPr>
        <xdr:cNvPr id="79" name="Picture 78" descr="United States">
          <a:extLst>
            <a:ext uri="{FF2B5EF4-FFF2-40B4-BE49-F238E27FC236}">
              <a16:creationId xmlns:a16="http://schemas.microsoft.com/office/drawing/2014/main" id="{77F4F621-01D7-4A4B-97BC-C41C70241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5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95250</xdr:rowOff>
    </xdr:to>
    <xdr:pic>
      <xdr:nvPicPr>
        <xdr:cNvPr id="80" name="Picture 79" descr="United States">
          <a:extLst>
            <a:ext uri="{FF2B5EF4-FFF2-40B4-BE49-F238E27FC236}">
              <a16:creationId xmlns:a16="http://schemas.microsoft.com/office/drawing/2014/main" id="{094443BC-AF85-4AC1-ABD6-586EAC74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04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285750</xdr:colOff>
      <xdr:row>127</xdr:row>
      <xdr:rowOff>95250</xdr:rowOff>
    </xdr:to>
    <xdr:pic>
      <xdr:nvPicPr>
        <xdr:cNvPr id="81" name="Picture 80" descr="Ireland">
          <a:extLst>
            <a:ext uri="{FF2B5EF4-FFF2-40B4-BE49-F238E27FC236}">
              <a16:creationId xmlns:a16="http://schemas.microsoft.com/office/drawing/2014/main" id="{9C8F0C6E-17FF-4594-ADBB-4B3507A6F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4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285750</xdr:colOff>
      <xdr:row>146</xdr:row>
      <xdr:rowOff>95250</xdr:rowOff>
    </xdr:to>
    <xdr:pic>
      <xdr:nvPicPr>
        <xdr:cNvPr id="82" name="Picture 81" descr="South Africa">
          <a:extLst>
            <a:ext uri="{FF2B5EF4-FFF2-40B4-BE49-F238E27FC236}">
              <a16:creationId xmlns:a16="http://schemas.microsoft.com/office/drawing/2014/main" id="{C581A4CE-5E0C-40B8-B1AA-D2C789A96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43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285750</xdr:colOff>
      <xdr:row>139</xdr:row>
      <xdr:rowOff>95250</xdr:rowOff>
    </xdr:to>
    <xdr:pic>
      <xdr:nvPicPr>
        <xdr:cNvPr id="83" name="Picture 82" descr="United States">
          <a:extLst>
            <a:ext uri="{FF2B5EF4-FFF2-40B4-BE49-F238E27FC236}">
              <a16:creationId xmlns:a16="http://schemas.microsoft.com/office/drawing/2014/main" id="{84E9F5DD-5DF0-40C0-91C5-0BF97ED64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2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285750</xdr:colOff>
      <xdr:row>60</xdr:row>
      <xdr:rowOff>95250</xdr:rowOff>
    </xdr:to>
    <xdr:pic>
      <xdr:nvPicPr>
        <xdr:cNvPr id="84" name="Picture 83" descr="United States">
          <a:extLst>
            <a:ext uri="{FF2B5EF4-FFF2-40B4-BE49-F238E27FC236}">
              <a16:creationId xmlns:a16="http://schemas.microsoft.com/office/drawing/2014/main" id="{655D3723-DCA1-4AFE-817C-B34EFEF82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81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285750</xdr:colOff>
      <xdr:row>17</xdr:row>
      <xdr:rowOff>95250</xdr:rowOff>
    </xdr:to>
    <xdr:pic>
      <xdr:nvPicPr>
        <xdr:cNvPr id="85" name="Picture 84" descr="United States">
          <a:extLst>
            <a:ext uri="{FF2B5EF4-FFF2-40B4-BE49-F238E27FC236}">
              <a16:creationId xmlns:a16="http://schemas.microsoft.com/office/drawing/2014/main" id="{8C22F23C-EDCA-4593-B0ED-7A66873F4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0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285750</xdr:colOff>
      <xdr:row>2</xdr:row>
      <xdr:rowOff>95250</xdr:rowOff>
    </xdr:to>
    <xdr:pic>
      <xdr:nvPicPr>
        <xdr:cNvPr id="86" name="Picture 85" descr="Australia">
          <a:extLst>
            <a:ext uri="{FF2B5EF4-FFF2-40B4-BE49-F238E27FC236}">
              <a16:creationId xmlns:a16="http://schemas.microsoft.com/office/drawing/2014/main" id="{6FD79043-5E65-465D-B0C9-1FAE3E0B2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19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285750</xdr:colOff>
      <xdr:row>120</xdr:row>
      <xdr:rowOff>95250</xdr:rowOff>
    </xdr:to>
    <xdr:pic>
      <xdr:nvPicPr>
        <xdr:cNvPr id="87" name="Picture 86" descr="United States">
          <a:extLst>
            <a:ext uri="{FF2B5EF4-FFF2-40B4-BE49-F238E27FC236}">
              <a16:creationId xmlns:a16="http://schemas.microsoft.com/office/drawing/2014/main" id="{5667295E-3B3B-4B74-A719-0FB6E6B5C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285750</xdr:colOff>
      <xdr:row>37</xdr:row>
      <xdr:rowOff>95250</xdr:rowOff>
    </xdr:to>
    <xdr:pic>
      <xdr:nvPicPr>
        <xdr:cNvPr id="88" name="Picture 87" descr="Canada">
          <a:extLst>
            <a:ext uri="{FF2B5EF4-FFF2-40B4-BE49-F238E27FC236}">
              <a16:creationId xmlns:a16="http://schemas.microsoft.com/office/drawing/2014/main" id="{37876A14-8562-43B8-B93C-06EF5B4C4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57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285750</xdr:colOff>
      <xdr:row>145</xdr:row>
      <xdr:rowOff>95250</xdr:rowOff>
    </xdr:to>
    <xdr:pic>
      <xdr:nvPicPr>
        <xdr:cNvPr id="89" name="Picture 88" descr="United States">
          <a:extLst>
            <a:ext uri="{FF2B5EF4-FFF2-40B4-BE49-F238E27FC236}">
              <a16:creationId xmlns:a16="http://schemas.microsoft.com/office/drawing/2014/main" id="{E6E4D7F6-C3B1-43AE-ACB7-74A6FD1C7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76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285750</xdr:colOff>
      <xdr:row>58</xdr:row>
      <xdr:rowOff>95250</xdr:rowOff>
    </xdr:to>
    <xdr:pic>
      <xdr:nvPicPr>
        <xdr:cNvPr id="90" name="Picture 89" descr="United States">
          <a:extLst>
            <a:ext uri="{FF2B5EF4-FFF2-40B4-BE49-F238E27FC236}">
              <a16:creationId xmlns:a16="http://schemas.microsoft.com/office/drawing/2014/main" id="{4DC43CFA-E947-431D-ABC5-1C9F4D1B0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5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285750</xdr:colOff>
      <xdr:row>85</xdr:row>
      <xdr:rowOff>95250</xdr:rowOff>
    </xdr:to>
    <xdr:pic>
      <xdr:nvPicPr>
        <xdr:cNvPr id="91" name="Picture 90" descr="United States">
          <a:extLst>
            <a:ext uri="{FF2B5EF4-FFF2-40B4-BE49-F238E27FC236}">
              <a16:creationId xmlns:a16="http://schemas.microsoft.com/office/drawing/2014/main" id="{1FAA728B-1378-4D4B-8D08-C6DFF673B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4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285750</xdr:colOff>
      <xdr:row>69</xdr:row>
      <xdr:rowOff>95250</xdr:rowOff>
    </xdr:to>
    <xdr:pic>
      <xdr:nvPicPr>
        <xdr:cNvPr id="92" name="Picture 91" descr="Chile">
          <a:extLst>
            <a:ext uri="{FF2B5EF4-FFF2-40B4-BE49-F238E27FC236}">
              <a16:creationId xmlns:a16="http://schemas.microsoft.com/office/drawing/2014/main" id="{7FD5D490-83ED-4856-B4B5-A8D1C353C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285750</xdr:colOff>
      <xdr:row>123</xdr:row>
      <xdr:rowOff>95250</xdr:rowOff>
    </xdr:to>
    <xdr:pic>
      <xdr:nvPicPr>
        <xdr:cNvPr id="93" name="Picture 92" descr="United States">
          <a:extLst>
            <a:ext uri="{FF2B5EF4-FFF2-40B4-BE49-F238E27FC236}">
              <a16:creationId xmlns:a16="http://schemas.microsoft.com/office/drawing/2014/main" id="{4B04095A-B169-45B5-8140-E1B15B9F9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52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285750</xdr:colOff>
      <xdr:row>108</xdr:row>
      <xdr:rowOff>95250</xdr:rowOff>
    </xdr:to>
    <xdr:pic>
      <xdr:nvPicPr>
        <xdr:cNvPr id="94" name="Picture 93" descr="South Africa">
          <a:extLst>
            <a:ext uri="{FF2B5EF4-FFF2-40B4-BE49-F238E27FC236}">
              <a16:creationId xmlns:a16="http://schemas.microsoft.com/office/drawing/2014/main" id="{0E976344-B054-4110-846D-FFE270197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1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285750</xdr:colOff>
      <xdr:row>82</xdr:row>
      <xdr:rowOff>95250</xdr:rowOff>
    </xdr:to>
    <xdr:pic>
      <xdr:nvPicPr>
        <xdr:cNvPr id="95" name="Picture 94" descr="United States">
          <a:extLst>
            <a:ext uri="{FF2B5EF4-FFF2-40B4-BE49-F238E27FC236}">
              <a16:creationId xmlns:a16="http://schemas.microsoft.com/office/drawing/2014/main" id="{16802157-E9CD-4AA7-A346-7C3F6FE48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90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285750</xdr:colOff>
      <xdr:row>67</xdr:row>
      <xdr:rowOff>95250</xdr:rowOff>
    </xdr:to>
    <xdr:pic>
      <xdr:nvPicPr>
        <xdr:cNvPr id="96" name="Picture 95" descr="United States">
          <a:extLst>
            <a:ext uri="{FF2B5EF4-FFF2-40B4-BE49-F238E27FC236}">
              <a16:creationId xmlns:a16="http://schemas.microsoft.com/office/drawing/2014/main" id="{61EAC10F-0C27-4A3D-9509-E975ED00C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9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285750</xdr:colOff>
      <xdr:row>114</xdr:row>
      <xdr:rowOff>95250</xdr:rowOff>
    </xdr:to>
    <xdr:pic>
      <xdr:nvPicPr>
        <xdr:cNvPr id="97" name="Picture 96" descr="Australia">
          <a:extLst>
            <a:ext uri="{FF2B5EF4-FFF2-40B4-BE49-F238E27FC236}">
              <a16:creationId xmlns:a16="http://schemas.microsoft.com/office/drawing/2014/main" id="{573A0156-9569-4E01-BD03-081D0D050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8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285750</xdr:colOff>
      <xdr:row>48</xdr:row>
      <xdr:rowOff>95250</xdr:rowOff>
    </xdr:to>
    <xdr:pic>
      <xdr:nvPicPr>
        <xdr:cNvPr id="98" name="Picture 97" descr="South Africa">
          <a:extLst>
            <a:ext uri="{FF2B5EF4-FFF2-40B4-BE49-F238E27FC236}">
              <a16:creationId xmlns:a16="http://schemas.microsoft.com/office/drawing/2014/main" id="{482B3193-6C77-492F-BDD6-DC4D8B0C5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47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285750</xdr:colOff>
      <xdr:row>16</xdr:row>
      <xdr:rowOff>95250</xdr:rowOff>
    </xdr:to>
    <xdr:pic>
      <xdr:nvPicPr>
        <xdr:cNvPr id="99" name="Picture 98" descr="United States">
          <a:extLst>
            <a:ext uri="{FF2B5EF4-FFF2-40B4-BE49-F238E27FC236}">
              <a16:creationId xmlns:a16="http://schemas.microsoft.com/office/drawing/2014/main" id="{3106F553-23A2-4C8B-8A74-B493ED600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6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285750</xdr:colOff>
      <xdr:row>7</xdr:row>
      <xdr:rowOff>95250</xdr:rowOff>
    </xdr:to>
    <xdr:pic>
      <xdr:nvPicPr>
        <xdr:cNvPr id="100" name="Picture 99" descr="Australia">
          <a:extLst>
            <a:ext uri="{FF2B5EF4-FFF2-40B4-BE49-F238E27FC236}">
              <a16:creationId xmlns:a16="http://schemas.microsoft.com/office/drawing/2014/main" id="{0513863D-82C8-48E3-B335-BE5125A59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5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285750</xdr:colOff>
      <xdr:row>42</xdr:row>
      <xdr:rowOff>95250</xdr:rowOff>
    </xdr:to>
    <xdr:pic>
      <xdr:nvPicPr>
        <xdr:cNvPr id="101" name="Picture 100" descr="United States">
          <a:extLst>
            <a:ext uri="{FF2B5EF4-FFF2-40B4-BE49-F238E27FC236}">
              <a16:creationId xmlns:a16="http://schemas.microsoft.com/office/drawing/2014/main" id="{031FD943-8F38-451A-911F-1D68BD20F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285750</xdr:colOff>
      <xdr:row>64</xdr:row>
      <xdr:rowOff>95250</xdr:rowOff>
    </xdr:to>
    <xdr:pic>
      <xdr:nvPicPr>
        <xdr:cNvPr id="102" name="Picture 101" descr="United States">
          <a:extLst>
            <a:ext uri="{FF2B5EF4-FFF2-40B4-BE49-F238E27FC236}">
              <a16:creationId xmlns:a16="http://schemas.microsoft.com/office/drawing/2014/main" id="{F800A914-C99D-4EB4-AC13-921198684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24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285750</xdr:colOff>
      <xdr:row>46</xdr:row>
      <xdr:rowOff>95250</xdr:rowOff>
    </xdr:to>
    <xdr:pic>
      <xdr:nvPicPr>
        <xdr:cNvPr id="103" name="Picture 102" descr="South Africa">
          <a:extLst>
            <a:ext uri="{FF2B5EF4-FFF2-40B4-BE49-F238E27FC236}">
              <a16:creationId xmlns:a16="http://schemas.microsoft.com/office/drawing/2014/main" id="{B37E1990-A699-40AD-93F8-3BC2BDB62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3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285750</xdr:colOff>
      <xdr:row>23</xdr:row>
      <xdr:rowOff>95250</xdr:rowOff>
    </xdr:to>
    <xdr:pic>
      <xdr:nvPicPr>
        <xdr:cNvPr id="104" name="Picture 103" descr="United States">
          <a:extLst>
            <a:ext uri="{FF2B5EF4-FFF2-40B4-BE49-F238E27FC236}">
              <a16:creationId xmlns:a16="http://schemas.microsoft.com/office/drawing/2014/main" id="{EF1C7E07-FB7E-4E24-B4FD-51D663882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2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285750</xdr:colOff>
      <xdr:row>80</xdr:row>
      <xdr:rowOff>95250</xdr:rowOff>
    </xdr:to>
    <xdr:pic>
      <xdr:nvPicPr>
        <xdr:cNvPr id="105" name="Picture 104" descr="United States">
          <a:extLst>
            <a:ext uri="{FF2B5EF4-FFF2-40B4-BE49-F238E27FC236}">
              <a16:creationId xmlns:a16="http://schemas.microsoft.com/office/drawing/2014/main" id="{D08801A1-A01C-4DB4-8D56-93B80EB5A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81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285750</xdr:colOff>
      <xdr:row>38</xdr:row>
      <xdr:rowOff>95250</xdr:rowOff>
    </xdr:to>
    <xdr:pic>
      <xdr:nvPicPr>
        <xdr:cNvPr id="106" name="Picture 105" descr="United States">
          <a:extLst>
            <a:ext uri="{FF2B5EF4-FFF2-40B4-BE49-F238E27FC236}">
              <a16:creationId xmlns:a16="http://schemas.microsoft.com/office/drawing/2014/main" id="{B400445C-BC19-4C32-873F-2C9A42C15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0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285750</xdr:colOff>
      <xdr:row>51</xdr:row>
      <xdr:rowOff>95250</xdr:rowOff>
    </xdr:to>
    <xdr:pic>
      <xdr:nvPicPr>
        <xdr:cNvPr id="107" name="Picture 106" descr="United States">
          <a:extLst>
            <a:ext uri="{FF2B5EF4-FFF2-40B4-BE49-F238E27FC236}">
              <a16:creationId xmlns:a16="http://schemas.microsoft.com/office/drawing/2014/main" id="{559AF786-CE88-4FB8-B0B0-69E1B6B1B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19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285750</xdr:colOff>
      <xdr:row>74</xdr:row>
      <xdr:rowOff>95250</xdr:rowOff>
    </xdr:to>
    <xdr:pic>
      <xdr:nvPicPr>
        <xdr:cNvPr id="108" name="Picture 107" descr="United States">
          <a:extLst>
            <a:ext uri="{FF2B5EF4-FFF2-40B4-BE49-F238E27FC236}">
              <a16:creationId xmlns:a16="http://schemas.microsoft.com/office/drawing/2014/main" id="{C74832A2-A9E5-4233-A5D8-AC18E6F57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38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285750</xdr:colOff>
      <xdr:row>44</xdr:row>
      <xdr:rowOff>95250</xdr:rowOff>
    </xdr:to>
    <xdr:pic>
      <xdr:nvPicPr>
        <xdr:cNvPr id="109" name="Picture 108" descr="United States">
          <a:extLst>
            <a:ext uri="{FF2B5EF4-FFF2-40B4-BE49-F238E27FC236}">
              <a16:creationId xmlns:a16="http://schemas.microsoft.com/office/drawing/2014/main" id="{750FE6D6-0512-4B6E-A6C3-E5B53510C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7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285750</xdr:colOff>
      <xdr:row>109</xdr:row>
      <xdr:rowOff>95250</xdr:rowOff>
    </xdr:to>
    <xdr:pic>
      <xdr:nvPicPr>
        <xdr:cNvPr id="110" name="Picture 109" descr="United States">
          <a:extLst>
            <a:ext uri="{FF2B5EF4-FFF2-40B4-BE49-F238E27FC236}">
              <a16:creationId xmlns:a16="http://schemas.microsoft.com/office/drawing/2014/main" id="{0FF70830-8BDD-4242-80FA-CF347FF49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76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285750</xdr:colOff>
      <xdr:row>98</xdr:row>
      <xdr:rowOff>95250</xdr:rowOff>
    </xdr:to>
    <xdr:pic>
      <xdr:nvPicPr>
        <xdr:cNvPr id="111" name="Picture 110" descr="Canada">
          <a:extLst>
            <a:ext uri="{FF2B5EF4-FFF2-40B4-BE49-F238E27FC236}">
              <a16:creationId xmlns:a16="http://schemas.microsoft.com/office/drawing/2014/main" id="{7FB2F7F6-8AD6-46B3-A96E-8DD42BCE1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5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285750</xdr:colOff>
      <xdr:row>63</xdr:row>
      <xdr:rowOff>95250</xdr:rowOff>
    </xdr:to>
    <xdr:pic>
      <xdr:nvPicPr>
        <xdr:cNvPr id="112" name="Picture 111" descr="United States">
          <a:extLst>
            <a:ext uri="{FF2B5EF4-FFF2-40B4-BE49-F238E27FC236}">
              <a16:creationId xmlns:a16="http://schemas.microsoft.com/office/drawing/2014/main" id="{023F995E-1D4E-4894-A1E4-7BF31E196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14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285750</xdr:colOff>
      <xdr:row>118</xdr:row>
      <xdr:rowOff>95250</xdr:rowOff>
    </xdr:to>
    <xdr:pic>
      <xdr:nvPicPr>
        <xdr:cNvPr id="113" name="Picture 112" descr="United States">
          <a:extLst>
            <a:ext uri="{FF2B5EF4-FFF2-40B4-BE49-F238E27FC236}">
              <a16:creationId xmlns:a16="http://schemas.microsoft.com/office/drawing/2014/main" id="{A66B78D5-51E6-4F81-8CAC-F711631FD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3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285750</xdr:colOff>
      <xdr:row>36</xdr:row>
      <xdr:rowOff>95250</xdr:rowOff>
    </xdr:to>
    <xdr:pic>
      <xdr:nvPicPr>
        <xdr:cNvPr id="114" name="Picture 113" descr="United States">
          <a:extLst>
            <a:ext uri="{FF2B5EF4-FFF2-40B4-BE49-F238E27FC236}">
              <a16:creationId xmlns:a16="http://schemas.microsoft.com/office/drawing/2014/main" id="{12AB79CE-6E9F-48F4-9199-02B3B5622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52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285750</xdr:colOff>
      <xdr:row>96</xdr:row>
      <xdr:rowOff>95250</xdr:rowOff>
    </xdr:to>
    <xdr:pic>
      <xdr:nvPicPr>
        <xdr:cNvPr id="115" name="Picture 114" descr="United States">
          <a:extLst>
            <a:ext uri="{FF2B5EF4-FFF2-40B4-BE49-F238E27FC236}">
              <a16:creationId xmlns:a16="http://schemas.microsoft.com/office/drawing/2014/main" id="{9D6E25B4-283E-4C9B-A66C-BF6E29DA9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71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285750</xdr:colOff>
      <xdr:row>134</xdr:row>
      <xdr:rowOff>95250</xdr:rowOff>
    </xdr:to>
    <xdr:pic>
      <xdr:nvPicPr>
        <xdr:cNvPr id="116" name="Picture 115" descr="South Korea">
          <a:extLst>
            <a:ext uri="{FF2B5EF4-FFF2-40B4-BE49-F238E27FC236}">
              <a16:creationId xmlns:a16="http://schemas.microsoft.com/office/drawing/2014/main" id="{FBE3AE32-94B5-49B9-A7A3-9B95DF6BC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0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285750</xdr:colOff>
      <xdr:row>40</xdr:row>
      <xdr:rowOff>95250</xdr:rowOff>
    </xdr:to>
    <xdr:pic>
      <xdr:nvPicPr>
        <xdr:cNvPr id="117" name="Picture 116" descr="New Zealand">
          <a:extLst>
            <a:ext uri="{FF2B5EF4-FFF2-40B4-BE49-F238E27FC236}">
              <a16:creationId xmlns:a16="http://schemas.microsoft.com/office/drawing/2014/main" id="{41884A34-CD04-4348-81B4-66A32E27C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09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285750</xdr:colOff>
      <xdr:row>125</xdr:row>
      <xdr:rowOff>95250</xdr:rowOff>
    </xdr:to>
    <xdr:pic>
      <xdr:nvPicPr>
        <xdr:cNvPr id="118" name="Picture 117" descr="United States">
          <a:extLst>
            <a:ext uri="{FF2B5EF4-FFF2-40B4-BE49-F238E27FC236}">
              <a16:creationId xmlns:a16="http://schemas.microsoft.com/office/drawing/2014/main" id="{74B29468-C30C-4C63-93A4-CCF3A885C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8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285750</xdr:colOff>
      <xdr:row>141</xdr:row>
      <xdr:rowOff>95250</xdr:rowOff>
    </xdr:to>
    <xdr:pic>
      <xdr:nvPicPr>
        <xdr:cNvPr id="119" name="Picture 118" descr="England">
          <a:extLst>
            <a:ext uri="{FF2B5EF4-FFF2-40B4-BE49-F238E27FC236}">
              <a16:creationId xmlns:a16="http://schemas.microsoft.com/office/drawing/2014/main" id="{8B112AF2-028C-4166-975D-B5651AD43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7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285750</xdr:colOff>
      <xdr:row>103</xdr:row>
      <xdr:rowOff>95250</xdr:rowOff>
    </xdr:to>
    <xdr:pic>
      <xdr:nvPicPr>
        <xdr:cNvPr id="120" name="Picture 119" descr="United States">
          <a:extLst>
            <a:ext uri="{FF2B5EF4-FFF2-40B4-BE49-F238E27FC236}">
              <a16:creationId xmlns:a16="http://schemas.microsoft.com/office/drawing/2014/main" id="{95150D55-CA6D-492D-AF82-B8E8F335E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66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285750</xdr:colOff>
      <xdr:row>87</xdr:row>
      <xdr:rowOff>95250</xdr:rowOff>
    </xdr:to>
    <xdr:pic>
      <xdr:nvPicPr>
        <xdr:cNvPr id="121" name="Picture 120" descr="United States">
          <a:extLst>
            <a:ext uri="{FF2B5EF4-FFF2-40B4-BE49-F238E27FC236}">
              <a16:creationId xmlns:a16="http://schemas.microsoft.com/office/drawing/2014/main" id="{5C23839D-BFD7-441F-9051-438FCB1C5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285750</xdr:colOff>
      <xdr:row>35</xdr:row>
      <xdr:rowOff>95250</xdr:rowOff>
    </xdr:to>
    <xdr:pic>
      <xdr:nvPicPr>
        <xdr:cNvPr id="122" name="Picture 121" descr="England">
          <a:extLst>
            <a:ext uri="{FF2B5EF4-FFF2-40B4-BE49-F238E27FC236}">
              <a16:creationId xmlns:a16="http://schemas.microsoft.com/office/drawing/2014/main" id="{EEAE2C2F-01C8-4FBC-BBB8-E2A797B64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285750</xdr:colOff>
      <xdr:row>132</xdr:row>
      <xdr:rowOff>95250</xdr:rowOff>
    </xdr:to>
    <xdr:pic>
      <xdr:nvPicPr>
        <xdr:cNvPr id="123" name="Picture 122" descr="Germany">
          <a:extLst>
            <a:ext uri="{FF2B5EF4-FFF2-40B4-BE49-F238E27FC236}">
              <a16:creationId xmlns:a16="http://schemas.microsoft.com/office/drawing/2014/main" id="{BC5CC57B-D840-4514-B15C-6722CE51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24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285750</xdr:colOff>
      <xdr:row>143</xdr:row>
      <xdr:rowOff>95250</xdr:rowOff>
    </xdr:to>
    <xdr:pic>
      <xdr:nvPicPr>
        <xdr:cNvPr id="124" name="Picture 123" descr="United States">
          <a:extLst>
            <a:ext uri="{FF2B5EF4-FFF2-40B4-BE49-F238E27FC236}">
              <a16:creationId xmlns:a16="http://schemas.microsoft.com/office/drawing/2014/main" id="{7CBA33A8-26B0-4CCE-B09C-A738ED325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43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285750</xdr:colOff>
      <xdr:row>149</xdr:row>
      <xdr:rowOff>95250</xdr:rowOff>
    </xdr:to>
    <xdr:pic>
      <xdr:nvPicPr>
        <xdr:cNvPr id="125" name="Picture 124" descr="Fiji">
          <a:extLst>
            <a:ext uri="{FF2B5EF4-FFF2-40B4-BE49-F238E27FC236}">
              <a16:creationId xmlns:a16="http://schemas.microsoft.com/office/drawing/2014/main" id="{D34172B9-F0B9-4337-B32C-C7337A2C7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2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285750</xdr:colOff>
      <xdr:row>15</xdr:row>
      <xdr:rowOff>95250</xdr:rowOff>
    </xdr:to>
    <xdr:pic>
      <xdr:nvPicPr>
        <xdr:cNvPr id="126" name="Picture 125" descr="Canada">
          <a:extLst>
            <a:ext uri="{FF2B5EF4-FFF2-40B4-BE49-F238E27FC236}">
              <a16:creationId xmlns:a16="http://schemas.microsoft.com/office/drawing/2014/main" id="{1904FEB2-32AB-4F60-921E-F1467783E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1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285750</xdr:colOff>
      <xdr:row>52</xdr:row>
      <xdr:rowOff>95250</xdr:rowOff>
    </xdr:to>
    <xdr:pic>
      <xdr:nvPicPr>
        <xdr:cNvPr id="127" name="Picture 126" descr="Australia">
          <a:extLst>
            <a:ext uri="{FF2B5EF4-FFF2-40B4-BE49-F238E27FC236}">
              <a16:creationId xmlns:a16="http://schemas.microsoft.com/office/drawing/2014/main" id="{475B6B93-4F01-42D7-89BA-08EC10FF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00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285750</xdr:colOff>
      <xdr:row>9</xdr:row>
      <xdr:rowOff>95250</xdr:rowOff>
    </xdr:to>
    <xdr:pic>
      <xdr:nvPicPr>
        <xdr:cNvPr id="128" name="Picture 127" descr="Sweden">
          <a:extLst>
            <a:ext uri="{FF2B5EF4-FFF2-40B4-BE49-F238E27FC236}">
              <a16:creationId xmlns:a16="http://schemas.microsoft.com/office/drawing/2014/main" id="{249C93CE-32D7-44EF-A6CD-23D1BADBD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9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285750</xdr:colOff>
      <xdr:row>151</xdr:row>
      <xdr:rowOff>95250</xdr:rowOff>
    </xdr:to>
    <xdr:pic>
      <xdr:nvPicPr>
        <xdr:cNvPr id="129" name="Picture 128" descr="South Korea">
          <a:extLst>
            <a:ext uri="{FF2B5EF4-FFF2-40B4-BE49-F238E27FC236}">
              <a16:creationId xmlns:a16="http://schemas.microsoft.com/office/drawing/2014/main" id="{0F38EE7F-A99B-4FC5-B19A-2EFF04A46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38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285750</xdr:colOff>
      <xdr:row>79</xdr:row>
      <xdr:rowOff>95250</xdr:rowOff>
    </xdr:to>
    <xdr:pic>
      <xdr:nvPicPr>
        <xdr:cNvPr id="130" name="Picture 129" descr="United States">
          <a:extLst>
            <a:ext uri="{FF2B5EF4-FFF2-40B4-BE49-F238E27FC236}">
              <a16:creationId xmlns:a16="http://schemas.microsoft.com/office/drawing/2014/main" id="{71197127-2EEB-4ACB-ABD1-103378D7C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57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285750</xdr:colOff>
      <xdr:row>21</xdr:row>
      <xdr:rowOff>95250</xdr:rowOff>
    </xdr:to>
    <xdr:pic>
      <xdr:nvPicPr>
        <xdr:cNvPr id="131" name="Picture 130" descr="United States">
          <a:extLst>
            <a:ext uri="{FF2B5EF4-FFF2-40B4-BE49-F238E27FC236}">
              <a16:creationId xmlns:a16="http://schemas.microsoft.com/office/drawing/2014/main" id="{BE804F80-F7C8-4633-9DC6-2FF24EB32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6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285750</xdr:colOff>
      <xdr:row>14</xdr:row>
      <xdr:rowOff>95250</xdr:rowOff>
    </xdr:to>
    <xdr:pic>
      <xdr:nvPicPr>
        <xdr:cNvPr id="132" name="Picture 131" descr="United States">
          <a:extLst>
            <a:ext uri="{FF2B5EF4-FFF2-40B4-BE49-F238E27FC236}">
              <a16:creationId xmlns:a16="http://schemas.microsoft.com/office/drawing/2014/main" id="{3706D2D9-0802-4920-B480-530F56D18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5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285750</xdr:colOff>
      <xdr:row>41</xdr:row>
      <xdr:rowOff>95250</xdr:rowOff>
    </xdr:to>
    <xdr:pic>
      <xdr:nvPicPr>
        <xdr:cNvPr id="133" name="Picture 132" descr="United States">
          <a:extLst>
            <a:ext uri="{FF2B5EF4-FFF2-40B4-BE49-F238E27FC236}">
              <a16:creationId xmlns:a16="http://schemas.microsoft.com/office/drawing/2014/main" id="{A1AD9F4A-04FE-4C03-BB07-B4DFC6AFE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14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285750</xdr:colOff>
      <xdr:row>4</xdr:row>
      <xdr:rowOff>95250</xdr:rowOff>
    </xdr:to>
    <xdr:pic>
      <xdr:nvPicPr>
        <xdr:cNvPr id="134" name="Picture 133" descr="Mexico">
          <a:extLst>
            <a:ext uri="{FF2B5EF4-FFF2-40B4-BE49-F238E27FC236}">
              <a16:creationId xmlns:a16="http://schemas.microsoft.com/office/drawing/2014/main" id="{7831671C-4246-4EA7-A9D1-E3DC70068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33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285750</xdr:colOff>
      <xdr:row>97</xdr:row>
      <xdr:rowOff>95250</xdr:rowOff>
    </xdr:to>
    <xdr:pic>
      <xdr:nvPicPr>
        <xdr:cNvPr id="135" name="Picture 134" descr="United States">
          <a:extLst>
            <a:ext uri="{FF2B5EF4-FFF2-40B4-BE49-F238E27FC236}">
              <a16:creationId xmlns:a16="http://schemas.microsoft.com/office/drawing/2014/main" id="{3240D681-9D53-4F96-8D58-392D1333D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52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285750</xdr:colOff>
      <xdr:row>81</xdr:row>
      <xdr:rowOff>95250</xdr:rowOff>
    </xdr:to>
    <xdr:pic>
      <xdr:nvPicPr>
        <xdr:cNvPr id="136" name="Picture 135" descr="United States">
          <a:extLst>
            <a:ext uri="{FF2B5EF4-FFF2-40B4-BE49-F238E27FC236}">
              <a16:creationId xmlns:a16="http://schemas.microsoft.com/office/drawing/2014/main" id="{63D3DEFD-108E-4CE4-A047-4C7B86087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71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285750</xdr:colOff>
      <xdr:row>11</xdr:row>
      <xdr:rowOff>95250</xdr:rowOff>
    </xdr:to>
    <xdr:pic>
      <xdr:nvPicPr>
        <xdr:cNvPr id="137" name="Picture 136" descr="India">
          <a:extLst>
            <a:ext uri="{FF2B5EF4-FFF2-40B4-BE49-F238E27FC236}">
              <a16:creationId xmlns:a16="http://schemas.microsoft.com/office/drawing/2014/main" id="{F7FAF45B-5F09-4CE4-8B1E-E44DBF447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90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285750</xdr:colOff>
      <xdr:row>62</xdr:row>
      <xdr:rowOff>95250</xdr:rowOff>
    </xdr:to>
    <xdr:pic>
      <xdr:nvPicPr>
        <xdr:cNvPr id="138" name="Picture 137" descr="United States">
          <a:extLst>
            <a:ext uri="{FF2B5EF4-FFF2-40B4-BE49-F238E27FC236}">
              <a16:creationId xmlns:a16="http://schemas.microsoft.com/office/drawing/2014/main" id="{E1F057BA-56FA-4C9A-BECC-E25990C8B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09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285750</xdr:colOff>
      <xdr:row>121</xdr:row>
      <xdr:rowOff>95250</xdr:rowOff>
    </xdr:to>
    <xdr:pic>
      <xdr:nvPicPr>
        <xdr:cNvPr id="139" name="Picture 138" descr="Australia">
          <a:extLst>
            <a:ext uri="{FF2B5EF4-FFF2-40B4-BE49-F238E27FC236}">
              <a16:creationId xmlns:a16="http://schemas.microsoft.com/office/drawing/2014/main" id="{FC5B6A19-97A4-4DF2-A9B5-F67E23685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8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285750</xdr:colOff>
      <xdr:row>45</xdr:row>
      <xdr:rowOff>95250</xdr:rowOff>
    </xdr:to>
    <xdr:pic>
      <xdr:nvPicPr>
        <xdr:cNvPr id="140" name="Picture 139" descr="United States">
          <a:extLst>
            <a:ext uri="{FF2B5EF4-FFF2-40B4-BE49-F238E27FC236}">
              <a16:creationId xmlns:a16="http://schemas.microsoft.com/office/drawing/2014/main" id="{8640725B-B740-47B5-BECC-0BA7BCDF4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7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285750</xdr:colOff>
      <xdr:row>111</xdr:row>
      <xdr:rowOff>95250</xdr:rowOff>
    </xdr:to>
    <xdr:pic>
      <xdr:nvPicPr>
        <xdr:cNvPr id="141" name="Picture 140" descr="United States">
          <a:extLst>
            <a:ext uri="{FF2B5EF4-FFF2-40B4-BE49-F238E27FC236}">
              <a16:creationId xmlns:a16="http://schemas.microsoft.com/office/drawing/2014/main" id="{73C1A91F-5038-4FB8-B4D4-65DF541BF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285750</xdr:colOff>
      <xdr:row>30</xdr:row>
      <xdr:rowOff>95250</xdr:rowOff>
    </xdr:to>
    <xdr:pic>
      <xdr:nvPicPr>
        <xdr:cNvPr id="142" name="Picture 141" descr="United States">
          <a:extLst>
            <a:ext uri="{FF2B5EF4-FFF2-40B4-BE49-F238E27FC236}">
              <a16:creationId xmlns:a16="http://schemas.microsoft.com/office/drawing/2014/main" id="{692627BB-36C1-45EC-9B32-8EF3CB06F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86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285750</xdr:colOff>
      <xdr:row>93</xdr:row>
      <xdr:rowOff>95250</xdr:rowOff>
    </xdr:to>
    <xdr:pic>
      <xdr:nvPicPr>
        <xdr:cNvPr id="143" name="Picture 142" descr="United States">
          <a:extLst>
            <a:ext uri="{FF2B5EF4-FFF2-40B4-BE49-F238E27FC236}">
              <a16:creationId xmlns:a16="http://schemas.microsoft.com/office/drawing/2014/main" id="{54FDD5F7-E54D-4372-BA21-25E5773A6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05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285750</xdr:colOff>
      <xdr:row>84</xdr:row>
      <xdr:rowOff>95250</xdr:rowOff>
    </xdr:to>
    <xdr:pic>
      <xdr:nvPicPr>
        <xdr:cNvPr id="144" name="Picture 143" descr="United States">
          <a:extLst>
            <a:ext uri="{FF2B5EF4-FFF2-40B4-BE49-F238E27FC236}">
              <a16:creationId xmlns:a16="http://schemas.microsoft.com/office/drawing/2014/main" id="{B6D71D98-CC0C-4931-A1DF-DEBBEEA48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4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285750</xdr:colOff>
      <xdr:row>6</xdr:row>
      <xdr:rowOff>95250</xdr:rowOff>
    </xdr:to>
    <xdr:pic>
      <xdr:nvPicPr>
        <xdr:cNvPr id="145" name="Picture 144" descr="United States">
          <a:extLst>
            <a:ext uri="{FF2B5EF4-FFF2-40B4-BE49-F238E27FC236}">
              <a16:creationId xmlns:a16="http://schemas.microsoft.com/office/drawing/2014/main" id="{9201080F-2B34-4AED-ABCD-C599497E7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43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285750</xdr:colOff>
      <xdr:row>126</xdr:row>
      <xdr:rowOff>95250</xdr:rowOff>
    </xdr:to>
    <xdr:pic>
      <xdr:nvPicPr>
        <xdr:cNvPr id="146" name="Picture 145" descr="United States">
          <a:extLst>
            <a:ext uri="{FF2B5EF4-FFF2-40B4-BE49-F238E27FC236}">
              <a16:creationId xmlns:a16="http://schemas.microsoft.com/office/drawing/2014/main" id="{58F4C26E-33EC-45FF-A289-FF527ECEB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62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285750</xdr:colOff>
      <xdr:row>113</xdr:row>
      <xdr:rowOff>95250</xdr:rowOff>
    </xdr:to>
    <xdr:pic>
      <xdr:nvPicPr>
        <xdr:cNvPr id="147" name="Picture 146" descr="Mexico">
          <a:extLst>
            <a:ext uri="{FF2B5EF4-FFF2-40B4-BE49-F238E27FC236}">
              <a16:creationId xmlns:a16="http://schemas.microsoft.com/office/drawing/2014/main" id="{EA91864A-F17A-46DE-BB7A-754DA0518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81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285750</xdr:colOff>
      <xdr:row>61</xdr:row>
      <xdr:rowOff>95250</xdr:rowOff>
    </xdr:to>
    <xdr:pic>
      <xdr:nvPicPr>
        <xdr:cNvPr id="148" name="Picture 147" descr="United States">
          <a:extLst>
            <a:ext uri="{FF2B5EF4-FFF2-40B4-BE49-F238E27FC236}">
              <a16:creationId xmlns:a16="http://schemas.microsoft.com/office/drawing/2014/main" id="{287CDEE7-BE56-4369-9F42-0A749698D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0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285750</xdr:colOff>
      <xdr:row>95</xdr:row>
      <xdr:rowOff>95250</xdr:rowOff>
    </xdr:to>
    <xdr:pic>
      <xdr:nvPicPr>
        <xdr:cNvPr id="149" name="Picture 148" descr="Chile">
          <a:extLst>
            <a:ext uri="{FF2B5EF4-FFF2-40B4-BE49-F238E27FC236}">
              <a16:creationId xmlns:a16="http://schemas.microsoft.com/office/drawing/2014/main" id="{F48F4B8F-9D78-4FEE-A40F-6105F4681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19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285750</xdr:colOff>
      <xdr:row>92</xdr:row>
      <xdr:rowOff>95250</xdr:rowOff>
    </xdr:to>
    <xdr:pic>
      <xdr:nvPicPr>
        <xdr:cNvPr id="150" name="Picture 149" descr="United States">
          <a:extLst>
            <a:ext uri="{FF2B5EF4-FFF2-40B4-BE49-F238E27FC236}">
              <a16:creationId xmlns:a16="http://schemas.microsoft.com/office/drawing/2014/main" id="{73F87333-C15E-4B28-AE9D-354F1E393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8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285750</xdr:colOff>
      <xdr:row>32</xdr:row>
      <xdr:rowOff>95250</xdr:rowOff>
    </xdr:to>
    <xdr:pic>
      <xdr:nvPicPr>
        <xdr:cNvPr id="151" name="Picture 150" descr="United States">
          <a:extLst>
            <a:ext uri="{FF2B5EF4-FFF2-40B4-BE49-F238E27FC236}">
              <a16:creationId xmlns:a16="http://schemas.microsoft.com/office/drawing/2014/main" id="{6C0239E6-36F0-4A83-AD27-8392FB6D9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7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285750</xdr:colOff>
      <xdr:row>131</xdr:row>
      <xdr:rowOff>95250</xdr:rowOff>
    </xdr:to>
    <xdr:pic>
      <xdr:nvPicPr>
        <xdr:cNvPr id="152" name="Picture 151" descr="United States">
          <a:extLst>
            <a:ext uri="{FF2B5EF4-FFF2-40B4-BE49-F238E27FC236}">
              <a16:creationId xmlns:a16="http://schemas.microsoft.com/office/drawing/2014/main" id="{E6D06E57-E0C1-407D-A7C5-24ADF55C2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76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285750</xdr:colOff>
      <xdr:row>43</xdr:row>
      <xdr:rowOff>95250</xdr:rowOff>
    </xdr:to>
    <xdr:pic>
      <xdr:nvPicPr>
        <xdr:cNvPr id="153" name="Picture 152" descr="United States">
          <a:extLst>
            <a:ext uri="{FF2B5EF4-FFF2-40B4-BE49-F238E27FC236}">
              <a16:creationId xmlns:a16="http://schemas.microsoft.com/office/drawing/2014/main" id="{722D8316-558E-450B-9572-2CC85B877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95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285750</xdr:colOff>
      <xdr:row>2</xdr:row>
      <xdr:rowOff>95250</xdr:rowOff>
    </xdr:to>
    <xdr:pic>
      <xdr:nvPicPr>
        <xdr:cNvPr id="2" name="Picture 1" descr="United States">
          <a:extLst>
            <a:ext uri="{FF2B5EF4-FFF2-40B4-BE49-F238E27FC236}">
              <a16:creationId xmlns:a16="http://schemas.microsoft.com/office/drawing/2014/main" id="{E1C5118F-4EB3-4958-ACAC-28C7A2E64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285750</xdr:colOff>
      <xdr:row>3</xdr:row>
      <xdr:rowOff>95250</xdr:rowOff>
    </xdr:to>
    <xdr:pic>
      <xdr:nvPicPr>
        <xdr:cNvPr id="3" name="Picture 2" descr="United States">
          <a:extLst>
            <a:ext uri="{FF2B5EF4-FFF2-40B4-BE49-F238E27FC236}">
              <a16:creationId xmlns:a16="http://schemas.microsoft.com/office/drawing/2014/main" id="{06E972E3-152D-43EF-962F-5F3F37FF4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285750</xdr:colOff>
      <xdr:row>4</xdr:row>
      <xdr:rowOff>95250</xdr:rowOff>
    </xdr:to>
    <xdr:pic>
      <xdr:nvPicPr>
        <xdr:cNvPr id="4" name="Picture 3" descr="Australia">
          <a:extLst>
            <a:ext uri="{FF2B5EF4-FFF2-40B4-BE49-F238E27FC236}">
              <a16:creationId xmlns:a16="http://schemas.microsoft.com/office/drawing/2014/main" id="{9C1AAC8C-04D3-401E-B63A-EFA158264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285750</xdr:colOff>
      <xdr:row>5</xdr:row>
      <xdr:rowOff>95250</xdr:rowOff>
    </xdr:to>
    <xdr:pic>
      <xdr:nvPicPr>
        <xdr:cNvPr id="5" name="Picture 4" descr="England">
          <a:extLst>
            <a:ext uri="{FF2B5EF4-FFF2-40B4-BE49-F238E27FC236}">
              <a16:creationId xmlns:a16="http://schemas.microsoft.com/office/drawing/2014/main" id="{9F9F0244-62A4-435E-87CD-4B0BEE978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285750</xdr:colOff>
      <xdr:row>6</xdr:row>
      <xdr:rowOff>95250</xdr:rowOff>
    </xdr:to>
    <xdr:pic>
      <xdr:nvPicPr>
        <xdr:cNvPr id="6" name="Picture 5" descr="South Africa">
          <a:extLst>
            <a:ext uri="{FF2B5EF4-FFF2-40B4-BE49-F238E27FC236}">
              <a16:creationId xmlns:a16="http://schemas.microsoft.com/office/drawing/2014/main" id="{08520AEF-4567-43B7-BF17-BC824674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285750</xdr:colOff>
      <xdr:row>7</xdr:row>
      <xdr:rowOff>95250</xdr:rowOff>
    </xdr:to>
    <xdr:pic>
      <xdr:nvPicPr>
        <xdr:cNvPr id="7" name="Picture 6" descr="United States">
          <a:extLst>
            <a:ext uri="{FF2B5EF4-FFF2-40B4-BE49-F238E27FC236}">
              <a16:creationId xmlns:a16="http://schemas.microsoft.com/office/drawing/2014/main" id="{E5BC6F4E-845F-483A-A905-A5717A2A3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285750</xdr:colOff>
      <xdr:row>8</xdr:row>
      <xdr:rowOff>95250</xdr:rowOff>
    </xdr:to>
    <xdr:pic>
      <xdr:nvPicPr>
        <xdr:cNvPr id="8" name="Picture 7" descr="United States">
          <a:extLst>
            <a:ext uri="{FF2B5EF4-FFF2-40B4-BE49-F238E27FC236}">
              <a16:creationId xmlns:a16="http://schemas.microsoft.com/office/drawing/2014/main" id="{FFF2FFC9-7AA0-495F-9AA0-733847DB6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285750</xdr:colOff>
      <xdr:row>9</xdr:row>
      <xdr:rowOff>95250</xdr:rowOff>
    </xdr:to>
    <xdr:pic>
      <xdr:nvPicPr>
        <xdr:cNvPr id="9" name="Picture 8" descr="United States">
          <a:extLst>
            <a:ext uri="{FF2B5EF4-FFF2-40B4-BE49-F238E27FC236}">
              <a16:creationId xmlns:a16="http://schemas.microsoft.com/office/drawing/2014/main" id="{B4DC3BF0-7DB8-49AA-8EBE-35E98B422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95250</xdr:rowOff>
    </xdr:to>
    <xdr:pic>
      <xdr:nvPicPr>
        <xdr:cNvPr id="10" name="Picture 9" descr="United States">
          <a:extLst>
            <a:ext uri="{FF2B5EF4-FFF2-40B4-BE49-F238E27FC236}">
              <a16:creationId xmlns:a16="http://schemas.microsoft.com/office/drawing/2014/main" id="{FB4D174D-5B07-4CB3-977C-139679855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285750</xdr:colOff>
      <xdr:row>11</xdr:row>
      <xdr:rowOff>95250</xdr:rowOff>
    </xdr:to>
    <xdr:pic>
      <xdr:nvPicPr>
        <xdr:cNvPr id="11" name="Picture 10" descr="United States">
          <a:extLst>
            <a:ext uri="{FF2B5EF4-FFF2-40B4-BE49-F238E27FC236}">
              <a16:creationId xmlns:a16="http://schemas.microsoft.com/office/drawing/2014/main" id="{BBB66809-B938-4AE8-9582-D9BE1E683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285750</xdr:colOff>
      <xdr:row>12</xdr:row>
      <xdr:rowOff>95250</xdr:rowOff>
    </xdr:to>
    <xdr:pic>
      <xdr:nvPicPr>
        <xdr:cNvPr id="12" name="Picture 11" descr="Argentina">
          <a:extLst>
            <a:ext uri="{FF2B5EF4-FFF2-40B4-BE49-F238E27FC236}">
              <a16:creationId xmlns:a16="http://schemas.microsoft.com/office/drawing/2014/main" id="{8A0EF13B-56BD-4ADD-A326-D7CF74A0A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285750</xdr:colOff>
      <xdr:row>13</xdr:row>
      <xdr:rowOff>95250</xdr:rowOff>
    </xdr:to>
    <xdr:pic>
      <xdr:nvPicPr>
        <xdr:cNvPr id="13" name="Picture 12" descr="United States">
          <a:extLst>
            <a:ext uri="{FF2B5EF4-FFF2-40B4-BE49-F238E27FC236}">
              <a16:creationId xmlns:a16="http://schemas.microsoft.com/office/drawing/2014/main" id="{74AABD69-A3DA-42A0-8BA2-D16B7762B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285750</xdr:colOff>
      <xdr:row>14</xdr:row>
      <xdr:rowOff>95250</xdr:rowOff>
    </xdr:to>
    <xdr:pic>
      <xdr:nvPicPr>
        <xdr:cNvPr id="14" name="Picture 13" descr="Australia">
          <a:extLst>
            <a:ext uri="{FF2B5EF4-FFF2-40B4-BE49-F238E27FC236}">
              <a16:creationId xmlns:a16="http://schemas.microsoft.com/office/drawing/2014/main" id="{CF1CA445-D9EA-4554-AC9B-D494D39F6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285750</xdr:colOff>
      <xdr:row>15</xdr:row>
      <xdr:rowOff>95250</xdr:rowOff>
    </xdr:to>
    <xdr:pic>
      <xdr:nvPicPr>
        <xdr:cNvPr id="15" name="Picture 14" descr="United States">
          <a:extLst>
            <a:ext uri="{FF2B5EF4-FFF2-40B4-BE49-F238E27FC236}">
              <a16:creationId xmlns:a16="http://schemas.microsoft.com/office/drawing/2014/main" id="{3FA1FD8F-BE39-4522-B1A7-D175297F1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285750</xdr:colOff>
      <xdr:row>16</xdr:row>
      <xdr:rowOff>95250</xdr:rowOff>
    </xdr:to>
    <xdr:pic>
      <xdr:nvPicPr>
        <xdr:cNvPr id="16" name="Picture 15" descr="United States">
          <a:extLst>
            <a:ext uri="{FF2B5EF4-FFF2-40B4-BE49-F238E27FC236}">
              <a16:creationId xmlns:a16="http://schemas.microsoft.com/office/drawing/2014/main" id="{8F7C38F0-87D0-44F0-83CE-86D60AB03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285750</xdr:colOff>
      <xdr:row>17</xdr:row>
      <xdr:rowOff>95250</xdr:rowOff>
    </xdr:to>
    <xdr:pic>
      <xdr:nvPicPr>
        <xdr:cNvPr id="17" name="Picture 16" descr="United States">
          <a:extLst>
            <a:ext uri="{FF2B5EF4-FFF2-40B4-BE49-F238E27FC236}">
              <a16:creationId xmlns:a16="http://schemas.microsoft.com/office/drawing/2014/main" id="{F16C8C1B-0DD2-4FBF-892A-C5259B32E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4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285750</xdr:colOff>
      <xdr:row>18</xdr:row>
      <xdr:rowOff>95250</xdr:rowOff>
    </xdr:to>
    <xdr:pic>
      <xdr:nvPicPr>
        <xdr:cNvPr id="18" name="Picture 17" descr="United States">
          <a:extLst>
            <a:ext uri="{FF2B5EF4-FFF2-40B4-BE49-F238E27FC236}">
              <a16:creationId xmlns:a16="http://schemas.microsoft.com/office/drawing/2014/main" id="{34A053DE-2909-42E8-8ADF-9596C4880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285750</xdr:colOff>
      <xdr:row>19</xdr:row>
      <xdr:rowOff>95250</xdr:rowOff>
    </xdr:to>
    <xdr:pic>
      <xdr:nvPicPr>
        <xdr:cNvPr id="19" name="Picture 18" descr="Germany">
          <a:extLst>
            <a:ext uri="{FF2B5EF4-FFF2-40B4-BE49-F238E27FC236}">
              <a16:creationId xmlns:a16="http://schemas.microsoft.com/office/drawing/2014/main" id="{C4EFBD81-E3AA-4EC3-AF1F-158BD2972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2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285750</xdr:colOff>
      <xdr:row>20</xdr:row>
      <xdr:rowOff>95250</xdr:rowOff>
    </xdr:to>
    <xdr:pic>
      <xdr:nvPicPr>
        <xdr:cNvPr id="20" name="Picture 19" descr="England">
          <a:extLst>
            <a:ext uri="{FF2B5EF4-FFF2-40B4-BE49-F238E27FC236}">
              <a16:creationId xmlns:a16="http://schemas.microsoft.com/office/drawing/2014/main" id="{F604EAF3-3288-4977-AFD4-C1DEE010B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1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285750</xdr:colOff>
      <xdr:row>21</xdr:row>
      <xdr:rowOff>95250</xdr:rowOff>
    </xdr:to>
    <xdr:pic>
      <xdr:nvPicPr>
        <xdr:cNvPr id="21" name="Picture 20" descr="China">
          <a:extLst>
            <a:ext uri="{FF2B5EF4-FFF2-40B4-BE49-F238E27FC236}">
              <a16:creationId xmlns:a16="http://schemas.microsoft.com/office/drawing/2014/main" id="{761D3FFB-BE95-482C-AE14-1B3D39879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285750</xdr:colOff>
      <xdr:row>22</xdr:row>
      <xdr:rowOff>95250</xdr:rowOff>
    </xdr:to>
    <xdr:pic>
      <xdr:nvPicPr>
        <xdr:cNvPr id="22" name="Picture 21" descr="Germany">
          <a:extLst>
            <a:ext uri="{FF2B5EF4-FFF2-40B4-BE49-F238E27FC236}">
              <a16:creationId xmlns:a16="http://schemas.microsoft.com/office/drawing/2014/main" id="{3FBDCCFB-CE8D-44CD-9658-68AA5A606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285750</xdr:colOff>
      <xdr:row>23</xdr:row>
      <xdr:rowOff>95250</xdr:rowOff>
    </xdr:to>
    <xdr:pic>
      <xdr:nvPicPr>
        <xdr:cNvPr id="23" name="Picture 22" descr="United States">
          <a:extLst>
            <a:ext uri="{FF2B5EF4-FFF2-40B4-BE49-F238E27FC236}">
              <a16:creationId xmlns:a16="http://schemas.microsoft.com/office/drawing/2014/main" id="{F3EF770B-113E-4319-90FC-94166EBF5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9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285750</xdr:colOff>
      <xdr:row>24</xdr:row>
      <xdr:rowOff>95250</xdr:rowOff>
    </xdr:to>
    <xdr:pic>
      <xdr:nvPicPr>
        <xdr:cNvPr id="24" name="Picture 23" descr="United States">
          <a:extLst>
            <a:ext uri="{FF2B5EF4-FFF2-40B4-BE49-F238E27FC236}">
              <a16:creationId xmlns:a16="http://schemas.microsoft.com/office/drawing/2014/main" id="{C5A7BF1B-65EE-40E4-B187-08346552E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8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285750</xdr:colOff>
      <xdr:row>25</xdr:row>
      <xdr:rowOff>95250</xdr:rowOff>
    </xdr:to>
    <xdr:pic>
      <xdr:nvPicPr>
        <xdr:cNvPr id="25" name="Picture 24" descr="United States">
          <a:extLst>
            <a:ext uri="{FF2B5EF4-FFF2-40B4-BE49-F238E27FC236}">
              <a16:creationId xmlns:a16="http://schemas.microsoft.com/office/drawing/2014/main" id="{A6E771A9-FACD-4B55-B754-6ED47F874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7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285750</xdr:colOff>
      <xdr:row>26</xdr:row>
      <xdr:rowOff>95250</xdr:rowOff>
    </xdr:to>
    <xdr:pic>
      <xdr:nvPicPr>
        <xdr:cNvPr id="26" name="Picture 25" descr="United States">
          <a:extLst>
            <a:ext uri="{FF2B5EF4-FFF2-40B4-BE49-F238E27FC236}">
              <a16:creationId xmlns:a16="http://schemas.microsoft.com/office/drawing/2014/main" id="{D8D6C460-2CA2-42E2-82A2-08FCA4950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6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285750</xdr:colOff>
      <xdr:row>27</xdr:row>
      <xdr:rowOff>95250</xdr:rowOff>
    </xdr:to>
    <xdr:pic>
      <xdr:nvPicPr>
        <xdr:cNvPr id="27" name="Picture 26" descr="United States">
          <a:extLst>
            <a:ext uri="{FF2B5EF4-FFF2-40B4-BE49-F238E27FC236}">
              <a16:creationId xmlns:a16="http://schemas.microsoft.com/office/drawing/2014/main" id="{226CAA1B-35F4-42FA-A8F1-A00639E1B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95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285750</xdr:colOff>
      <xdr:row>28</xdr:row>
      <xdr:rowOff>95250</xdr:rowOff>
    </xdr:to>
    <xdr:pic>
      <xdr:nvPicPr>
        <xdr:cNvPr id="28" name="Picture 27" descr="United States">
          <a:extLst>
            <a:ext uri="{FF2B5EF4-FFF2-40B4-BE49-F238E27FC236}">
              <a16:creationId xmlns:a16="http://schemas.microsoft.com/office/drawing/2014/main" id="{F89ADFBF-5F43-4852-B887-A54782BC6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285750</xdr:colOff>
      <xdr:row>29</xdr:row>
      <xdr:rowOff>95250</xdr:rowOff>
    </xdr:to>
    <xdr:pic>
      <xdr:nvPicPr>
        <xdr:cNvPr id="29" name="Picture 28" descr="United States">
          <a:extLst>
            <a:ext uri="{FF2B5EF4-FFF2-40B4-BE49-F238E27FC236}">
              <a16:creationId xmlns:a16="http://schemas.microsoft.com/office/drawing/2014/main" id="{70CE38C3-642E-469C-9C1D-32B93A469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33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285750</xdr:colOff>
      <xdr:row>30</xdr:row>
      <xdr:rowOff>95250</xdr:rowOff>
    </xdr:to>
    <xdr:pic>
      <xdr:nvPicPr>
        <xdr:cNvPr id="30" name="Picture 29" descr="United States">
          <a:extLst>
            <a:ext uri="{FF2B5EF4-FFF2-40B4-BE49-F238E27FC236}">
              <a16:creationId xmlns:a16="http://schemas.microsoft.com/office/drawing/2014/main" id="{104E56A4-775E-44C8-9D28-4E94F46E8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2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285750</xdr:colOff>
      <xdr:row>31</xdr:row>
      <xdr:rowOff>95250</xdr:rowOff>
    </xdr:to>
    <xdr:pic>
      <xdr:nvPicPr>
        <xdr:cNvPr id="31" name="Picture 30" descr="United States">
          <a:extLst>
            <a:ext uri="{FF2B5EF4-FFF2-40B4-BE49-F238E27FC236}">
              <a16:creationId xmlns:a16="http://schemas.microsoft.com/office/drawing/2014/main" id="{96A80516-FE4F-4F3D-9D16-813896B6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1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285750</xdr:colOff>
      <xdr:row>32</xdr:row>
      <xdr:rowOff>95250</xdr:rowOff>
    </xdr:to>
    <xdr:pic>
      <xdr:nvPicPr>
        <xdr:cNvPr id="32" name="Picture 31" descr="Sweden">
          <a:extLst>
            <a:ext uri="{FF2B5EF4-FFF2-40B4-BE49-F238E27FC236}">
              <a16:creationId xmlns:a16="http://schemas.microsoft.com/office/drawing/2014/main" id="{1C8BE6EC-EE1C-4D86-B73E-DED72A6AB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0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285750</xdr:colOff>
      <xdr:row>33</xdr:row>
      <xdr:rowOff>95250</xdr:rowOff>
    </xdr:to>
    <xdr:pic>
      <xdr:nvPicPr>
        <xdr:cNvPr id="33" name="Picture 32" descr="United States">
          <a:extLst>
            <a:ext uri="{FF2B5EF4-FFF2-40B4-BE49-F238E27FC236}">
              <a16:creationId xmlns:a16="http://schemas.microsoft.com/office/drawing/2014/main" id="{CEEB50C1-8663-4A97-BF73-F27F2925C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9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285750</xdr:colOff>
      <xdr:row>34</xdr:row>
      <xdr:rowOff>95250</xdr:rowOff>
    </xdr:to>
    <xdr:pic>
      <xdr:nvPicPr>
        <xdr:cNvPr id="34" name="Picture 33" descr="South Africa">
          <a:extLst>
            <a:ext uri="{FF2B5EF4-FFF2-40B4-BE49-F238E27FC236}">
              <a16:creationId xmlns:a16="http://schemas.microsoft.com/office/drawing/2014/main" id="{0E627F40-AD23-475E-BB16-A513B5DC4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285750</xdr:colOff>
      <xdr:row>35</xdr:row>
      <xdr:rowOff>95250</xdr:rowOff>
    </xdr:to>
    <xdr:pic>
      <xdr:nvPicPr>
        <xdr:cNvPr id="35" name="Picture 34" descr="United States">
          <a:extLst>
            <a:ext uri="{FF2B5EF4-FFF2-40B4-BE49-F238E27FC236}">
              <a16:creationId xmlns:a16="http://schemas.microsoft.com/office/drawing/2014/main" id="{10AD3771-326B-44CB-BE89-00AE19948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285750</xdr:colOff>
      <xdr:row>36</xdr:row>
      <xdr:rowOff>95250</xdr:rowOff>
    </xdr:to>
    <xdr:pic>
      <xdr:nvPicPr>
        <xdr:cNvPr id="36" name="Picture 35" descr="United States">
          <a:extLst>
            <a:ext uri="{FF2B5EF4-FFF2-40B4-BE49-F238E27FC236}">
              <a16:creationId xmlns:a16="http://schemas.microsoft.com/office/drawing/2014/main" id="{4ACE4611-AB11-4C5C-B31E-8B175D5D8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6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285750</xdr:colOff>
      <xdr:row>37</xdr:row>
      <xdr:rowOff>95250</xdr:rowOff>
    </xdr:to>
    <xdr:pic>
      <xdr:nvPicPr>
        <xdr:cNvPr id="37" name="Picture 36" descr="United States">
          <a:extLst>
            <a:ext uri="{FF2B5EF4-FFF2-40B4-BE49-F238E27FC236}">
              <a16:creationId xmlns:a16="http://schemas.microsoft.com/office/drawing/2014/main" id="{9A2970D8-3DD2-4950-B455-FEB1514C3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5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285750</xdr:colOff>
      <xdr:row>38</xdr:row>
      <xdr:rowOff>95250</xdr:rowOff>
    </xdr:to>
    <xdr:pic>
      <xdr:nvPicPr>
        <xdr:cNvPr id="38" name="Picture 37" descr="England">
          <a:extLst>
            <a:ext uri="{FF2B5EF4-FFF2-40B4-BE49-F238E27FC236}">
              <a16:creationId xmlns:a16="http://schemas.microsoft.com/office/drawing/2014/main" id="{D124ED42-C68E-43FE-8394-335873816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4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285750</xdr:colOff>
      <xdr:row>39</xdr:row>
      <xdr:rowOff>95250</xdr:rowOff>
    </xdr:to>
    <xdr:pic>
      <xdr:nvPicPr>
        <xdr:cNvPr id="39" name="Picture 38" descr="United States">
          <a:extLst>
            <a:ext uri="{FF2B5EF4-FFF2-40B4-BE49-F238E27FC236}">
              <a16:creationId xmlns:a16="http://schemas.microsoft.com/office/drawing/2014/main" id="{4E163FD5-A2EA-47C5-A7C1-4D20EF7E1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23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285750</xdr:colOff>
      <xdr:row>40</xdr:row>
      <xdr:rowOff>95250</xdr:rowOff>
    </xdr:to>
    <xdr:pic>
      <xdr:nvPicPr>
        <xdr:cNvPr id="40" name="Picture 39" descr="United States">
          <a:extLst>
            <a:ext uri="{FF2B5EF4-FFF2-40B4-BE49-F238E27FC236}">
              <a16:creationId xmlns:a16="http://schemas.microsoft.com/office/drawing/2014/main" id="{84F6F3B7-FBC1-4675-89E4-01B6D89B6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2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285750</xdr:colOff>
      <xdr:row>41</xdr:row>
      <xdr:rowOff>95250</xdr:rowOff>
    </xdr:to>
    <xdr:pic>
      <xdr:nvPicPr>
        <xdr:cNvPr id="41" name="Picture 40" descr="United States">
          <a:extLst>
            <a:ext uri="{FF2B5EF4-FFF2-40B4-BE49-F238E27FC236}">
              <a16:creationId xmlns:a16="http://schemas.microsoft.com/office/drawing/2014/main" id="{FC121859-72B3-4D91-B104-C8A8210BB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285750</xdr:colOff>
      <xdr:row>42</xdr:row>
      <xdr:rowOff>95250</xdr:rowOff>
    </xdr:to>
    <xdr:pic>
      <xdr:nvPicPr>
        <xdr:cNvPr id="42" name="Picture 41" descr="Chinese Taipei">
          <a:extLst>
            <a:ext uri="{FF2B5EF4-FFF2-40B4-BE49-F238E27FC236}">
              <a16:creationId xmlns:a16="http://schemas.microsoft.com/office/drawing/2014/main" id="{69357CA4-D0D8-411C-8AB6-CB467144F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1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285750</xdr:colOff>
      <xdr:row>43</xdr:row>
      <xdr:rowOff>95250</xdr:rowOff>
    </xdr:to>
    <xdr:pic>
      <xdr:nvPicPr>
        <xdr:cNvPr id="43" name="Picture 42" descr="United States">
          <a:extLst>
            <a:ext uri="{FF2B5EF4-FFF2-40B4-BE49-F238E27FC236}">
              <a16:creationId xmlns:a16="http://schemas.microsoft.com/office/drawing/2014/main" id="{A95AC39B-5E16-4FBE-877F-1C54E73C4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00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285750</xdr:colOff>
      <xdr:row>44</xdr:row>
      <xdr:rowOff>95250</xdr:rowOff>
    </xdr:to>
    <xdr:pic>
      <xdr:nvPicPr>
        <xdr:cNvPr id="44" name="Picture 43" descr="United States">
          <a:extLst>
            <a:ext uri="{FF2B5EF4-FFF2-40B4-BE49-F238E27FC236}">
              <a16:creationId xmlns:a16="http://schemas.microsoft.com/office/drawing/2014/main" id="{6D45E9C5-3EE8-463B-9EA0-FD78EB19C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9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285750</xdr:colOff>
      <xdr:row>45</xdr:row>
      <xdr:rowOff>95250</xdr:rowOff>
    </xdr:to>
    <xdr:pic>
      <xdr:nvPicPr>
        <xdr:cNvPr id="45" name="Picture 44" descr="United States">
          <a:extLst>
            <a:ext uri="{FF2B5EF4-FFF2-40B4-BE49-F238E27FC236}">
              <a16:creationId xmlns:a16="http://schemas.microsoft.com/office/drawing/2014/main" id="{4D9D047A-78E6-4E63-94EE-DF602A140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8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285750</xdr:colOff>
      <xdr:row>46</xdr:row>
      <xdr:rowOff>95250</xdr:rowOff>
    </xdr:to>
    <xdr:pic>
      <xdr:nvPicPr>
        <xdr:cNvPr id="46" name="Picture 45" descr="Canada">
          <a:extLst>
            <a:ext uri="{FF2B5EF4-FFF2-40B4-BE49-F238E27FC236}">
              <a16:creationId xmlns:a16="http://schemas.microsoft.com/office/drawing/2014/main" id="{2C5AD1E7-B5AA-459B-8233-B7E9ECBE4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7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285750</xdr:colOff>
      <xdr:row>47</xdr:row>
      <xdr:rowOff>95250</xdr:rowOff>
    </xdr:to>
    <xdr:pic>
      <xdr:nvPicPr>
        <xdr:cNvPr id="47" name="Picture 46" descr="United States">
          <a:extLst>
            <a:ext uri="{FF2B5EF4-FFF2-40B4-BE49-F238E27FC236}">
              <a16:creationId xmlns:a16="http://schemas.microsoft.com/office/drawing/2014/main" id="{457E391B-FA6F-473F-A198-8C274C23A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76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285750</xdr:colOff>
      <xdr:row>48</xdr:row>
      <xdr:rowOff>95250</xdr:rowOff>
    </xdr:to>
    <xdr:pic>
      <xdr:nvPicPr>
        <xdr:cNvPr id="48" name="Picture 47" descr="Korea">
          <a:extLst>
            <a:ext uri="{FF2B5EF4-FFF2-40B4-BE49-F238E27FC236}">
              <a16:creationId xmlns:a16="http://schemas.microsoft.com/office/drawing/2014/main" id="{C6650723-FC78-4209-B5C1-DB8541066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95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285750</xdr:colOff>
      <xdr:row>49</xdr:row>
      <xdr:rowOff>95250</xdr:rowOff>
    </xdr:to>
    <xdr:pic>
      <xdr:nvPicPr>
        <xdr:cNvPr id="49" name="Picture 48" descr="Italy">
          <a:extLst>
            <a:ext uri="{FF2B5EF4-FFF2-40B4-BE49-F238E27FC236}">
              <a16:creationId xmlns:a16="http://schemas.microsoft.com/office/drawing/2014/main" id="{041A51F0-6BC1-451B-906A-78AA88C94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14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285750</xdr:colOff>
      <xdr:row>50</xdr:row>
      <xdr:rowOff>95250</xdr:rowOff>
    </xdr:to>
    <xdr:pic>
      <xdr:nvPicPr>
        <xdr:cNvPr id="50" name="Picture 49" descr="United States">
          <a:extLst>
            <a:ext uri="{FF2B5EF4-FFF2-40B4-BE49-F238E27FC236}">
              <a16:creationId xmlns:a16="http://schemas.microsoft.com/office/drawing/2014/main" id="{36C42F02-6F22-46CA-9D06-6FB06FA7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3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285750</xdr:colOff>
      <xdr:row>51</xdr:row>
      <xdr:rowOff>95250</xdr:rowOff>
    </xdr:to>
    <xdr:pic>
      <xdr:nvPicPr>
        <xdr:cNvPr id="51" name="Picture 50" descr="United States">
          <a:extLst>
            <a:ext uri="{FF2B5EF4-FFF2-40B4-BE49-F238E27FC236}">
              <a16:creationId xmlns:a16="http://schemas.microsoft.com/office/drawing/2014/main" id="{38A31874-7224-4B84-B1A0-F5E723867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2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285750</xdr:colOff>
      <xdr:row>52</xdr:row>
      <xdr:rowOff>95250</xdr:rowOff>
    </xdr:to>
    <xdr:pic>
      <xdr:nvPicPr>
        <xdr:cNvPr id="52" name="Picture 51" descr="United States">
          <a:extLst>
            <a:ext uri="{FF2B5EF4-FFF2-40B4-BE49-F238E27FC236}">
              <a16:creationId xmlns:a16="http://schemas.microsoft.com/office/drawing/2014/main" id="{2102D3E6-77FA-44E1-9D95-AA27067C5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71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285750</xdr:colOff>
      <xdr:row>53</xdr:row>
      <xdr:rowOff>95250</xdr:rowOff>
    </xdr:to>
    <xdr:pic>
      <xdr:nvPicPr>
        <xdr:cNvPr id="53" name="Picture 52" descr="Venezuela">
          <a:extLst>
            <a:ext uri="{FF2B5EF4-FFF2-40B4-BE49-F238E27FC236}">
              <a16:creationId xmlns:a16="http://schemas.microsoft.com/office/drawing/2014/main" id="{DBC7BCCB-BC7F-4E56-9B89-04F8B5C10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90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285750</xdr:colOff>
      <xdr:row>54</xdr:row>
      <xdr:rowOff>95250</xdr:rowOff>
    </xdr:to>
    <xdr:pic>
      <xdr:nvPicPr>
        <xdr:cNvPr id="54" name="Picture 53" descr="United States">
          <a:extLst>
            <a:ext uri="{FF2B5EF4-FFF2-40B4-BE49-F238E27FC236}">
              <a16:creationId xmlns:a16="http://schemas.microsoft.com/office/drawing/2014/main" id="{A851A522-95C8-48F5-B820-24147DE8A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9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285750</xdr:colOff>
      <xdr:row>55</xdr:row>
      <xdr:rowOff>95250</xdr:rowOff>
    </xdr:to>
    <xdr:pic>
      <xdr:nvPicPr>
        <xdr:cNvPr id="55" name="Picture 54" descr="United States">
          <a:extLst>
            <a:ext uri="{FF2B5EF4-FFF2-40B4-BE49-F238E27FC236}">
              <a16:creationId xmlns:a16="http://schemas.microsoft.com/office/drawing/2014/main" id="{E4B02446-7A0D-40D2-8277-10ACF135A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28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285750</xdr:colOff>
      <xdr:row>56</xdr:row>
      <xdr:rowOff>95250</xdr:rowOff>
    </xdr:to>
    <xdr:pic>
      <xdr:nvPicPr>
        <xdr:cNvPr id="56" name="Picture 55" descr="Northern Ireland">
          <a:extLst>
            <a:ext uri="{FF2B5EF4-FFF2-40B4-BE49-F238E27FC236}">
              <a16:creationId xmlns:a16="http://schemas.microsoft.com/office/drawing/2014/main" id="{6902F144-E191-490D-81C7-D540B9EA3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47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285750</xdr:colOff>
      <xdr:row>57</xdr:row>
      <xdr:rowOff>95250</xdr:rowOff>
    </xdr:to>
    <xdr:pic>
      <xdr:nvPicPr>
        <xdr:cNvPr id="57" name="Picture 56" descr="United States">
          <a:extLst>
            <a:ext uri="{FF2B5EF4-FFF2-40B4-BE49-F238E27FC236}">
              <a16:creationId xmlns:a16="http://schemas.microsoft.com/office/drawing/2014/main" id="{4531F38A-AFC0-4F5F-BED3-F36DDF615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6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285750</xdr:colOff>
      <xdr:row>58</xdr:row>
      <xdr:rowOff>95250</xdr:rowOff>
    </xdr:to>
    <xdr:pic>
      <xdr:nvPicPr>
        <xdr:cNvPr id="58" name="Picture 57" descr="United States">
          <a:extLst>
            <a:ext uri="{FF2B5EF4-FFF2-40B4-BE49-F238E27FC236}">
              <a16:creationId xmlns:a16="http://schemas.microsoft.com/office/drawing/2014/main" id="{20CB1AD0-3CEE-451E-BD2F-3A7DB1D21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85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285750</xdr:colOff>
      <xdr:row>59</xdr:row>
      <xdr:rowOff>95250</xdr:rowOff>
    </xdr:to>
    <xdr:pic>
      <xdr:nvPicPr>
        <xdr:cNvPr id="59" name="Picture 58" descr="United States">
          <a:extLst>
            <a:ext uri="{FF2B5EF4-FFF2-40B4-BE49-F238E27FC236}">
              <a16:creationId xmlns:a16="http://schemas.microsoft.com/office/drawing/2014/main" id="{FD0A0804-E31C-4754-9F41-48BB6C8A1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4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285750</xdr:colOff>
      <xdr:row>60</xdr:row>
      <xdr:rowOff>95250</xdr:rowOff>
    </xdr:to>
    <xdr:pic>
      <xdr:nvPicPr>
        <xdr:cNvPr id="60" name="Picture 59" descr="United States">
          <a:extLst>
            <a:ext uri="{FF2B5EF4-FFF2-40B4-BE49-F238E27FC236}">
              <a16:creationId xmlns:a16="http://schemas.microsoft.com/office/drawing/2014/main" id="{3AED2DDD-ED03-48D7-B731-CF4719487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3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285750</xdr:colOff>
      <xdr:row>61</xdr:row>
      <xdr:rowOff>95250</xdr:rowOff>
    </xdr:to>
    <xdr:pic>
      <xdr:nvPicPr>
        <xdr:cNvPr id="61" name="Picture 60" descr="Northern Ireland">
          <a:extLst>
            <a:ext uri="{FF2B5EF4-FFF2-40B4-BE49-F238E27FC236}">
              <a16:creationId xmlns:a16="http://schemas.microsoft.com/office/drawing/2014/main" id="{26D38591-5502-4997-9316-0BFE788F2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3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285750</xdr:colOff>
      <xdr:row>62</xdr:row>
      <xdr:rowOff>95250</xdr:rowOff>
    </xdr:to>
    <xdr:pic>
      <xdr:nvPicPr>
        <xdr:cNvPr id="62" name="Picture 61" descr="Ireland">
          <a:extLst>
            <a:ext uri="{FF2B5EF4-FFF2-40B4-BE49-F238E27FC236}">
              <a16:creationId xmlns:a16="http://schemas.microsoft.com/office/drawing/2014/main" id="{33FFEA36-2153-4018-A6E6-5F987025C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62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285750</xdr:colOff>
      <xdr:row>63</xdr:row>
      <xdr:rowOff>95250</xdr:rowOff>
    </xdr:to>
    <xdr:pic>
      <xdr:nvPicPr>
        <xdr:cNvPr id="63" name="Picture 62" descr="United States">
          <a:extLst>
            <a:ext uri="{FF2B5EF4-FFF2-40B4-BE49-F238E27FC236}">
              <a16:creationId xmlns:a16="http://schemas.microsoft.com/office/drawing/2014/main" id="{9E844F97-B900-43A2-A935-17BF91F00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285750</xdr:colOff>
      <xdr:row>64</xdr:row>
      <xdr:rowOff>95250</xdr:rowOff>
    </xdr:to>
    <xdr:pic>
      <xdr:nvPicPr>
        <xdr:cNvPr id="64" name="Picture 63" descr="Canada">
          <a:extLst>
            <a:ext uri="{FF2B5EF4-FFF2-40B4-BE49-F238E27FC236}">
              <a16:creationId xmlns:a16="http://schemas.microsoft.com/office/drawing/2014/main" id="{CEECADB7-FD3F-4522-B6B2-32F0BA206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0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285750</xdr:colOff>
      <xdr:row>65</xdr:row>
      <xdr:rowOff>95250</xdr:rowOff>
    </xdr:to>
    <xdr:pic>
      <xdr:nvPicPr>
        <xdr:cNvPr id="65" name="Picture 64" descr="United States">
          <a:extLst>
            <a:ext uri="{FF2B5EF4-FFF2-40B4-BE49-F238E27FC236}">
              <a16:creationId xmlns:a16="http://schemas.microsoft.com/office/drawing/2014/main" id="{80CFD97D-853A-4CDD-BCDF-FBA1AB298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19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285750</xdr:colOff>
      <xdr:row>66</xdr:row>
      <xdr:rowOff>95250</xdr:rowOff>
    </xdr:to>
    <xdr:pic>
      <xdr:nvPicPr>
        <xdr:cNvPr id="66" name="Picture 65" descr="South Africa">
          <a:extLst>
            <a:ext uri="{FF2B5EF4-FFF2-40B4-BE49-F238E27FC236}">
              <a16:creationId xmlns:a16="http://schemas.microsoft.com/office/drawing/2014/main" id="{C8795071-2DDA-4C46-8CBB-1AF755426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8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285750</xdr:colOff>
      <xdr:row>67</xdr:row>
      <xdr:rowOff>95250</xdr:rowOff>
    </xdr:to>
    <xdr:pic>
      <xdr:nvPicPr>
        <xdr:cNvPr id="67" name="Picture 66" descr="United States">
          <a:extLst>
            <a:ext uri="{FF2B5EF4-FFF2-40B4-BE49-F238E27FC236}">
              <a16:creationId xmlns:a16="http://schemas.microsoft.com/office/drawing/2014/main" id="{B1B396FE-A7FE-43F1-8F43-E4234DF1B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7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285750</xdr:colOff>
      <xdr:row>68</xdr:row>
      <xdr:rowOff>95250</xdr:rowOff>
    </xdr:to>
    <xdr:pic>
      <xdr:nvPicPr>
        <xdr:cNvPr id="68" name="Picture 67" descr="United States">
          <a:extLst>
            <a:ext uri="{FF2B5EF4-FFF2-40B4-BE49-F238E27FC236}">
              <a16:creationId xmlns:a16="http://schemas.microsoft.com/office/drawing/2014/main" id="{88AAFCCC-A2E8-41A3-9A36-FBE25D385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6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285750</xdr:colOff>
      <xdr:row>69</xdr:row>
      <xdr:rowOff>95250</xdr:rowOff>
    </xdr:to>
    <xdr:pic>
      <xdr:nvPicPr>
        <xdr:cNvPr id="69" name="Picture 68" descr="United States">
          <a:extLst>
            <a:ext uri="{FF2B5EF4-FFF2-40B4-BE49-F238E27FC236}">
              <a16:creationId xmlns:a16="http://schemas.microsoft.com/office/drawing/2014/main" id="{8B5A73D9-6664-496E-83F7-AE10322CE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5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285750</xdr:colOff>
      <xdr:row>70</xdr:row>
      <xdr:rowOff>95250</xdr:rowOff>
    </xdr:to>
    <xdr:pic>
      <xdr:nvPicPr>
        <xdr:cNvPr id="70" name="Picture 69" descr="United States">
          <a:extLst>
            <a:ext uri="{FF2B5EF4-FFF2-40B4-BE49-F238E27FC236}">
              <a16:creationId xmlns:a16="http://schemas.microsoft.com/office/drawing/2014/main" id="{ADA2B763-889C-41FE-9741-B1A19A68E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4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285750</xdr:colOff>
      <xdr:row>71</xdr:row>
      <xdr:rowOff>95250</xdr:rowOff>
    </xdr:to>
    <xdr:pic>
      <xdr:nvPicPr>
        <xdr:cNvPr id="71" name="Picture 70" descr="United States">
          <a:extLst>
            <a:ext uri="{FF2B5EF4-FFF2-40B4-BE49-F238E27FC236}">
              <a16:creationId xmlns:a16="http://schemas.microsoft.com/office/drawing/2014/main" id="{453145E2-585B-441B-89C0-9C882493E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3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285750</xdr:colOff>
      <xdr:row>72</xdr:row>
      <xdr:rowOff>95250</xdr:rowOff>
    </xdr:to>
    <xdr:pic>
      <xdr:nvPicPr>
        <xdr:cNvPr id="72" name="Picture 71" descr="United States">
          <a:extLst>
            <a:ext uri="{FF2B5EF4-FFF2-40B4-BE49-F238E27FC236}">
              <a16:creationId xmlns:a16="http://schemas.microsoft.com/office/drawing/2014/main" id="{2AB6A542-EBA8-4264-BE9A-1EF060B8B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52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285750</xdr:colOff>
      <xdr:row>73</xdr:row>
      <xdr:rowOff>95250</xdr:rowOff>
    </xdr:to>
    <xdr:pic>
      <xdr:nvPicPr>
        <xdr:cNvPr id="73" name="Picture 72" descr="United States">
          <a:extLst>
            <a:ext uri="{FF2B5EF4-FFF2-40B4-BE49-F238E27FC236}">
              <a16:creationId xmlns:a16="http://schemas.microsoft.com/office/drawing/2014/main" id="{50B5BE55-FCB7-45E3-A89D-65475C47F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1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285750</xdr:colOff>
      <xdr:row>74</xdr:row>
      <xdr:rowOff>95250</xdr:rowOff>
    </xdr:to>
    <xdr:pic>
      <xdr:nvPicPr>
        <xdr:cNvPr id="74" name="Picture 73" descr="Argentina">
          <a:extLst>
            <a:ext uri="{FF2B5EF4-FFF2-40B4-BE49-F238E27FC236}">
              <a16:creationId xmlns:a16="http://schemas.microsoft.com/office/drawing/2014/main" id="{69B4E106-5A28-404B-BC2E-52E62697F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90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285750</xdr:colOff>
      <xdr:row>75</xdr:row>
      <xdr:rowOff>95250</xdr:rowOff>
    </xdr:to>
    <xdr:pic>
      <xdr:nvPicPr>
        <xdr:cNvPr id="75" name="Picture 74" descr="United States">
          <a:extLst>
            <a:ext uri="{FF2B5EF4-FFF2-40B4-BE49-F238E27FC236}">
              <a16:creationId xmlns:a16="http://schemas.microsoft.com/office/drawing/2014/main" id="{E850A139-0636-47B9-A39B-7119A01CA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9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285750</xdr:colOff>
      <xdr:row>76</xdr:row>
      <xdr:rowOff>95250</xdr:rowOff>
    </xdr:to>
    <xdr:pic>
      <xdr:nvPicPr>
        <xdr:cNvPr id="76" name="Picture 75" descr="Japan">
          <a:extLst>
            <a:ext uri="{FF2B5EF4-FFF2-40B4-BE49-F238E27FC236}">
              <a16:creationId xmlns:a16="http://schemas.microsoft.com/office/drawing/2014/main" id="{1E6CEBA5-4365-40C1-92F2-C0C460DF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285750</xdr:colOff>
      <xdr:row>77</xdr:row>
      <xdr:rowOff>95250</xdr:rowOff>
    </xdr:to>
    <xdr:pic>
      <xdr:nvPicPr>
        <xdr:cNvPr id="77" name="Picture 76" descr="United States">
          <a:extLst>
            <a:ext uri="{FF2B5EF4-FFF2-40B4-BE49-F238E27FC236}">
              <a16:creationId xmlns:a16="http://schemas.microsoft.com/office/drawing/2014/main" id="{76467CDE-1979-4812-9D18-CB3403434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7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285750</xdr:colOff>
      <xdr:row>78</xdr:row>
      <xdr:rowOff>95250</xdr:rowOff>
    </xdr:to>
    <xdr:pic>
      <xdr:nvPicPr>
        <xdr:cNvPr id="78" name="Picture 77" descr="United States">
          <a:extLst>
            <a:ext uri="{FF2B5EF4-FFF2-40B4-BE49-F238E27FC236}">
              <a16:creationId xmlns:a16="http://schemas.microsoft.com/office/drawing/2014/main" id="{EE126A74-9C0C-4CBB-AD23-1FA499967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6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285750</xdr:colOff>
      <xdr:row>79</xdr:row>
      <xdr:rowOff>95250</xdr:rowOff>
    </xdr:to>
    <xdr:pic>
      <xdr:nvPicPr>
        <xdr:cNvPr id="79" name="Picture 78" descr="United States">
          <a:extLst>
            <a:ext uri="{FF2B5EF4-FFF2-40B4-BE49-F238E27FC236}">
              <a16:creationId xmlns:a16="http://schemas.microsoft.com/office/drawing/2014/main" id="{CA97CA76-3D7B-42BB-9A27-7B79A8AD4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5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285750</xdr:colOff>
      <xdr:row>80</xdr:row>
      <xdr:rowOff>95250</xdr:rowOff>
    </xdr:to>
    <xdr:pic>
      <xdr:nvPicPr>
        <xdr:cNvPr id="80" name="Picture 79" descr="United States">
          <a:extLst>
            <a:ext uri="{FF2B5EF4-FFF2-40B4-BE49-F238E27FC236}">
              <a16:creationId xmlns:a16="http://schemas.microsoft.com/office/drawing/2014/main" id="{F55F3A7C-28A5-4788-A754-8C6F2D1C4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04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285750</xdr:colOff>
      <xdr:row>81</xdr:row>
      <xdr:rowOff>95250</xdr:rowOff>
    </xdr:to>
    <xdr:pic>
      <xdr:nvPicPr>
        <xdr:cNvPr id="81" name="Picture 80" descr="Ireland">
          <a:extLst>
            <a:ext uri="{FF2B5EF4-FFF2-40B4-BE49-F238E27FC236}">
              <a16:creationId xmlns:a16="http://schemas.microsoft.com/office/drawing/2014/main" id="{24B7D7DA-503A-4303-870B-59178DB74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4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285750</xdr:colOff>
      <xdr:row>82</xdr:row>
      <xdr:rowOff>95250</xdr:rowOff>
    </xdr:to>
    <xdr:pic>
      <xdr:nvPicPr>
        <xdr:cNvPr id="82" name="Picture 81" descr="South Africa">
          <a:extLst>
            <a:ext uri="{FF2B5EF4-FFF2-40B4-BE49-F238E27FC236}">
              <a16:creationId xmlns:a16="http://schemas.microsoft.com/office/drawing/2014/main" id="{22EE9600-268A-4B08-B6C5-40F633681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43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285750</xdr:colOff>
      <xdr:row>83</xdr:row>
      <xdr:rowOff>95250</xdr:rowOff>
    </xdr:to>
    <xdr:pic>
      <xdr:nvPicPr>
        <xdr:cNvPr id="83" name="Picture 82" descr="United States">
          <a:extLst>
            <a:ext uri="{FF2B5EF4-FFF2-40B4-BE49-F238E27FC236}">
              <a16:creationId xmlns:a16="http://schemas.microsoft.com/office/drawing/2014/main" id="{A06AFAE7-3EFA-4A61-97AA-10F072CC8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2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285750</xdr:colOff>
      <xdr:row>84</xdr:row>
      <xdr:rowOff>95250</xdr:rowOff>
    </xdr:to>
    <xdr:pic>
      <xdr:nvPicPr>
        <xdr:cNvPr id="84" name="Picture 83" descr="United States">
          <a:extLst>
            <a:ext uri="{FF2B5EF4-FFF2-40B4-BE49-F238E27FC236}">
              <a16:creationId xmlns:a16="http://schemas.microsoft.com/office/drawing/2014/main" id="{3F039C47-B7E2-4B85-B486-8631A02E8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81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285750</xdr:colOff>
      <xdr:row>85</xdr:row>
      <xdr:rowOff>95250</xdr:rowOff>
    </xdr:to>
    <xdr:pic>
      <xdr:nvPicPr>
        <xdr:cNvPr id="85" name="Picture 84" descr="United States">
          <a:extLst>
            <a:ext uri="{FF2B5EF4-FFF2-40B4-BE49-F238E27FC236}">
              <a16:creationId xmlns:a16="http://schemas.microsoft.com/office/drawing/2014/main" id="{C8A9A636-83E4-4FAB-B48B-60FBF9F0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0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285750</xdr:colOff>
      <xdr:row>86</xdr:row>
      <xdr:rowOff>95250</xdr:rowOff>
    </xdr:to>
    <xdr:pic>
      <xdr:nvPicPr>
        <xdr:cNvPr id="86" name="Picture 85" descr="Australia">
          <a:extLst>
            <a:ext uri="{FF2B5EF4-FFF2-40B4-BE49-F238E27FC236}">
              <a16:creationId xmlns:a16="http://schemas.microsoft.com/office/drawing/2014/main" id="{4FBA2095-1EB1-484A-BA32-709F2F31B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19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285750</xdr:colOff>
      <xdr:row>87</xdr:row>
      <xdr:rowOff>95250</xdr:rowOff>
    </xdr:to>
    <xdr:pic>
      <xdr:nvPicPr>
        <xdr:cNvPr id="87" name="Picture 86" descr="United States">
          <a:extLst>
            <a:ext uri="{FF2B5EF4-FFF2-40B4-BE49-F238E27FC236}">
              <a16:creationId xmlns:a16="http://schemas.microsoft.com/office/drawing/2014/main" id="{49D35654-0396-4F57-9879-35CA10967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285750</xdr:colOff>
      <xdr:row>88</xdr:row>
      <xdr:rowOff>95250</xdr:rowOff>
    </xdr:to>
    <xdr:pic>
      <xdr:nvPicPr>
        <xdr:cNvPr id="88" name="Picture 87" descr="United States">
          <a:extLst>
            <a:ext uri="{FF2B5EF4-FFF2-40B4-BE49-F238E27FC236}">
              <a16:creationId xmlns:a16="http://schemas.microsoft.com/office/drawing/2014/main" id="{FCFBC325-D140-47E0-B115-D03DF2131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57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285750</xdr:colOff>
      <xdr:row>89</xdr:row>
      <xdr:rowOff>95250</xdr:rowOff>
    </xdr:to>
    <xdr:pic>
      <xdr:nvPicPr>
        <xdr:cNvPr id="89" name="Picture 88" descr="Canada">
          <a:extLst>
            <a:ext uri="{FF2B5EF4-FFF2-40B4-BE49-F238E27FC236}">
              <a16:creationId xmlns:a16="http://schemas.microsoft.com/office/drawing/2014/main" id="{5BD08B51-284E-474F-890C-86E1122A9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76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285750</xdr:colOff>
      <xdr:row>90</xdr:row>
      <xdr:rowOff>95250</xdr:rowOff>
    </xdr:to>
    <xdr:pic>
      <xdr:nvPicPr>
        <xdr:cNvPr id="90" name="Picture 89" descr="United States">
          <a:extLst>
            <a:ext uri="{FF2B5EF4-FFF2-40B4-BE49-F238E27FC236}">
              <a16:creationId xmlns:a16="http://schemas.microsoft.com/office/drawing/2014/main" id="{77FCB1E2-14B5-4CC4-95A6-A4817CBE1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5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285750</xdr:colOff>
      <xdr:row>91</xdr:row>
      <xdr:rowOff>95250</xdr:rowOff>
    </xdr:to>
    <xdr:pic>
      <xdr:nvPicPr>
        <xdr:cNvPr id="91" name="Picture 90" descr="United States">
          <a:extLst>
            <a:ext uri="{FF2B5EF4-FFF2-40B4-BE49-F238E27FC236}">
              <a16:creationId xmlns:a16="http://schemas.microsoft.com/office/drawing/2014/main" id="{6F1F7421-C264-49B6-BFA2-F838674E6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4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285750</xdr:colOff>
      <xdr:row>92</xdr:row>
      <xdr:rowOff>95250</xdr:rowOff>
    </xdr:to>
    <xdr:pic>
      <xdr:nvPicPr>
        <xdr:cNvPr id="92" name="Picture 91" descr="United States">
          <a:extLst>
            <a:ext uri="{FF2B5EF4-FFF2-40B4-BE49-F238E27FC236}">
              <a16:creationId xmlns:a16="http://schemas.microsoft.com/office/drawing/2014/main" id="{47435F59-A64C-4FD4-A1A6-F01C4373A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285750</xdr:colOff>
      <xdr:row>93</xdr:row>
      <xdr:rowOff>95250</xdr:rowOff>
    </xdr:to>
    <xdr:pic>
      <xdr:nvPicPr>
        <xdr:cNvPr id="93" name="Picture 92" descr="Chile">
          <a:extLst>
            <a:ext uri="{FF2B5EF4-FFF2-40B4-BE49-F238E27FC236}">
              <a16:creationId xmlns:a16="http://schemas.microsoft.com/office/drawing/2014/main" id="{F821481E-7D51-4F14-B35F-FE0AAFEC2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52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285750</xdr:colOff>
      <xdr:row>94</xdr:row>
      <xdr:rowOff>95250</xdr:rowOff>
    </xdr:to>
    <xdr:pic>
      <xdr:nvPicPr>
        <xdr:cNvPr id="94" name="Picture 93" descr="United States">
          <a:extLst>
            <a:ext uri="{FF2B5EF4-FFF2-40B4-BE49-F238E27FC236}">
              <a16:creationId xmlns:a16="http://schemas.microsoft.com/office/drawing/2014/main" id="{4A49CA4C-6567-4358-A319-8034491E7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1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285750</xdr:colOff>
      <xdr:row>95</xdr:row>
      <xdr:rowOff>95250</xdr:rowOff>
    </xdr:to>
    <xdr:pic>
      <xdr:nvPicPr>
        <xdr:cNvPr id="95" name="Picture 94" descr="South Africa">
          <a:extLst>
            <a:ext uri="{FF2B5EF4-FFF2-40B4-BE49-F238E27FC236}">
              <a16:creationId xmlns:a16="http://schemas.microsoft.com/office/drawing/2014/main" id="{8FD5E7D0-E786-47AA-8378-4F9A8FCF7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90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285750</xdr:colOff>
      <xdr:row>96</xdr:row>
      <xdr:rowOff>95250</xdr:rowOff>
    </xdr:to>
    <xdr:pic>
      <xdr:nvPicPr>
        <xdr:cNvPr id="96" name="Picture 95" descr="United States">
          <a:extLst>
            <a:ext uri="{FF2B5EF4-FFF2-40B4-BE49-F238E27FC236}">
              <a16:creationId xmlns:a16="http://schemas.microsoft.com/office/drawing/2014/main" id="{B8A4B328-4DAF-4DBC-8513-B0833CF5B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9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285750</xdr:colOff>
      <xdr:row>97</xdr:row>
      <xdr:rowOff>95250</xdr:rowOff>
    </xdr:to>
    <xdr:pic>
      <xdr:nvPicPr>
        <xdr:cNvPr id="97" name="Picture 96" descr="United States">
          <a:extLst>
            <a:ext uri="{FF2B5EF4-FFF2-40B4-BE49-F238E27FC236}">
              <a16:creationId xmlns:a16="http://schemas.microsoft.com/office/drawing/2014/main" id="{F6AB8751-4C3A-4335-A18A-2CB75E0B1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8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285750</xdr:colOff>
      <xdr:row>98</xdr:row>
      <xdr:rowOff>95250</xdr:rowOff>
    </xdr:to>
    <xdr:pic>
      <xdr:nvPicPr>
        <xdr:cNvPr id="98" name="Picture 97" descr="Australia">
          <a:extLst>
            <a:ext uri="{FF2B5EF4-FFF2-40B4-BE49-F238E27FC236}">
              <a16:creationId xmlns:a16="http://schemas.microsoft.com/office/drawing/2014/main" id="{70C780C1-AAEF-4DFE-AD43-AD26144B1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47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285750</xdr:colOff>
      <xdr:row>99</xdr:row>
      <xdr:rowOff>95250</xdr:rowOff>
    </xdr:to>
    <xdr:pic>
      <xdr:nvPicPr>
        <xdr:cNvPr id="99" name="Picture 98" descr="United States">
          <a:extLst>
            <a:ext uri="{FF2B5EF4-FFF2-40B4-BE49-F238E27FC236}">
              <a16:creationId xmlns:a16="http://schemas.microsoft.com/office/drawing/2014/main" id="{369A8065-BACB-42DF-BA46-E104C44D1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6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285750</xdr:colOff>
      <xdr:row>100</xdr:row>
      <xdr:rowOff>95250</xdr:rowOff>
    </xdr:to>
    <xdr:pic>
      <xdr:nvPicPr>
        <xdr:cNvPr id="100" name="Picture 99" descr="South Africa">
          <a:extLst>
            <a:ext uri="{FF2B5EF4-FFF2-40B4-BE49-F238E27FC236}">
              <a16:creationId xmlns:a16="http://schemas.microsoft.com/office/drawing/2014/main" id="{7ECF4463-C8C4-42BA-8208-5565AE0A9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5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285750</xdr:colOff>
      <xdr:row>101</xdr:row>
      <xdr:rowOff>95250</xdr:rowOff>
    </xdr:to>
    <xdr:pic>
      <xdr:nvPicPr>
        <xdr:cNvPr id="101" name="Picture 100" descr="United States">
          <a:extLst>
            <a:ext uri="{FF2B5EF4-FFF2-40B4-BE49-F238E27FC236}">
              <a16:creationId xmlns:a16="http://schemas.microsoft.com/office/drawing/2014/main" id="{C3950C74-D661-4F74-AB1B-71D33C653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285750</xdr:colOff>
      <xdr:row>102</xdr:row>
      <xdr:rowOff>95250</xdr:rowOff>
    </xdr:to>
    <xdr:pic>
      <xdr:nvPicPr>
        <xdr:cNvPr id="102" name="Picture 101" descr="Australia">
          <a:extLst>
            <a:ext uri="{FF2B5EF4-FFF2-40B4-BE49-F238E27FC236}">
              <a16:creationId xmlns:a16="http://schemas.microsoft.com/office/drawing/2014/main" id="{73E8314D-7FF1-4978-A855-32E219A87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24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285750</xdr:colOff>
      <xdr:row>103</xdr:row>
      <xdr:rowOff>95250</xdr:rowOff>
    </xdr:to>
    <xdr:pic>
      <xdr:nvPicPr>
        <xdr:cNvPr id="103" name="Picture 102" descr="United States">
          <a:extLst>
            <a:ext uri="{FF2B5EF4-FFF2-40B4-BE49-F238E27FC236}">
              <a16:creationId xmlns:a16="http://schemas.microsoft.com/office/drawing/2014/main" id="{1F8E3DC3-8168-45AF-8FC1-3FCA9904A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3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285750</xdr:colOff>
      <xdr:row>104</xdr:row>
      <xdr:rowOff>95250</xdr:rowOff>
    </xdr:to>
    <xdr:pic>
      <xdr:nvPicPr>
        <xdr:cNvPr id="104" name="Picture 103" descr="South Africa">
          <a:extLst>
            <a:ext uri="{FF2B5EF4-FFF2-40B4-BE49-F238E27FC236}">
              <a16:creationId xmlns:a16="http://schemas.microsoft.com/office/drawing/2014/main" id="{D2F844AB-AE4B-4A98-A2E1-E2ACEF17B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2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285750</xdr:colOff>
      <xdr:row>105</xdr:row>
      <xdr:rowOff>95250</xdr:rowOff>
    </xdr:to>
    <xdr:pic>
      <xdr:nvPicPr>
        <xdr:cNvPr id="105" name="Picture 104" descr="United States">
          <a:extLst>
            <a:ext uri="{FF2B5EF4-FFF2-40B4-BE49-F238E27FC236}">
              <a16:creationId xmlns:a16="http://schemas.microsoft.com/office/drawing/2014/main" id="{12023572-59AB-4514-9154-519A51884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81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285750</xdr:colOff>
      <xdr:row>106</xdr:row>
      <xdr:rowOff>95250</xdr:rowOff>
    </xdr:to>
    <xdr:pic>
      <xdr:nvPicPr>
        <xdr:cNvPr id="106" name="Picture 105" descr="United States">
          <a:extLst>
            <a:ext uri="{FF2B5EF4-FFF2-40B4-BE49-F238E27FC236}">
              <a16:creationId xmlns:a16="http://schemas.microsoft.com/office/drawing/2014/main" id="{E5FE1D0A-3634-431E-A453-CB8DF22E2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0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285750</xdr:colOff>
      <xdr:row>107</xdr:row>
      <xdr:rowOff>95250</xdr:rowOff>
    </xdr:to>
    <xdr:pic>
      <xdr:nvPicPr>
        <xdr:cNvPr id="107" name="Picture 106" descr="United States">
          <a:extLst>
            <a:ext uri="{FF2B5EF4-FFF2-40B4-BE49-F238E27FC236}">
              <a16:creationId xmlns:a16="http://schemas.microsoft.com/office/drawing/2014/main" id="{C28A51BF-F04F-4038-BC96-EDF61FF1E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19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285750</xdr:colOff>
      <xdr:row>108</xdr:row>
      <xdr:rowOff>95250</xdr:rowOff>
    </xdr:to>
    <xdr:pic>
      <xdr:nvPicPr>
        <xdr:cNvPr id="108" name="Picture 107" descr="United States">
          <a:extLst>
            <a:ext uri="{FF2B5EF4-FFF2-40B4-BE49-F238E27FC236}">
              <a16:creationId xmlns:a16="http://schemas.microsoft.com/office/drawing/2014/main" id="{F7F40780-A298-4E5B-9768-091123D34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38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285750</xdr:colOff>
      <xdr:row>109</xdr:row>
      <xdr:rowOff>95250</xdr:rowOff>
    </xdr:to>
    <xdr:pic>
      <xdr:nvPicPr>
        <xdr:cNvPr id="109" name="Picture 108" descr="United States">
          <a:extLst>
            <a:ext uri="{FF2B5EF4-FFF2-40B4-BE49-F238E27FC236}">
              <a16:creationId xmlns:a16="http://schemas.microsoft.com/office/drawing/2014/main" id="{19DFB688-FCED-49A9-8E0A-5CBE6107A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7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285750</xdr:colOff>
      <xdr:row>110</xdr:row>
      <xdr:rowOff>95250</xdr:rowOff>
    </xdr:to>
    <xdr:pic>
      <xdr:nvPicPr>
        <xdr:cNvPr id="110" name="Picture 109" descr="United States">
          <a:extLst>
            <a:ext uri="{FF2B5EF4-FFF2-40B4-BE49-F238E27FC236}">
              <a16:creationId xmlns:a16="http://schemas.microsoft.com/office/drawing/2014/main" id="{2E36BCDB-340A-4C3C-B018-B75347CCF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76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285750</xdr:colOff>
      <xdr:row>111</xdr:row>
      <xdr:rowOff>95250</xdr:rowOff>
    </xdr:to>
    <xdr:pic>
      <xdr:nvPicPr>
        <xdr:cNvPr id="111" name="Picture 110" descr="United States">
          <a:extLst>
            <a:ext uri="{FF2B5EF4-FFF2-40B4-BE49-F238E27FC236}">
              <a16:creationId xmlns:a16="http://schemas.microsoft.com/office/drawing/2014/main" id="{B8CC1837-982A-4EBD-81C6-26719C98C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5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285750</xdr:colOff>
      <xdr:row>112</xdr:row>
      <xdr:rowOff>95250</xdr:rowOff>
    </xdr:to>
    <xdr:pic>
      <xdr:nvPicPr>
        <xdr:cNvPr id="112" name="Picture 111" descr="Canada">
          <a:extLst>
            <a:ext uri="{FF2B5EF4-FFF2-40B4-BE49-F238E27FC236}">
              <a16:creationId xmlns:a16="http://schemas.microsoft.com/office/drawing/2014/main" id="{8D047C89-FDD2-4789-8804-277D21FB3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14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285750</xdr:colOff>
      <xdr:row>113</xdr:row>
      <xdr:rowOff>95250</xdr:rowOff>
    </xdr:to>
    <xdr:pic>
      <xdr:nvPicPr>
        <xdr:cNvPr id="113" name="Picture 112" descr="United States">
          <a:extLst>
            <a:ext uri="{FF2B5EF4-FFF2-40B4-BE49-F238E27FC236}">
              <a16:creationId xmlns:a16="http://schemas.microsoft.com/office/drawing/2014/main" id="{6D77B284-4BA2-419B-AB71-DE9E92698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3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285750</xdr:colOff>
      <xdr:row>114</xdr:row>
      <xdr:rowOff>95250</xdr:rowOff>
    </xdr:to>
    <xdr:pic>
      <xdr:nvPicPr>
        <xdr:cNvPr id="114" name="Picture 113" descr="United States">
          <a:extLst>
            <a:ext uri="{FF2B5EF4-FFF2-40B4-BE49-F238E27FC236}">
              <a16:creationId xmlns:a16="http://schemas.microsoft.com/office/drawing/2014/main" id="{5F97215F-6275-476F-9202-B4EB709B6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52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285750</xdr:colOff>
      <xdr:row>115</xdr:row>
      <xdr:rowOff>95250</xdr:rowOff>
    </xdr:to>
    <xdr:pic>
      <xdr:nvPicPr>
        <xdr:cNvPr id="115" name="Picture 114" descr="United States">
          <a:extLst>
            <a:ext uri="{FF2B5EF4-FFF2-40B4-BE49-F238E27FC236}">
              <a16:creationId xmlns:a16="http://schemas.microsoft.com/office/drawing/2014/main" id="{98C4FEED-1700-41E0-ACEC-5E1531BD6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71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285750</xdr:colOff>
      <xdr:row>116</xdr:row>
      <xdr:rowOff>95250</xdr:rowOff>
    </xdr:to>
    <xdr:pic>
      <xdr:nvPicPr>
        <xdr:cNvPr id="116" name="Picture 115" descr="South Korea">
          <a:extLst>
            <a:ext uri="{FF2B5EF4-FFF2-40B4-BE49-F238E27FC236}">
              <a16:creationId xmlns:a16="http://schemas.microsoft.com/office/drawing/2014/main" id="{E63AA7FB-7AB3-4C8D-A598-75DD0CB1C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0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285750</xdr:colOff>
      <xdr:row>117</xdr:row>
      <xdr:rowOff>95250</xdr:rowOff>
    </xdr:to>
    <xdr:pic>
      <xdr:nvPicPr>
        <xdr:cNvPr id="117" name="Picture 116" descr="New Zealand">
          <a:extLst>
            <a:ext uri="{FF2B5EF4-FFF2-40B4-BE49-F238E27FC236}">
              <a16:creationId xmlns:a16="http://schemas.microsoft.com/office/drawing/2014/main" id="{3505C8E8-2EB8-4599-911F-566CA2AA5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09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285750</xdr:colOff>
      <xdr:row>118</xdr:row>
      <xdr:rowOff>95250</xdr:rowOff>
    </xdr:to>
    <xdr:pic>
      <xdr:nvPicPr>
        <xdr:cNvPr id="118" name="Picture 117" descr="United States">
          <a:extLst>
            <a:ext uri="{FF2B5EF4-FFF2-40B4-BE49-F238E27FC236}">
              <a16:creationId xmlns:a16="http://schemas.microsoft.com/office/drawing/2014/main" id="{89A88904-A14B-4241-B340-B57A9BF04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8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285750</xdr:colOff>
      <xdr:row>119</xdr:row>
      <xdr:rowOff>95250</xdr:rowOff>
    </xdr:to>
    <xdr:pic>
      <xdr:nvPicPr>
        <xdr:cNvPr id="119" name="Picture 118" descr="England">
          <a:extLst>
            <a:ext uri="{FF2B5EF4-FFF2-40B4-BE49-F238E27FC236}">
              <a16:creationId xmlns:a16="http://schemas.microsoft.com/office/drawing/2014/main" id="{2AFAE8E3-18BA-496D-A92E-D177FD52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7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285750</xdr:colOff>
      <xdr:row>120</xdr:row>
      <xdr:rowOff>95250</xdr:rowOff>
    </xdr:to>
    <xdr:pic>
      <xdr:nvPicPr>
        <xdr:cNvPr id="120" name="Picture 119" descr="United States">
          <a:extLst>
            <a:ext uri="{FF2B5EF4-FFF2-40B4-BE49-F238E27FC236}">
              <a16:creationId xmlns:a16="http://schemas.microsoft.com/office/drawing/2014/main" id="{096A398D-9BFA-41B4-9379-481B1093D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66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285750</xdr:colOff>
      <xdr:row>121</xdr:row>
      <xdr:rowOff>95250</xdr:rowOff>
    </xdr:to>
    <xdr:pic>
      <xdr:nvPicPr>
        <xdr:cNvPr id="121" name="Picture 120" descr="United States">
          <a:extLst>
            <a:ext uri="{FF2B5EF4-FFF2-40B4-BE49-F238E27FC236}">
              <a16:creationId xmlns:a16="http://schemas.microsoft.com/office/drawing/2014/main" id="{4C37D912-AAE8-406B-8AF1-7007E5DF3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285750</xdr:colOff>
      <xdr:row>122</xdr:row>
      <xdr:rowOff>95250</xdr:rowOff>
    </xdr:to>
    <xdr:pic>
      <xdr:nvPicPr>
        <xdr:cNvPr id="122" name="Picture 121" descr="England">
          <a:extLst>
            <a:ext uri="{FF2B5EF4-FFF2-40B4-BE49-F238E27FC236}">
              <a16:creationId xmlns:a16="http://schemas.microsoft.com/office/drawing/2014/main" id="{8E9D5650-8C96-486A-A914-511599E7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285750</xdr:colOff>
      <xdr:row>123</xdr:row>
      <xdr:rowOff>95250</xdr:rowOff>
    </xdr:to>
    <xdr:pic>
      <xdr:nvPicPr>
        <xdr:cNvPr id="123" name="Picture 122" descr="Germany">
          <a:extLst>
            <a:ext uri="{FF2B5EF4-FFF2-40B4-BE49-F238E27FC236}">
              <a16:creationId xmlns:a16="http://schemas.microsoft.com/office/drawing/2014/main" id="{8D5F2DE8-9EF8-41CA-B8A2-852CB4696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24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285750</xdr:colOff>
      <xdr:row>124</xdr:row>
      <xdr:rowOff>95250</xdr:rowOff>
    </xdr:to>
    <xdr:pic>
      <xdr:nvPicPr>
        <xdr:cNvPr id="124" name="Picture 123" descr="United States">
          <a:extLst>
            <a:ext uri="{FF2B5EF4-FFF2-40B4-BE49-F238E27FC236}">
              <a16:creationId xmlns:a16="http://schemas.microsoft.com/office/drawing/2014/main" id="{2A25C1DA-0F17-4BD4-B684-FC8BCF31B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43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285750</xdr:colOff>
      <xdr:row>125</xdr:row>
      <xdr:rowOff>95250</xdr:rowOff>
    </xdr:to>
    <xdr:pic>
      <xdr:nvPicPr>
        <xdr:cNvPr id="125" name="Picture 124" descr="Fiji">
          <a:extLst>
            <a:ext uri="{FF2B5EF4-FFF2-40B4-BE49-F238E27FC236}">
              <a16:creationId xmlns:a16="http://schemas.microsoft.com/office/drawing/2014/main" id="{9C41E7C6-962E-410B-A034-202705078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2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285750</xdr:colOff>
      <xdr:row>126</xdr:row>
      <xdr:rowOff>95250</xdr:rowOff>
    </xdr:to>
    <xdr:pic>
      <xdr:nvPicPr>
        <xdr:cNvPr id="126" name="Picture 125" descr="Canada">
          <a:extLst>
            <a:ext uri="{FF2B5EF4-FFF2-40B4-BE49-F238E27FC236}">
              <a16:creationId xmlns:a16="http://schemas.microsoft.com/office/drawing/2014/main" id="{77D56B2B-C72E-431B-BE68-BCA829AE9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1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285750</xdr:colOff>
      <xdr:row>127</xdr:row>
      <xdr:rowOff>95250</xdr:rowOff>
    </xdr:to>
    <xdr:pic>
      <xdr:nvPicPr>
        <xdr:cNvPr id="127" name="Picture 126" descr="Australia">
          <a:extLst>
            <a:ext uri="{FF2B5EF4-FFF2-40B4-BE49-F238E27FC236}">
              <a16:creationId xmlns:a16="http://schemas.microsoft.com/office/drawing/2014/main" id="{AA5109F0-8CBB-4361-9CFD-FB30ACE9A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00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285750</xdr:colOff>
      <xdr:row>128</xdr:row>
      <xdr:rowOff>95250</xdr:rowOff>
    </xdr:to>
    <xdr:pic>
      <xdr:nvPicPr>
        <xdr:cNvPr id="128" name="Picture 127" descr="Sweden">
          <a:extLst>
            <a:ext uri="{FF2B5EF4-FFF2-40B4-BE49-F238E27FC236}">
              <a16:creationId xmlns:a16="http://schemas.microsoft.com/office/drawing/2014/main" id="{BE33D58C-AC18-49AC-BF4B-2644E4385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9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285750</xdr:colOff>
      <xdr:row>129</xdr:row>
      <xdr:rowOff>95250</xdr:rowOff>
    </xdr:to>
    <xdr:pic>
      <xdr:nvPicPr>
        <xdr:cNvPr id="129" name="Picture 128" descr="South Korea">
          <a:extLst>
            <a:ext uri="{FF2B5EF4-FFF2-40B4-BE49-F238E27FC236}">
              <a16:creationId xmlns:a16="http://schemas.microsoft.com/office/drawing/2014/main" id="{18FADC1C-4E92-405B-908D-B3389748B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38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285750</xdr:colOff>
      <xdr:row>130</xdr:row>
      <xdr:rowOff>95250</xdr:rowOff>
    </xdr:to>
    <xdr:pic>
      <xdr:nvPicPr>
        <xdr:cNvPr id="130" name="Picture 129" descr="United States">
          <a:extLst>
            <a:ext uri="{FF2B5EF4-FFF2-40B4-BE49-F238E27FC236}">
              <a16:creationId xmlns:a16="http://schemas.microsoft.com/office/drawing/2014/main" id="{B3F29866-2C56-4FDC-BD5B-9DB8A8C33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57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285750</xdr:colOff>
      <xdr:row>131</xdr:row>
      <xdr:rowOff>95250</xdr:rowOff>
    </xdr:to>
    <xdr:pic>
      <xdr:nvPicPr>
        <xdr:cNvPr id="131" name="Picture 130" descr="United States">
          <a:extLst>
            <a:ext uri="{FF2B5EF4-FFF2-40B4-BE49-F238E27FC236}">
              <a16:creationId xmlns:a16="http://schemas.microsoft.com/office/drawing/2014/main" id="{F7889E6E-A6C3-4741-B1B0-F9633313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6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285750</xdr:colOff>
      <xdr:row>132</xdr:row>
      <xdr:rowOff>95250</xdr:rowOff>
    </xdr:to>
    <xdr:pic>
      <xdr:nvPicPr>
        <xdr:cNvPr id="132" name="Picture 131" descr="United States">
          <a:extLst>
            <a:ext uri="{FF2B5EF4-FFF2-40B4-BE49-F238E27FC236}">
              <a16:creationId xmlns:a16="http://schemas.microsoft.com/office/drawing/2014/main" id="{A7238F5D-5455-4F9D-8AFD-ACB6C8AAF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5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285750</xdr:colOff>
      <xdr:row>133</xdr:row>
      <xdr:rowOff>95250</xdr:rowOff>
    </xdr:to>
    <xdr:pic>
      <xdr:nvPicPr>
        <xdr:cNvPr id="133" name="Picture 132" descr="United States">
          <a:extLst>
            <a:ext uri="{FF2B5EF4-FFF2-40B4-BE49-F238E27FC236}">
              <a16:creationId xmlns:a16="http://schemas.microsoft.com/office/drawing/2014/main" id="{E3CA9FB4-5785-4598-BF14-5FA0C86AB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14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285750</xdr:colOff>
      <xdr:row>134</xdr:row>
      <xdr:rowOff>95250</xdr:rowOff>
    </xdr:to>
    <xdr:pic>
      <xdr:nvPicPr>
        <xdr:cNvPr id="134" name="Picture 133" descr="Mexico">
          <a:extLst>
            <a:ext uri="{FF2B5EF4-FFF2-40B4-BE49-F238E27FC236}">
              <a16:creationId xmlns:a16="http://schemas.microsoft.com/office/drawing/2014/main" id="{FED9C9F7-9B96-458D-8CCF-2D47860E4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33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285750</xdr:colOff>
      <xdr:row>135</xdr:row>
      <xdr:rowOff>95250</xdr:rowOff>
    </xdr:to>
    <xdr:pic>
      <xdr:nvPicPr>
        <xdr:cNvPr id="135" name="Picture 134" descr="United States">
          <a:extLst>
            <a:ext uri="{FF2B5EF4-FFF2-40B4-BE49-F238E27FC236}">
              <a16:creationId xmlns:a16="http://schemas.microsoft.com/office/drawing/2014/main" id="{890AC58C-A8B6-4F62-9E05-4F61C6F91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52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285750</xdr:colOff>
      <xdr:row>136</xdr:row>
      <xdr:rowOff>95250</xdr:rowOff>
    </xdr:to>
    <xdr:pic>
      <xdr:nvPicPr>
        <xdr:cNvPr id="136" name="Picture 135" descr="United States">
          <a:extLst>
            <a:ext uri="{FF2B5EF4-FFF2-40B4-BE49-F238E27FC236}">
              <a16:creationId xmlns:a16="http://schemas.microsoft.com/office/drawing/2014/main" id="{BB6AF4A2-A72C-4BAC-BA77-94E616C05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71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285750</xdr:colOff>
      <xdr:row>137</xdr:row>
      <xdr:rowOff>95250</xdr:rowOff>
    </xdr:to>
    <xdr:pic>
      <xdr:nvPicPr>
        <xdr:cNvPr id="137" name="Picture 136" descr="India">
          <a:extLst>
            <a:ext uri="{FF2B5EF4-FFF2-40B4-BE49-F238E27FC236}">
              <a16:creationId xmlns:a16="http://schemas.microsoft.com/office/drawing/2014/main" id="{A9282A26-6C11-493A-AC8D-936E6BB80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90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285750</xdr:colOff>
      <xdr:row>138</xdr:row>
      <xdr:rowOff>95250</xdr:rowOff>
    </xdr:to>
    <xdr:pic>
      <xdr:nvPicPr>
        <xdr:cNvPr id="138" name="Picture 137" descr="United States">
          <a:extLst>
            <a:ext uri="{FF2B5EF4-FFF2-40B4-BE49-F238E27FC236}">
              <a16:creationId xmlns:a16="http://schemas.microsoft.com/office/drawing/2014/main" id="{786A4321-33C5-4CCE-AD4B-7C5E9E231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09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285750</xdr:colOff>
      <xdr:row>139</xdr:row>
      <xdr:rowOff>95250</xdr:rowOff>
    </xdr:to>
    <xdr:pic>
      <xdr:nvPicPr>
        <xdr:cNvPr id="139" name="Picture 138" descr="Australia">
          <a:extLst>
            <a:ext uri="{FF2B5EF4-FFF2-40B4-BE49-F238E27FC236}">
              <a16:creationId xmlns:a16="http://schemas.microsoft.com/office/drawing/2014/main" id="{8DABAF7D-4D9F-490C-8FD2-A6BC96A7F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8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285750</xdr:colOff>
      <xdr:row>140</xdr:row>
      <xdr:rowOff>95250</xdr:rowOff>
    </xdr:to>
    <xdr:pic>
      <xdr:nvPicPr>
        <xdr:cNvPr id="140" name="Picture 139" descr="United States">
          <a:extLst>
            <a:ext uri="{FF2B5EF4-FFF2-40B4-BE49-F238E27FC236}">
              <a16:creationId xmlns:a16="http://schemas.microsoft.com/office/drawing/2014/main" id="{979EF1AA-323D-4600-99F1-87919AD44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7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285750</xdr:colOff>
      <xdr:row>141</xdr:row>
      <xdr:rowOff>95250</xdr:rowOff>
    </xdr:to>
    <xdr:pic>
      <xdr:nvPicPr>
        <xdr:cNvPr id="141" name="Picture 140" descr="United States">
          <a:extLst>
            <a:ext uri="{FF2B5EF4-FFF2-40B4-BE49-F238E27FC236}">
              <a16:creationId xmlns:a16="http://schemas.microsoft.com/office/drawing/2014/main" id="{1A42A8BA-2859-4B74-9C6C-08ED5ECD2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285750</xdr:colOff>
      <xdr:row>142</xdr:row>
      <xdr:rowOff>95250</xdr:rowOff>
    </xdr:to>
    <xdr:pic>
      <xdr:nvPicPr>
        <xdr:cNvPr id="142" name="Picture 141" descr="United States">
          <a:extLst>
            <a:ext uri="{FF2B5EF4-FFF2-40B4-BE49-F238E27FC236}">
              <a16:creationId xmlns:a16="http://schemas.microsoft.com/office/drawing/2014/main" id="{2BE1AD06-4502-42A4-95BB-8F77F7623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86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285750</xdr:colOff>
      <xdr:row>143</xdr:row>
      <xdr:rowOff>95250</xdr:rowOff>
    </xdr:to>
    <xdr:pic>
      <xdr:nvPicPr>
        <xdr:cNvPr id="143" name="Picture 142" descr="United States">
          <a:extLst>
            <a:ext uri="{FF2B5EF4-FFF2-40B4-BE49-F238E27FC236}">
              <a16:creationId xmlns:a16="http://schemas.microsoft.com/office/drawing/2014/main" id="{29308785-86F7-4D28-94E9-09CC8162D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05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285750</xdr:colOff>
      <xdr:row>144</xdr:row>
      <xdr:rowOff>95250</xdr:rowOff>
    </xdr:to>
    <xdr:pic>
      <xdr:nvPicPr>
        <xdr:cNvPr id="144" name="Picture 143" descr="United States">
          <a:extLst>
            <a:ext uri="{FF2B5EF4-FFF2-40B4-BE49-F238E27FC236}">
              <a16:creationId xmlns:a16="http://schemas.microsoft.com/office/drawing/2014/main" id="{96F26FB6-119C-43DD-9C6F-A42453401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4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285750</xdr:colOff>
      <xdr:row>145</xdr:row>
      <xdr:rowOff>95250</xdr:rowOff>
    </xdr:to>
    <xdr:pic>
      <xdr:nvPicPr>
        <xdr:cNvPr id="145" name="Picture 144" descr="United States">
          <a:extLst>
            <a:ext uri="{FF2B5EF4-FFF2-40B4-BE49-F238E27FC236}">
              <a16:creationId xmlns:a16="http://schemas.microsoft.com/office/drawing/2014/main" id="{6FB4A988-7743-468F-92FD-6F99EDD99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43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285750</xdr:colOff>
      <xdr:row>146</xdr:row>
      <xdr:rowOff>95250</xdr:rowOff>
    </xdr:to>
    <xdr:pic>
      <xdr:nvPicPr>
        <xdr:cNvPr id="146" name="Picture 145" descr="United States">
          <a:extLst>
            <a:ext uri="{FF2B5EF4-FFF2-40B4-BE49-F238E27FC236}">
              <a16:creationId xmlns:a16="http://schemas.microsoft.com/office/drawing/2014/main" id="{245F108D-3764-48E1-83A6-594F08EA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62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285750</xdr:colOff>
      <xdr:row>147</xdr:row>
      <xdr:rowOff>95250</xdr:rowOff>
    </xdr:to>
    <xdr:pic>
      <xdr:nvPicPr>
        <xdr:cNvPr id="147" name="Picture 146" descr="Mexico">
          <a:extLst>
            <a:ext uri="{FF2B5EF4-FFF2-40B4-BE49-F238E27FC236}">
              <a16:creationId xmlns:a16="http://schemas.microsoft.com/office/drawing/2014/main" id="{947A26FE-AF62-476B-8398-714247268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81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285750</xdr:colOff>
      <xdr:row>148</xdr:row>
      <xdr:rowOff>95250</xdr:rowOff>
    </xdr:to>
    <xdr:pic>
      <xdr:nvPicPr>
        <xdr:cNvPr id="148" name="Picture 147" descr="United States">
          <a:extLst>
            <a:ext uri="{FF2B5EF4-FFF2-40B4-BE49-F238E27FC236}">
              <a16:creationId xmlns:a16="http://schemas.microsoft.com/office/drawing/2014/main" id="{B1EC3AD8-F2A8-4F96-B99B-503E5F4C0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0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285750</xdr:colOff>
      <xdr:row>149</xdr:row>
      <xdr:rowOff>95250</xdr:rowOff>
    </xdr:to>
    <xdr:pic>
      <xdr:nvPicPr>
        <xdr:cNvPr id="149" name="Picture 148" descr="Chile">
          <a:extLst>
            <a:ext uri="{FF2B5EF4-FFF2-40B4-BE49-F238E27FC236}">
              <a16:creationId xmlns:a16="http://schemas.microsoft.com/office/drawing/2014/main" id="{26571542-6D8D-4993-B5CE-484CE9274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19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285750</xdr:colOff>
      <xdr:row>150</xdr:row>
      <xdr:rowOff>95250</xdr:rowOff>
    </xdr:to>
    <xdr:pic>
      <xdr:nvPicPr>
        <xdr:cNvPr id="150" name="Picture 149" descr="United States">
          <a:extLst>
            <a:ext uri="{FF2B5EF4-FFF2-40B4-BE49-F238E27FC236}">
              <a16:creationId xmlns:a16="http://schemas.microsoft.com/office/drawing/2014/main" id="{897CA59F-0B2C-4821-8B18-1715928B2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8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285750</xdr:colOff>
      <xdr:row>151</xdr:row>
      <xdr:rowOff>95250</xdr:rowOff>
    </xdr:to>
    <xdr:pic>
      <xdr:nvPicPr>
        <xdr:cNvPr id="151" name="Picture 150" descr="United States">
          <a:extLst>
            <a:ext uri="{FF2B5EF4-FFF2-40B4-BE49-F238E27FC236}">
              <a16:creationId xmlns:a16="http://schemas.microsoft.com/office/drawing/2014/main" id="{0563BB7B-ED93-4EBC-9B3C-23A5ED6CC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7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285750</xdr:colOff>
      <xdr:row>152</xdr:row>
      <xdr:rowOff>95250</xdr:rowOff>
    </xdr:to>
    <xdr:pic>
      <xdr:nvPicPr>
        <xdr:cNvPr id="152" name="Picture 151" descr="United States">
          <a:extLst>
            <a:ext uri="{FF2B5EF4-FFF2-40B4-BE49-F238E27FC236}">
              <a16:creationId xmlns:a16="http://schemas.microsoft.com/office/drawing/2014/main" id="{2DE7B5E0-55F4-4673-8617-22EC72D20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76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285750</xdr:colOff>
      <xdr:row>153</xdr:row>
      <xdr:rowOff>101600</xdr:rowOff>
    </xdr:to>
    <xdr:pic>
      <xdr:nvPicPr>
        <xdr:cNvPr id="153" name="Picture 152" descr="United States">
          <a:extLst>
            <a:ext uri="{FF2B5EF4-FFF2-40B4-BE49-F238E27FC236}">
              <a16:creationId xmlns:a16="http://schemas.microsoft.com/office/drawing/2014/main" id="{60BA58C9-943C-454B-B8D8-2BE80D470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95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72</xdr:row>
      <xdr:rowOff>0</xdr:rowOff>
    </xdr:from>
    <xdr:to>
      <xdr:col>0</xdr:col>
      <xdr:colOff>285750</xdr:colOff>
      <xdr:row>73</xdr:row>
      <xdr:rowOff>95250</xdr:rowOff>
    </xdr:to>
    <xdr:pic>
      <xdr:nvPicPr>
        <xdr:cNvPr id="2" name="Picture 1" descr="United States">
          <a:extLst>
            <a:ext uri="{FF2B5EF4-FFF2-40B4-BE49-F238E27FC236}">
              <a16:creationId xmlns:a16="http://schemas.microsoft.com/office/drawing/2014/main" id="{A8CCE455-C4D0-4726-A1DD-226C7679B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285750</xdr:colOff>
      <xdr:row>107</xdr:row>
      <xdr:rowOff>95250</xdr:rowOff>
    </xdr:to>
    <xdr:pic>
      <xdr:nvPicPr>
        <xdr:cNvPr id="3" name="Picture 2" descr="United States">
          <a:extLst>
            <a:ext uri="{FF2B5EF4-FFF2-40B4-BE49-F238E27FC236}">
              <a16:creationId xmlns:a16="http://schemas.microsoft.com/office/drawing/2014/main" id="{18B79BC3-0E90-4FC3-944D-80A314126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285750</xdr:colOff>
      <xdr:row>150</xdr:row>
      <xdr:rowOff>95250</xdr:rowOff>
    </xdr:to>
    <xdr:pic>
      <xdr:nvPicPr>
        <xdr:cNvPr id="4" name="Picture 3" descr="England">
          <a:extLst>
            <a:ext uri="{FF2B5EF4-FFF2-40B4-BE49-F238E27FC236}">
              <a16:creationId xmlns:a16="http://schemas.microsoft.com/office/drawing/2014/main" id="{BE31C707-9E01-4F62-8D39-C6033723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285750</xdr:colOff>
      <xdr:row>74</xdr:row>
      <xdr:rowOff>95250</xdr:rowOff>
    </xdr:to>
    <xdr:pic>
      <xdr:nvPicPr>
        <xdr:cNvPr id="5" name="Picture 4" descr="United States">
          <a:extLst>
            <a:ext uri="{FF2B5EF4-FFF2-40B4-BE49-F238E27FC236}">
              <a16:creationId xmlns:a16="http://schemas.microsoft.com/office/drawing/2014/main" id="{3093311D-DDE2-4CFA-95C5-CC06597AD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285750</xdr:colOff>
      <xdr:row>80</xdr:row>
      <xdr:rowOff>95250</xdr:rowOff>
    </xdr:to>
    <xdr:pic>
      <xdr:nvPicPr>
        <xdr:cNvPr id="6" name="Picture 5" descr="United States">
          <a:extLst>
            <a:ext uri="{FF2B5EF4-FFF2-40B4-BE49-F238E27FC236}">
              <a16:creationId xmlns:a16="http://schemas.microsoft.com/office/drawing/2014/main" id="{8E82F798-4479-4A1F-8AD1-A076088EA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285750</xdr:colOff>
      <xdr:row>85</xdr:row>
      <xdr:rowOff>95250</xdr:rowOff>
    </xdr:to>
    <xdr:pic>
      <xdr:nvPicPr>
        <xdr:cNvPr id="7" name="Picture 6" descr="United States">
          <a:extLst>
            <a:ext uri="{FF2B5EF4-FFF2-40B4-BE49-F238E27FC236}">
              <a16:creationId xmlns:a16="http://schemas.microsoft.com/office/drawing/2014/main" id="{239B9DB1-C159-4E49-8ED3-45B3A5D92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285750</xdr:colOff>
      <xdr:row>3</xdr:row>
      <xdr:rowOff>95250</xdr:rowOff>
    </xdr:to>
    <xdr:pic>
      <xdr:nvPicPr>
        <xdr:cNvPr id="8" name="Picture 7" descr="United States">
          <a:extLst>
            <a:ext uri="{FF2B5EF4-FFF2-40B4-BE49-F238E27FC236}">
              <a16:creationId xmlns:a16="http://schemas.microsoft.com/office/drawing/2014/main" id="{2CC40745-AEA9-4C9A-A03F-5506541CE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285750</xdr:colOff>
      <xdr:row>117</xdr:row>
      <xdr:rowOff>95250</xdr:rowOff>
    </xdr:to>
    <xdr:pic>
      <xdr:nvPicPr>
        <xdr:cNvPr id="9" name="Picture 8" descr="Northern Ireland">
          <a:extLst>
            <a:ext uri="{FF2B5EF4-FFF2-40B4-BE49-F238E27FC236}">
              <a16:creationId xmlns:a16="http://schemas.microsoft.com/office/drawing/2014/main" id="{B74F4C96-65E2-49A3-87B7-C4B2BE0FD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285750</xdr:colOff>
      <xdr:row>96</xdr:row>
      <xdr:rowOff>95250</xdr:rowOff>
    </xdr:to>
    <xdr:pic>
      <xdr:nvPicPr>
        <xdr:cNvPr id="10" name="Picture 9" descr="United States">
          <a:extLst>
            <a:ext uri="{FF2B5EF4-FFF2-40B4-BE49-F238E27FC236}">
              <a16:creationId xmlns:a16="http://schemas.microsoft.com/office/drawing/2014/main" id="{0BA34993-744E-4665-A42D-36A60C7F4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285750</xdr:colOff>
      <xdr:row>143</xdr:row>
      <xdr:rowOff>95250</xdr:rowOff>
    </xdr:to>
    <xdr:pic>
      <xdr:nvPicPr>
        <xdr:cNvPr id="11" name="Picture 10" descr="United States">
          <a:extLst>
            <a:ext uri="{FF2B5EF4-FFF2-40B4-BE49-F238E27FC236}">
              <a16:creationId xmlns:a16="http://schemas.microsoft.com/office/drawing/2014/main" id="{014A1F7A-381A-4235-890A-AD5AB45B1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285750</xdr:colOff>
      <xdr:row>79</xdr:row>
      <xdr:rowOff>95250</xdr:rowOff>
    </xdr:to>
    <xdr:pic>
      <xdr:nvPicPr>
        <xdr:cNvPr id="12" name="Picture 11" descr="United States">
          <a:extLst>
            <a:ext uri="{FF2B5EF4-FFF2-40B4-BE49-F238E27FC236}">
              <a16:creationId xmlns:a16="http://schemas.microsoft.com/office/drawing/2014/main" id="{B4F23BC7-C86D-4F85-9BCA-BFB90FC62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285750</xdr:colOff>
      <xdr:row>54</xdr:row>
      <xdr:rowOff>95250</xdr:rowOff>
    </xdr:to>
    <xdr:pic>
      <xdr:nvPicPr>
        <xdr:cNvPr id="13" name="Picture 12" descr="Australia">
          <a:extLst>
            <a:ext uri="{FF2B5EF4-FFF2-40B4-BE49-F238E27FC236}">
              <a16:creationId xmlns:a16="http://schemas.microsoft.com/office/drawing/2014/main" id="{76A946DE-F1D4-4474-A190-AB36B8C37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285750</xdr:colOff>
      <xdr:row>102</xdr:row>
      <xdr:rowOff>95250</xdr:rowOff>
    </xdr:to>
    <xdr:pic>
      <xdr:nvPicPr>
        <xdr:cNvPr id="14" name="Picture 13" descr="United States">
          <a:extLst>
            <a:ext uri="{FF2B5EF4-FFF2-40B4-BE49-F238E27FC236}">
              <a16:creationId xmlns:a16="http://schemas.microsoft.com/office/drawing/2014/main" id="{17694455-3E21-4DD5-B912-150F3C2D7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285750</xdr:colOff>
      <xdr:row>68</xdr:row>
      <xdr:rowOff>95250</xdr:rowOff>
    </xdr:to>
    <xdr:pic>
      <xdr:nvPicPr>
        <xdr:cNvPr id="15" name="Picture 14" descr="United States">
          <a:extLst>
            <a:ext uri="{FF2B5EF4-FFF2-40B4-BE49-F238E27FC236}">
              <a16:creationId xmlns:a16="http://schemas.microsoft.com/office/drawing/2014/main" id="{3EACE8E0-2D0C-4765-895C-35001640E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285750</xdr:colOff>
      <xdr:row>49</xdr:row>
      <xdr:rowOff>95250</xdr:rowOff>
    </xdr:to>
    <xdr:pic>
      <xdr:nvPicPr>
        <xdr:cNvPr id="16" name="Picture 15" descr="Argentina">
          <a:extLst>
            <a:ext uri="{FF2B5EF4-FFF2-40B4-BE49-F238E27FC236}">
              <a16:creationId xmlns:a16="http://schemas.microsoft.com/office/drawing/2014/main" id="{2F1882FE-715E-4878-A347-4613F1D4F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285750</xdr:colOff>
      <xdr:row>13</xdr:row>
      <xdr:rowOff>95250</xdr:rowOff>
    </xdr:to>
    <xdr:pic>
      <xdr:nvPicPr>
        <xdr:cNvPr id="17" name="Picture 16" descr="United States">
          <a:extLst>
            <a:ext uri="{FF2B5EF4-FFF2-40B4-BE49-F238E27FC236}">
              <a16:creationId xmlns:a16="http://schemas.microsoft.com/office/drawing/2014/main" id="{2F400726-41A7-447B-A3D4-E025815DB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4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285750</xdr:colOff>
      <xdr:row>106</xdr:row>
      <xdr:rowOff>95250</xdr:rowOff>
    </xdr:to>
    <xdr:pic>
      <xdr:nvPicPr>
        <xdr:cNvPr id="18" name="Picture 17" descr="England">
          <a:extLst>
            <a:ext uri="{FF2B5EF4-FFF2-40B4-BE49-F238E27FC236}">
              <a16:creationId xmlns:a16="http://schemas.microsoft.com/office/drawing/2014/main" id="{67C0DBF6-9742-4B50-9262-8B6C51DE4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285750</xdr:colOff>
      <xdr:row>67</xdr:row>
      <xdr:rowOff>95250</xdr:rowOff>
    </xdr:to>
    <xdr:pic>
      <xdr:nvPicPr>
        <xdr:cNvPr id="19" name="Picture 18" descr="Australia">
          <a:extLst>
            <a:ext uri="{FF2B5EF4-FFF2-40B4-BE49-F238E27FC236}">
              <a16:creationId xmlns:a16="http://schemas.microsoft.com/office/drawing/2014/main" id="{0CCFEB50-ED83-4C48-B7E5-75E2AA008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2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285750</xdr:colOff>
      <xdr:row>145</xdr:row>
      <xdr:rowOff>95250</xdr:rowOff>
    </xdr:to>
    <xdr:pic>
      <xdr:nvPicPr>
        <xdr:cNvPr id="20" name="Picture 19" descr="United States">
          <a:extLst>
            <a:ext uri="{FF2B5EF4-FFF2-40B4-BE49-F238E27FC236}">
              <a16:creationId xmlns:a16="http://schemas.microsoft.com/office/drawing/2014/main" id="{98E0C842-2283-40BC-8ABF-9F95D6303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1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285750</xdr:colOff>
      <xdr:row>119</xdr:row>
      <xdr:rowOff>95250</xdr:rowOff>
    </xdr:to>
    <xdr:pic>
      <xdr:nvPicPr>
        <xdr:cNvPr id="21" name="Picture 20" descr="England">
          <a:extLst>
            <a:ext uri="{FF2B5EF4-FFF2-40B4-BE49-F238E27FC236}">
              <a16:creationId xmlns:a16="http://schemas.microsoft.com/office/drawing/2014/main" id="{11C9ABE6-3BC6-4190-85A4-9CAD5CDF1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285750</xdr:colOff>
      <xdr:row>27</xdr:row>
      <xdr:rowOff>95250</xdr:rowOff>
    </xdr:to>
    <xdr:pic>
      <xdr:nvPicPr>
        <xdr:cNvPr id="22" name="Picture 21" descr="United States">
          <a:extLst>
            <a:ext uri="{FF2B5EF4-FFF2-40B4-BE49-F238E27FC236}">
              <a16:creationId xmlns:a16="http://schemas.microsoft.com/office/drawing/2014/main" id="{CA9077F6-2B95-4CB7-9C18-6F304B990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285750</xdr:colOff>
      <xdr:row>138</xdr:row>
      <xdr:rowOff>95250</xdr:rowOff>
    </xdr:to>
    <xdr:pic>
      <xdr:nvPicPr>
        <xdr:cNvPr id="23" name="Picture 22" descr="United States">
          <a:extLst>
            <a:ext uri="{FF2B5EF4-FFF2-40B4-BE49-F238E27FC236}">
              <a16:creationId xmlns:a16="http://schemas.microsoft.com/office/drawing/2014/main" id="{866EB791-AFDB-4785-975C-9BF2DD723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9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285750</xdr:colOff>
      <xdr:row>124</xdr:row>
      <xdr:rowOff>95250</xdr:rowOff>
    </xdr:to>
    <xdr:pic>
      <xdr:nvPicPr>
        <xdr:cNvPr id="24" name="Picture 23" descr="United States">
          <a:extLst>
            <a:ext uri="{FF2B5EF4-FFF2-40B4-BE49-F238E27FC236}">
              <a16:creationId xmlns:a16="http://schemas.microsoft.com/office/drawing/2014/main" id="{ED799412-83C2-4544-A02D-D37333CFA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8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285750</xdr:colOff>
      <xdr:row>32</xdr:row>
      <xdr:rowOff>95250</xdr:rowOff>
    </xdr:to>
    <xdr:pic>
      <xdr:nvPicPr>
        <xdr:cNvPr id="25" name="Picture 24" descr="South Africa">
          <a:extLst>
            <a:ext uri="{FF2B5EF4-FFF2-40B4-BE49-F238E27FC236}">
              <a16:creationId xmlns:a16="http://schemas.microsoft.com/office/drawing/2014/main" id="{39C578FB-C901-4C06-AEF0-3A58823E2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7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285750</xdr:colOff>
      <xdr:row>52</xdr:row>
      <xdr:rowOff>95250</xdr:rowOff>
    </xdr:to>
    <xdr:pic>
      <xdr:nvPicPr>
        <xdr:cNvPr id="26" name="Picture 25" descr="Italy">
          <a:extLst>
            <a:ext uri="{FF2B5EF4-FFF2-40B4-BE49-F238E27FC236}">
              <a16:creationId xmlns:a16="http://schemas.microsoft.com/office/drawing/2014/main" id="{BD70CDA7-6218-408F-AC2F-6AF896867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6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285750</xdr:colOff>
      <xdr:row>8</xdr:row>
      <xdr:rowOff>95250</xdr:rowOff>
    </xdr:to>
    <xdr:pic>
      <xdr:nvPicPr>
        <xdr:cNvPr id="27" name="Picture 26" descr="Germany">
          <a:extLst>
            <a:ext uri="{FF2B5EF4-FFF2-40B4-BE49-F238E27FC236}">
              <a16:creationId xmlns:a16="http://schemas.microsoft.com/office/drawing/2014/main" id="{381E9DED-AA06-477C-B230-F65BD45EC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95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285750</xdr:colOff>
      <xdr:row>126</xdr:row>
      <xdr:rowOff>95250</xdr:rowOff>
    </xdr:to>
    <xdr:pic>
      <xdr:nvPicPr>
        <xdr:cNvPr id="28" name="Picture 27" descr="United States">
          <a:extLst>
            <a:ext uri="{FF2B5EF4-FFF2-40B4-BE49-F238E27FC236}">
              <a16:creationId xmlns:a16="http://schemas.microsoft.com/office/drawing/2014/main" id="{13A635A6-3A52-4252-B28C-2E9D04649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285750</xdr:colOff>
      <xdr:row>90</xdr:row>
      <xdr:rowOff>95250</xdr:rowOff>
    </xdr:to>
    <xdr:pic>
      <xdr:nvPicPr>
        <xdr:cNvPr id="29" name="Picture 28" descr="United States">
          <a:extLst>
            <a:ext uri="{FF2B5EF4-FFF2-40B4-BE49-F238E27FC236}">
              <a16:creationId xmlns:a16="http://schemas.microsoft.com/office/drawing/2014/main" id="{1A4CAC0E-05CE-41B1-BCB7-A130AFC2A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33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285750</xdr:colOff>
      <xdr:row>70</xdr:row>
      <xdr:rowOff>95250</xdr:rowOff>
    </xdr:to>
    <xdr:pic>
      <xdr:nvPicPr>
        <xdr:cNvPr id="30" name="Picture 29" descr="Venezuela">
          <a:extLst>
            <a:ext uri="{FF2B5EF4-FFF2-40B4-BE49-F238E27FC236}">
              <a16:creationId xmlns:a16="http://schemas.microsoft.com/office/drawing/2014/main" id="{8BD8A60C-A632-4267-86EF-6B475126E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2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285750</xdr:colOff>
      <xdr:row>60</xdr:row>
      <xdr:rowOff>95250</xdr:rowOff>
    </xdr:to>
    <xdr:pic>
      <xdr:nvPicPr>
        <xdr:cNvPr id="31" name="Picture 30" descr="United States">
          <a:extLst>
            <a:ext uri="{FF2B5EF4-FFF2-40B4-BE49-F238E27FC236}">
              <a16:creationId xmlns:a16="http://schemas.microsoft.com/office/drawing/2014/main" id="{D9BAC10A-1986-4325-93D5-3BE8F7A80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1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285750</xdr:colOff>
      <xdr:row>35</xdr:row>
      <xdr:rowOff>95250</xdr:rowOff>
    </xdr:to>
    <xdr:pic>
      <xdr:nvPicPr>
        <xdr:cNvPr id="32" name="Picture 31" descr="United States">
          <a:extLst>
            <a:ext uri="{FF2B5EF4-FFF2-40B4-BE49-F238E27FC236}">
              <a16:creationId xmlns:a16="http://schemas.microsoft.com/office/drawing/2014/main" id="{4B2DDE78-CB4C-41A0-93F2-BAFA9C85D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0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285750</xdr:colOff>
      <xdr:row>30</xdr:row>
      <xdr:rowOff>95250</xdr:rowOff>
    </xdr:to>
    <xdr:pic>
      <xdr:nvPicPr>
        <xdr:cNvPr id="33" name="Picture 32" descr="United States">
          <a:extLst>
            <a:ext uri="{FF2B5EF4-FFF2-40B4-BE49-F238E27FC236}">
              <a16:creationId xmlns:a16="http://schemas.microsoft.com/office/drawing/2014/main" id="{B73370F3-5FF1-4A02-8136-0FE22FB8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9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285750</xdr:colOff>
      <xdr:row>72</xdr:row>
      <xdr:rowOff>95250</xdr:rowOff>
    </xdr:to>
    <xdr:pic>
      <xdr:nvPicPr>
        <xdr:cNvPr id="34" name="Picture 33" descr="United States">
          <a:extLst>
            <a:ext uri="{FF2B5EF4-FFF2-40B4-BE49-F238E27FC236}">
              <a16:creationId xmlns:a16="http://schemas.microsoft.com/office/drawing/2014/main" id="{0FD354D4-D054-4F8B-9A20-EA9E1C14B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285750</xdr:colOff>
      <xdr:row>104</xdr:row>
      <xdr:rowOff>95250</xdr:rowOff>
    </xdr:to>
    <xdr:pic>
      <xdr:nvPicPr>
        <xdr:cNvPr id="35" name="Picture 34" descr="United States">
          <a:extLst>
            <a:ext uri="{FF2B5EF4-FFF2-40B4-BE49-F238E27FC236}">
              <a16:creationId xmlns:a16="http://schemas.microsoft.com/office/drawing/2014/main" id="{0E25C1CD-46BA-4DC6-9402-82D0F5FF1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285750</xdr:colOff>
      <xdr:row>61</xdr:row>
      <xdr:rowOff>95250</xdr:rowOff>
    </xdr:to>
    <xdr:pic>
      <xdr:nvPicPr>
        <xdr:cNvPr id="36" name="Picture 35" descr="United States">
          <a:extLst>
            <a:ext uri="{FF2B5EF4-FFF2-40B4-BE49-F238E27FC236}">
              <a16:creationId xmlns:a16="http://schemas.microsoft.com/office/drawing/2014/main" id="{F329D712-77E7-4DE4-85FB-ACE504844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6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285750</xdr:colOff>
      <xdr:row>116</xdr:row>
      <xdr:rowOff>95250</xdr:rowOff>
    </xdr:to>
    <xdr:pic>
      <xdr:nvPicPr>
        <xdr:cNvPr id="37" name="Picture 36" descr="Australia">
          <a:extLst>
            <a:ext uri="{FF2B5EF4-FFF2-40B4-BE49-F238E27FC236}">
              <a16:creationId xmlns:a16="http://schemas.microsoft.com/office/drawing/2014/main" id="{4ED812F1-71DD-48F2-86A5-07252503E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5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285750</xdr:colOff>
      <xdr:row>17</xdr:row>
      <xdr:rowOff>95250</xdr:rowOff>
    </xdr:to>
    <xdr:pic>
      <xdr:nvPicPr>
        <xdr:cNvPr id="38" name="Picture 37" descr="United States">
          <a:extLst>
            <a:ext uri="{FF2B5EF4-FFF2-40B4-BE49-F238E27FC236}">
              <a16:creationId xmlns:a16="http://schemas.microsoft.com/office/drawing/2014/main" id="{A1FA3DE3-03EE-4B86-9C56-746C1A09D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4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285750</xdr:colOff>
      <xdr:row>2</xdr:row>
      <xdr:rowOff>95250</xdr:rowOff>
    </xdr:to>
    <xdr:pic>
      <xdr:nvPicPr>
        <xdr:cNvPr id="39" name="Picture 38" descr="Australia">
          <a:extLst>
            <a:ext uri="{FF2B5EF4-FFF2-40B4-BE49-F238E27FC236}">
              <a16:creationId xmlns:a16="http://schemas.microsoft.com/office/drawing/2014/main" id="{D3FFEAB3-22D4-4E98-B705-BDCCD1E83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23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285750</xdr:colOff>
      <xdr:row>136</xdr:row>
      <xdr:rowOff>95250</xdr:rowOff>
    </xdr:to>
    <xdr:pic>
      <xdr:nvPicPr>
        <xdr:cNvPr id="40" name="Picture 39" descr="United States">
          <a:extLst>
            <a:ext uri="{FF2B5EF4-FFF2-40B4-BE49-F238E27FC236}">
              <a16:creationId xmlns:a16="http://schemas.microsoft.com/office/drawing/2014/main" id="{D58D5792-B96A-43A8-8B26-296B3D622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2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285750</xdr:colOff>
      <xdr:row>50</xdr:row>
      <xdr:rowOff>95250</xdr:rowOff>
    </xdr:to>
    <xdr:pic>
      <xdr:nvPicPr>
        <xdr:cNvPr id="41" name="Picture 40" descr="South Africa">
          <a:extLst>
            <a:ext uri="{FF2B5EF4-FFF2-40B4-BE49-F238E27FC236}">
              <a16:creationId xmlns:a16="http://schemas.microsoft.com/office/drawing/2014/main" id="{4A6D9DF7-1B44-4DBB-9FB3-E77D62FBA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285750</xdr:colOff>
      <xdr:row>91</xdr:row>
      <xdr:rowOff>95250</xdr:rowOff>
    </xdr:to>
    <xdr:pic>
      <xdr:nvPicPr>
        <xdr:cNvPr id="42" name="Picture 41" descr="Canada">
          <a:extLst>
            <a:ext uri="{FF2B5EF4-FFF2-40B4-BE49-F238E27FC236}">
              <a16:creationId xmlns:a16="http://schemas.microsoft.com/office/drawing/2014/main" id="{1385D0A0-1057-4567-8C9D-E0A2C84CA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1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285750</xdr:colOff>
      <xdr:row>57</xdr:row>
      <xdr:rowOff>95250</xdr:rowOff>
    </xdr:to>
    <xdr:pic>
      <xdr:nvPicPr>
        <xdr:cNvPr id="43" name="Picture 42" descr="Australia">
          <a:extLst>
            <a:ext uri="{FF2B5EF4-FFF2-40B4-BE49-F238E27FC236}">
              <a16:creationId xmlns:a16="http://schemas.microsoft.com/office/drawing/2014/main" id="{6ACC5EA4-4141-4199-BE86-3F773BCA7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00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285750</xdr:colOff>
      <xdr:row>12</xdr:row>
      <xdr:rowOff>95250</xdr:rowOff>
    </xdr:to>
    <xdr:pic>
      <xdr:nvPicPr>
        <xdr:cNvPr id="44" name="Picture 43" descr="United States">
          <a:extLst>
            <a:ext uri="{FF2B5EF4-FFF2-40B4-BE49-F238E27FC236}">
              <a16:creationId xmlns:a16="http://schemas.microsoft.com/office/drawing/2014/main" id="{BBA17C89-D231-4C47-AE51-0F4A7A5A3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9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285750</xdr:colOff>
      <xdr:row>18</xdr:row>
      <xdr:rowOff>95250</xdr:rowOff>
    </xdr:to>
    <xdr:pic>
      <xdr:nvPicPr>
        <xdr:cNvPr id="45" name="Picture 44" descr="United States">
          <a:extLst>
            <a:ext uri="{FF2B5EF4-FFF2-40B4-BE49-F238E27FC236}">
              <a16:creationId xmlns:a16="http://schemas.microsoft.com/office/drawing/2014/main" id="{C416C5C7-64CE-4776-97C6-CC9683387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8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285750</xdr:colOff>
      <xdr:row>156</xdr:row>
      <xdr:rowOff>101600</xdr:rowOff>
    </xdr:to>
    <xdr:pic>
      <xdr:nvPicPr>
        <xdr:cNvPr id="46" name="Picture 45" descr="China">
          <a:extLst>
            <a:ext uri="{FF2B5EF4-FFF2-40B4-BE49-F238E27FC236}">
              <a16:creationId xmlns:a16="http://schemas.microsoft.com/office/drawing/2014/main" id="{7E375240-6E4C-4456-B76F-E29976275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7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285750</xdr:colOff>
      <xdr:row>132</xdr:row>
      <xdr:rowOff>95250</xdr:rowOff>
    </xdr:to>
    <xdr:pic>
      <xdr:nvPicPr>
        <xdr:cNvPr id="47" name="Picture 46" descr="United States">
          <a:extLst>
            <a:ext uri="{FF2B5EF4-FFF2-40B4-BE49-F238E27FC236}">
              <a16:creationId xmlns:a16="http://schemas.microsoft.com/office/drawing/2014/main" id="{E7DE720B-FDE6-43D3-BA03-E2628B5EF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76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285750</xdr:colOff>
      <xdr:row>51</xdr:row>
      <xdr:rowOff>95250</xdr:rowOff>
    </xdr:to>
    <xdr:pic>
      <xdr:nvPicPr>
        <xdr:cNvPr id="48" name="Picture 47" descr="Argentina">
          <a:extLst>
            <a:ext uri="{FF2B5EF4-FFF2-40B4-BE49-F238E27FC236}">
              <a16:creationId xmlns:a16="http://schemas.microsoft.com/office/drawing/2014/main" id="{DAE35FC5-3339-491F-87EC-AAD257AC5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95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285750</xdr:colOff>
      <xdr:row>141</xdr:row>
      <xdr:rowOff>95250</xdr:rowOff>
    </xdr:to>
    <xdr:pic>
      <xdr:nvPicPr>
        <xdr:cNvPr id="49" name="Picture 48" descr="United States">
          <a:extLst>
            <a:ext uri="{FF2B5EF4-FFF2-40B4-BE49-F238E27FC236}">
              <a16:creationId xmlns:a16="http://schemas.microsoft.com/office/drawing/2014/main" id="{4EA8EC2C-DE47-49A5-8FD1-A1E5F6828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14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285750</xdr:colOff>
      <xdr:row>103</xdr:row>
      <xdr:rowOff>95250</xdr:rowOff>
    </xdr:to>
    <xdr:pic>
      <xdr:nvPicPr>
        <xdr:cNvPr id="50" name="Picture 49" descr="United States">
          <a:extLst>
            <a:ext uri="{FF2B5EF4-FFF2-40B4-BE49-F238E27FC236}">
              <a16:creationId xmlns:a16="http://schemas.microsoft.com/office/drawing/2014/main" id="{16D63982-9423-4427-A803-4059466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3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285750</xdr:colOff>
      <xdr:row>34</xdr:row>
      <xdr:rowOff>95250</xdr:rowOff>
    </xdr:to>
    <xdr:pic>
      <xdr:nvPicPr>
        <xdr:cNvPr id="51" name="Picture 50" descr="United States">
          <a:extLst>
            <a:ext uri="{FF2B5EF4-FFF2-40B4-BE49-F238E27FC236}">
              <a16:creationId xmlns:a16="http://schemas.microsoft.com/office/drawing/2014/main" id="{035EEF40-F1F2-47D0-B675-C16D0CE0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2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285750</xdr:colOff>
      <xdr:row>55</xdr:row>
      <xdr:rowOff>95250</xdr:rowOff>
    </xdr:to>
    <xdr:pic>
      <xdr:nvPicPr>
        <xdr:cNvPr id="52" name="Picture 51" descr="Northern Ireland">
          <a:extLst>
            <a:ext uri="{FF2B5EF4-FFF2-40B4-BE49-F238E27FC236}">
              <a16:creationId xmlns:a16="http://schemas.microsoft.com/office/drawing/2014/main" id="{63ACAB38-A0AD-45B5-9B00-0B00E014E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71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285750</xdr:colOff>
      <xdr:row>23</xdr:row>
      <xdr:rowOff>95250</xdr:rowOff>
    </xdr:to>
    <xdr:pic>
      <xdr:nvPicPr>
        <xdr:cNvPr id="53" name="Picture 52" descr="United States">
          <a:extLst>
            <a:ext uri="{FF2B5EF4-FFF2-40B4-BE49-F238E27FC236}">
              <a16:creationId xmlns:a16="http://schemas.microsoft.com/office/drawing/2014/main" id="{8260353B-8EEE-4F93-850B-95137BC26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90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285750</xdr:colOff>
      <xdr:row>75</xdr:row>
      <xdr:rowOff>95250</xdr:rowOff>
    </xdr:to>
    <xdr:pic>
      <xdr:nvPicPr>
        <xdr:cNvPr id="54" name="Picture 53" descr="Sweden">
          <a:extLst>
            <a:ext uri="{FF2B5EF4-FFF2-40B4-BE49-F238E27FC236}">
              <a16:creationId xmlns:a16="http://schemas.microsoft.com/office/drawing/2014/main" id="{879C13AA-5D39-4274-BFE9-FDDDAAEEF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9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285750</xdr:colOff>
      <xdr:row>76</xdr:row>
      <xdr:rowOff>95250</xdr:rowOff>
    </xdr:to>
    <xdr:pic>
      <xdr:nvPicPr>
        <xdr:cNvPr id="55" name="Picture 54" descr="United States">
          <a:extLst>
            <a:ext uri="{FF2B5EF4-FFF2-40B4-BE49-F238E27FC236}">
              <a16:creationId xmlns:a16="http://schemas.microsoft.com/office/drawing/2014/main" id="{60CE7B6B-35B4-40A5-865B-3223C3BA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28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285750</xdr:colOff>
      <xdr:row>118</xdr:row>
      <xdr:rowOff>95250</xdr:rowOff>
    </xdr:to>
    <xdr:pic>
      <xdr:nvPicPr>
        <xdr:cNvPr id="56" name="Picture 55" descr="South Africa">
          <a:extLst>
            <a:ext uri="{FF2B5EF4-FFF2-40B4-BE49-F238E27FC236}">
              <a16:creationId xmlns:a16="http://schemas.microsoft.com/office/drawing/2014/main" id="{A18ECE35-353B-4009-B0FE-C1AD0A9F4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47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285750</xdr:colOff>
      <xdr:row>111</xdr:row>
      <xdr:rowOff>95250</xdr:rowOff>
    </xdr:to>
    <xdr:pic>
      <xdr:nvPicPr>
        <xdr:cNvPr id="57" name="Picture 56" descr="United States">
          <a:extLst>
            <a:ext uri="{FF2B5EF4-FFF2-40B4-BE49-F238E27FC236}">
              <a16:creationId xmlns:a16="http://schemas.microsoft.com/office/drawing/2014/main" id="{12F7836A-C40E-47AA-A0BC-F4A04E6EC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6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285750</xdr:colOff>
      <xdr:row>125</xdr:row>
      <xdr:rowOff>95250</xdr:rowOff>
    </xdr:to>
    <xdr:pic>
      <xdr:nvPicPr>
        <xdr:cNvPr id="58" name="Picture 57" descr="United States">
          <a:extLst>
            <a:ext uri="{FF2B5EF4-FFF2-40B4-BE49-F238E27FC236}">
              <a16:creationId xmlns:a16="http://schemas.microsoft.com/office/drawing/2014/main" id="{1EADAC61-577F-4099-907C-2395D01BD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85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285750</xdr:colOff>
      <xdr:row>139</xdr:row>
      <xdr:rowOff>95250</xdr:rowOff>
    </xdr:to>
    <xdr:pic>
      <xdr:nvPicPr>
        <xdr:cNvPr id="59" name="Picture 58" descr="United States">
          <a:extLst>
            <a:ext uri="{FF2B5EF4-FFF2-40B4-BE49-F238E27FC236}">
              <a16:creationId xmlns:a16="http://schemas.microsoft.com/office/drawing/2014/main" id="{F31C2E22-5F40-42C7-8E4F-0F64E34B2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4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285750</xdr:colOff>
      <xdr:row>149</xdr:row>
      <xdr:rowOff>95250</xdr:rowOff>
    </xdr:to>
    <xdr:pic>
      <xdr:nvPicPr>
        <xdr:cNvPr id="60" name="Picture 59" descr="South Africa">
          <a:extLst>
            <a:ext uri="{FF2B5EF4-FFF2-40B4-BE49-F238E27FC236}">
              <a16:creationId xmlns:a16="http://schemas.microsoft.com/office/drawing/2014/main" id="{0B546BA8-1330-463B-AAFB-2725CE9E5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3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285750</xdr:colOff>
      <xdr:row>140</xdr:row>
      <xdr:rowOff>95250</xdr:rowOff>
    </xdr:to>
    <xdr:pic>
      <xdr:nvPicPr>
        <xdr:cNvPr id="61" name="Picture 60" descr="United States">
          <a:extLst>
            <a:ext uri="{FF2B5EF4-FFF2-40B4-BE49-F238E27FC236}">
              <a16:creationId xmlns:a16="http://schemas.microsoft.com/office/drawing/2014/main" id="{16D6D22B-8FDD-4F48-AEFF-A32357007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3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285750</xdr:colOff>
      <xdr:row>109</xdr:row>
      <xdr:rowOff>95250</xdr:rowOff>
    </xdr:to>
    <xdr:pic>
      <xdr:nvPicPr>
        <xdr:cNvPr id="62" name="Picture 61" descr="United States">
          <a:extLst>
            <a:ext uri="{FF2B5EF4-FFF2-40B4-BE49-F238E27FC236}">
              <a16:creationId xmlns:a16="http://schemas.microsoft.com/office/drawing/2014/main" id="{30D6125A-E0E2-4805-8EC9-1E3CD0F46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62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285750</xdr:colOff>
      <xdr:row>16</xdr:row>
      <xdr:rowOff>95250</xdr:rowOff>
    </xdr:to>
    <xdr:pic>
      <xdr:nvPicPr>
        <xdr:cNvPr id="63" name="Picture 62" descr="United States">
          <a:extLst>
            <a:ext uri="{FF2B5EF4-FFF2-40B4-BE49-F238E27FC236}">
              <a16:creationId xmlns:a16="http://schemas.microsoft.com/office/drawing/2014/main" id="{76B2C3C6-FFFC-45BF-92EE-B6EE8C858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285750</xdr:colOff>
      <xdr:row>108</xdr:row>
      <xdr:rowOff>95250</xdr:rowOff>
    </xdr:to>
    <xdr:pic>
      <xdr:nvPicPr>
        <xdr:cNvPr id="64" name="Picture 63" descr="United States">
          <a:extLst>
            <a:ext uri="{FF2B5EF4-FFF2-40B4-BE49-F238E27FC236}">
              <a16:creationId xmlns:a16="http://schemas.microsoft.com/office/drawing/2014/main" id="{D5E4918F-D4CC-4E6B-A254-66F8174F3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0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285750</xdr:colOff>
      <xdr:row>147</xdr:row>
      <xdr:rowOff>95250</xdr:rowOff>
    </xdr:to>
    <xdr:pic>
      <xdr:nvPicPr>
        <xdr:cNvPr id="65" name="Picture 64" descr="United States">
          <a:extLst>
            <a:ext uri="{FF2B5EF4-FFF2-40B4-BE49-F238E27FC236}">
              <a16:creationId xmlns:a16="http://schemas.microsoft.com/office/drawing/2014/main" id="{FF708DBD-715B-434C-B0D2-3A442DFEC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19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285750</xdr:colOff>
      <xdr:row>24</xdr:row>
      <xdr:rowOff>95250</xdr:rowOff>
    </xdr:to>
    <xdr:pic>
      <xdr:nvPicPr>
        <xdr:cNvPr id="66" name="Picture 65" descr="United States">
          <a:extLst>
            <a:ext uri="{FF2B5EF4-FFF2-40B4-BE49-F238E27FC236}">
              <a16:creationId xmlns:a16="http://schemas.microsoft.com/office/drawing/2014/main" id="{82676E35-51C9-44CD-99FA-1737965F9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8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285750</xdr:colOff>
      <xdr:row>137</xdr:row>
      <xdr:rowOff>95250</xdr:rowOff>
    </xdr:to>
    <xdr:pic>
      <xdr:nvPicPr>
        <xdr:cNvPr id="67" name="Picture 66" descr="South Korea">
          <a:extLst>
            <a:ext uri="{FF2B5EF4-FFF2-40B4-BE49-F238E27FC236}">
              <a16:creationId xmlns:a16="http://schemas.microsoft.com/office/drawing/2014/main" id="{E796C2F5-800F-4AAC-A198-0529426FF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7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285750</xdr:colOff>
      <xdr:row>4</xdr:row>
      <xdr:rowOff>95250</xdr:rowOff>
    </xdr:to>
    <xdr:pic>
      <xdr:nvPicPr>
        <xdr:cNvPr id="68" name="Picture 67" descr="Mexico">
          <a:extLst>
            <a:ext uri="{FF2B5EF4-FFF2-40B4-BE49-F238E27FC236}">
              <a16:creationId xmlns:a16="http://schemas.microsoft.com/office/drawing/2014/main" id="{C9EF40B4-BB94-453B-BBB8-680553F87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6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285750</xdr:colOff>
      <xdr:row>130</xdr:row>
      <xdr:rowOff>95250</xdr:rowOff>
    </xdr:to>
    <xdr:pic>
      <xdr:nvPicPr>
        <xdr:cNvPr id="69" name="Picture 68" descr="United States">
          <a:extLst>
            <a:ext uri="{FF2B5EF4-FFF2-40B4-BE49-F238E27FC236}">
              <a16:creationId xmlns:a16="http://schemas.microsoft.com/office/drawing/2014/main" id="{C8678053-2442-4382-9024-A2CFD4CBA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5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285750</xdr:colOff>
      <xdr:row>58</xdr:row>
      <xdr:rowOff>95250</xdr:rowOff>
    </xdr:to>
    <xdr:pic>
      <xdr:nvPicPr>
        <xdr:cNvPr id="70" name="Picture 69" descr="United States">
          <a:extLst>
            <a:ext uri="{FF2B5EF4-FFF2-40B4-BE49-F238E27FC236}">
              <a16:creationId xmlns:a16="http://schemas.microsoft.com/office/drawing/2014/main" id="{2FDE2AE0-B4A8-490D-BE99-B07CA4686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4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285750</xdr:colOff>
      <xdr:row>112</xdr:row>
      <xdr:rowOff>95250</xdr:rowOff>
    </xdr:to>
    <xdr:pic>
      <xdr:nvPicPr>
        <xdr:cNvPr id="71" name="Picture 70" descr="United States">
          <a:extLst>
            <a:ext uri="{FF2B5EF4-FFF2-40B4-BE49-F238E27FC236}">
              <a16:creationId xmlns:a16="http://schemas.microsoft.com/office/drawing/2014/main" id="{BC8E3438-11BF-4EDD-9A8C-C15C10583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3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285750</xdr:colOff>
      <xdr:row>21</xdr:row>
      <xdr:rowOff>95250</xdr:rowOff>
    </xdr:to>
    <xdr:pic>
      <xdr:nvPicPr>
        <xdr:cNvPr id="72" name="Picture 71" descr="United States">
          <a:extLst>
            <a:ext uri="{FF2B5EF4-FFF2-40B4-BE49-F238E27FC236}">
              <a16:creationId xmlns:a16="http://schemas.microsoft.com/office/drawing/2014/main" id="{BBD1977D-5213-487C-A4A3-DAAECD484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52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285750</xdr:colOff>
      <xdr:row>25</xdr:row>
      <xdr:rowOff>95250</xdr:rowOff>
    </xdr:to>
    <xdr:pic>
      <xdr:nvPicPr>
        <xdr:cNvPr id="73" name="Picture 72" descr="United States">
          <a:extLst>
            <a:ext uri="{FF2B5EF4-FFF2-40B4-BE49-F238E27FC236}">
              <a16:creationId xmlns:a16="http://schemas.microsoft.com/office/drawing/2014/main" id="{1331AB4A-F011-4743-8572-ECF8BE779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1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285750</xdr:colOff>
      <xdr:row>101</xdr:row>
      <xdr:rowOff>95250</xdr:rowOff>
    </xdr:to>
    <xdr:pic>
      <xdr:nvPicPr>
        <xdr:cNvPr id="74" name="Picture 73" descr="United States">
          <a:extLst>
            <a:ext uri="{FF2B5EF4-FFF2-40B4-BE49-F238E27FC236}">
              <a16:creationId xmlns:a16="http://schemas.microsoft.com/office/drawing/2014/main" id="{812ED538-13AB-4354-AE6C-E3280D5FE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90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285750</xdr:colOff>
      <xdr:row>82</xdr:row>
      <xdr:rowOff>95250</xdr:rowOff>
    </xdr:to>
    <xdr:pic>
      <xdr:nvPicPr>
        <xdr:cNvPr id="75" name="Picture 74" descr="United States">
          <a:extLst>
            <a:ext uri="{FF2B5EF4-FFF2-40B4-BE49-F238E27FC236}">
              <a16:creationId xmlns:a16="http://schemas.microsoft.com/office/drawing/2014/main" id="{83F3C105-35AD-4A8F-9CCB-6A026A959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9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285750</xdr:colOff>
      <xdr:row>153</xdr:row>
      <xdr:rowOff>95250</xdr:rowOff>
    </xdr:to>
    <xdr:pic>
      <xdr:nvPicPr>
        <xdr:cNvPr id="76" name="Picture 75" descr="United States">
          <a:extLst>
            <a:ext uri="{FF2B5EF4-FFF2-40B4-BE49-F238E27FC236}">
              <a16:creationId xmlns:a16="http://schemas.microsoft.com/office/drawing/2014/main" id="{FB4C5900-20D5-43B0-BF93-394E897E0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285750</xdr:colOff>
      <xdr:row>92</xdr:row>
      <xdr:rowOff>95250</xdr:rowOff>
    </xdr:to>
    <xdr:pic>
      <xdr:nvPicPr>
        <xdr:cNvPr id="77" name="Picture 76" descr="United States">
          <a:extLst>
            <a:ext uri="{FF2B5EF4-FFF2-40B4-BE49-F238E27FC236}">
              <a16:creationId xmlns:a16="http://schemas.microsoft.com/office/drawing/2014/main" id="{8A860D34-AC2C-4DFC-9292-6CDF0C74F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7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285750</xdr:colOff>
      <xdr:row>113</xdr:row>
      <xdr:rowOff>95250</xdr:rowOff>
    </xdr:to>
    <xdr:pic>
      <xdr:nvPicPr>
        <xdr:cNvPr id="78" name="Picture 77" descr="United States">
          <a:extLst>
            <a:ext uri="{FF2B5EF4-FFF2-40B4-BE49-F238E27FC236}">
              <a16:creationId xmlns:a16="http://schemas.microsoft.com/office/drawing/2014/main" id="{BE4713B4-9C96-494A-A3D3-DEEE77370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6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285750</xdr:colOff>
      <xdr:row>71</xdr:row>
      <xdr:rowOff>95250</xdr:rowOff>
    </xdr:to>
    <xdr:pic>
      <xdr:nvPicPr>
        <xdr:cNvPr id="79" name="Picture 78" descr="Chile">
          <a:extLst>
            <a:ext uri="{FF2B5EF4-FFF2-40B4-BE49-F238E27FC236}">
              <a16:creationId xmlns:a16="http://schemas.microsoft.com/office/drawing/2014/main" id="{E15B62E7-91AF-4FE6-A30D-868B4CD7D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5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285750</xdr:colOff>
      <xdr:row>142</xdr:row>
      <xdr:rowOff>95250</xdr:rowOff>
    </xdr:to>
    <xdr:pic>
      <xdr:nvPicPr>
        <xdr:cNvPr id="80" name="Picture 79" descr="United States">
          <a:extLst>
            <a:ext uri="{FF2B5EF4-FFF2-40B4-BE49-F238E27FC236}">
              <a16:creationId xmlns:a16="http://schemas.microsoft.com/office/drawing/2014/main" id="{3C22D518-6485-4BFF-B4BC-BA0A5678F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04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285750</xdr:colOff>
      <xdr:row>62</xdr:row>
      <xdr:rowOff>95250</xdr:rowOff>
    </xdr:to>
    <xdr:pic>
      <xdr:nvPicPr>
        <xdr:cNvPr id="81" name="Picture 80" descr="United States">
          <a:extLst>
            <a:ext uri="{FF2B5EF4-FFF2-40B4-BE49-F238E27FC236}">
              <a16:creationId xmlns:a16="http://schemas.microsoft.com/office/drawing/2014/main" id="{1343E132-5D80-4FD6-A2D4-90B42346C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4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285750</xdr:colOff>
      <xdr:row>84</xdr:row>
      <xdr:rowOff>95250</xdr:rowOff>
    </xdr:to>
    <xdr:pic>
      <xdr:nvPicPr>
        <xdr:cNvPr id="82" name="Picture 81" descr="United States">
          <a:extLst>
            <a:ext uri="{FF2B5EF4-FFF2-40B4-BE49-F238E27FC236}">
              <a16:creationId xmlns:a16="http://schemas.microsoft.com/office/drawing/2014/main" id="{30AC9B8E-433D-44A5-BFBC-3A20A5F69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43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285750</xdr:colOff>
      <xdr:row>93</xdr:row>
      <xdr:rowOff>95250</xdr:rowOff>
    </xdr:to>
    <xdr:pic>
      <xdr:nvPicPr>
        <xdr:cNvPr id="83" name="Picture 82" descr="Germany">
          <a:extLst>
            <a:ext uri="{FF2B5EF4-FFF2-40B4-BE49-F238E27FC236}">
              <a16:creationId xmlns:a16="http://schemas.microsoft.com/office/drawing/2014/main" id="{5F71E9F3-A7EB-4837-8424-60DE47892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2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285750</xdr:colOff>
      <xdr:row>40</xdr:row>
      <xdr:rowOff>95250</xdr:rowOff>
    </xdr:to>
    <xdr:pic>
      <xdr:nvPicPr>
        <xdr:cNvPr id="84" name="Picture 83" descr="United States">
          <a:extLst>
            <a:ext uri="{FF2B5EF4-FFF2-40B4-BE49-F238E27FC236}">
              <a16:creationId xmlns:a16="http://schemas.microsoft.com/office/drawing/2014/main" id="{F1832060-C2F8-4535-B287-C6A19D964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81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285750</xdr:colOff>
      <xdr:row>5</xdr:row>
      <xdr:rowOff>95250</xdr:rowOff>
    </xdr:to>
    <xdr:pic>
      <xdr:nvPicPr>
        <xdr:cNvPr id="85" name="Picture 84" descr="Canada">
          <a:extLst>
            <a:ext uri="{FF2B5EF4-FFF2-40B4-BE49-F238E27FC236}">
              <a16:creationId xmlns:a16="http://schemas.microsoft.com/office/drawing/2014/main" id="{08486FCB-A169-4581-A23C-079B81A26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0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285750</xdr:colOff>
      <xdr:row>56</xdr:row>
      <xdr:rowOff>95250</xdr:rowOff>
    </xdr:to>
    <xdr:pic>
      <xdr:nvPicPr>
        <xdr:cNvPr id="86" name="Picture 85" descr="United States">
          <a:extLst>
            <a:ext uri="{FF2B5EF4-FFF2-40B4-BE49-F238E27FC236}">
              <a16:creationId xmlns:a16="http://schemas.microsoft.com/office/drawing/2014/main" id="{E519442C-1AC3-4A6C-96FA-97DF50A0B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19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285750</xdr:colOff>
      <xdr:row>37</xdr:row>
      <xdr:rowOff>95250</xdr:rowOff>
    </xdr:to>
    <xdr:pic>
      <xdr:nvPicPr>
        <xdr:cNvPr id="87" name="Picture 86" descr="United States">
          <a:extLst>
            <a:ext uri="{FF2B5EF4-FFF2-40B4-BE49-F238E27FC236}">
              <a16:creationId xmlns:a16="http://schemas.microsoft.com/office/drawing/2014/main" id="{E1896FF2-4BE9-40CC-8E1F-F8FD6FFD5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285750</xdr:colOff>
      <xdr:row>122</xdr:row>
      <xdr:rowOff>95250</xdr:rowOff>
    </xdr:to>
    <xdr:pic>
      <xdr:nvPicPr>
        <xdr:cNvPr id="88" name="Picture 87" descr="United States">
          <a:extLst>
            <a:ext uri="{FF2B5EF4-FFF2-40B4-BE49-F238E27FC236}">
              <a16:creationId xmlns:a16="http://schemas.microsoft.com/office/drawing/2014/main" id="{02BA8EA8-BEE3-4DBB-A3CB-11433A07F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57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285750</xdr:colOff>
      <xdr:row>14</xdr:row>
      <xdr:rowOff>95250</xdr:rowOff>
    </xdr:to>
    <xdr:pic>
      <xdr:nvPicPr>
        <xdr:cNvPr id="89" name="Picture 88" descr="United States">
          <a:extLst>
            <a:ext uri="{FF2B5EF4-FFF2-40B4-BE49-F238E27FC236}">
              <a16:creationId xmlns:a16="http://schemas.microsoft.com/office/drawing/2014/main" id="{96346A59-CC74-4F78-9452-164E96900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76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285750</xdr:colOff>
      <xdr:row>28</xdr:row>
      <xdr:rowOff>95250</xdr:rowOff>
    </xdr:to>
    <xdr:pic>
      <xdr:nvPicPr>
        <xdr:cNvPr id="90" name="Picture 89" descr="Korea">
          <a:extLst>
            <a:ext uri="{FF2B5EF4-FFF2-40B4-BE49-F238E27FC236}">
              <a16:creationId xmlns:a16="http://schemas.microsoft.com/office/drawing/2014/main" id="{7DD6C3D8-8470-426B-9D20-FC9FC2998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5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285750</xdr:colOff>
      <xdr:row>148</xdr:row>
      <xdr:rowOff>95250</xdr:rowOff>
    </xdr:to>
    <xdr:pic>
      <xdr:nvPicPr>
        <xdr:cNvPr id="91" name="Picture 90" descr="United States">
          <a:extLst>
            <a:ext uri="{FF2B5EF4-FFF2-40B4-BE49-F238E27FC236}">
              <a16:creationId xmlns:a16="http://schemas.microsoft.com/office/drawing/2014/main" id="{064A8F1A-7797-4F82-8834-69FE2C4A3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4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285750</xdr:colOff>
      <xdr:row>29</xdr:row>
      <xdr:rowOff>95250</xdr:rowOff>
    </xdr:to>
    <xdr:pic>
      <xdr:nvPicPr>
        <xdr:cNvPr id="92" name="Picture 91" descr="Chinese Taipei">
          <a:extLst>
            <a:ext uri="{FF2B5EF4-FFF2-40B4-BE49-F238E27FC236}">
              <a16:creationId xmlns:a16="http://schemas.microsoft.com/office/drawing/2014/main" id="{93C2F7BC-27AD-412D-A1EA-FAD9F98BA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285750</xdr:colOff>
      <xdr:row>114</xdr:row>
      <xdr:rowOff>95250</xdr:rowOff>
    </xdr:to>
    <xdr:pic>
      <xdr:nvPicPr>
        <xdr:cNvPr id="93" name="Picture 92" descr="United States">
          <a:extLst>
            <a:ext uri="{FF2B5EF4-FFF2-40B4-BE49-F238E27FC236}">
              <a16:creationId xmlns:a16="http://schemas.microsoft.com/office/drawing/2014/main" id="{A395A685-236D-42DD-9BB6-9829D0D98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52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285750</xdr:colOff>
      <xdr:row>20</xdr:row>
      <xdr:rowOff>95250</xdr:rowOff>
    </xdr:to>
    <xdr:pic>
      <xdr:nvPicPr>
        <xdr:cNvPr id="94" name="Picture 93" descr="United States">
          <a:extLst>
            <a:ext uri="{FF2B5EF4-FFF2-40B4-BE49-F238E27FC236}">
              <a16:creationId xmlns:a16="http://schemas.microsoft.com/office/drawing/2014/main" id="{14D6C2A8-6016-4E78-AA55-5C0157525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1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285750</xdr:colOff>
      <xdr:row>78</xdr:row>
      <xdr:rowOff>95250</xdr:rowOff>
    </xdr:to>
    <xdr:pic>
      <xdr:nvPicPr>
        <xdr:cNvPr id="95" name="Picture 94" descr="United States">
          <a:extLst>
            <a:ext uri="{FF2B5EF4-FFF2-40B4-BE49-F238E27FC236}">
              <a16:creationId xmlns:a16="http://schemas.microsoft.com/office/drawing/2014/main" id="{33F7C38F-17B8-4B1E-830F-8E04039EF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90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285750</xdr:colOff>
      <xdr:row>9</xdr:row>
      <xdr:rowOff>95250</xdr:rowOff>
    </xdr:to>
    <xdr:pic>
      <xdr:nvPicPr>
        <xdr:cNvPr id="96" name="Picture 95" descr="Sweden">
          <a:extLst>
            <a:ext uri="{FF2B5EF4-FFF2-40B4-BE49-F238E27FC236}">
              <a16:creationId xmlns:a16="http://schemas.microsoft.com/office/drawing/2014/main" id="{DAE73878-2B47-4821-83E5-FAC724AC4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9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285750</xdr:colOff>
      <xdr:row>53</xdr:row>
      <xdr:rowOff>95250</xdr:rowOff>
    </xdr:to>
    <xdr:pic>
      <xdr:nvPicPr>
        <xdr:cNvPr id="97" name="Picture 96" descr="United States">
          <a:extLst>
            <a:ext uri="{FF2B5EF4-FFF2-40B4-BE49-F238E27FC236}">
              <a16:creationId xmlns:a16="http://schemas.microsoft.com/office/drawing/2014/main" id="{7FEAEA94-AF99-47E3-AF17-1B559795A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8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285750</xdr:colOff>
      <xdr:row>69</xdr:row>
      <xdr:rowOff>95250</xdr:rowOff>
    </xdr:to>
    <xdr:pic>
      <xdr:nvPicPr>
        <xdr:cNvPr id="98" name="Picture 97" descr="United States">
          <a:extLst>
            <a:ext uri="{FF2B5EF4-FFF2-40B4-BE49-F238E27FC236}">
              <a16:creationId xmlns:a16="http://schemas.microsoft.com/office/drawing/2014/main" id="{5D4242AB-6186-404A-A31D-F317105B1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47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285750</xdr:colOff>
      <xdr:row>65</xdr:row>
      <xdr:rowOff>95250</xdr:rowOff>
    </xdr:to>
    <xdr:pic>
      <xdr:nvPicPr>
        <xdr:cNvPr id="99" name="Picture 98" descr="United States">
          <a:extLst>
            <a:ext uri="{FF2B5EF4-FFF2-40B4-BE49-F238E27FC236}">
              <a16:creationId xmlns:a16="http://schemas.microsoft.com/office/drawing/2014/main" id="{F91FF94F-1D5D-4E2B-85B6-460D7B9B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6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285750</xdr:colOff>
      <xdr:row>131</xdr:row>
      <xdr:rowOff>95250</xdr:rowOff>
    </xdr:to>
    <xdr:pic>
      <xdr:nvPicPr>
        <xdr:cNvPr id="100" name="Picture 99" descr="Ireland">
          <a:extLst>
            <a:ext uri="{FF2B5EF4-FFF2-40B4-BE49-F238E27FC236}">
              <a16:creationId xmlns:a16="http://schemas.microsoft.com/office/drawing/2014/main" id="{DA331228-EFDC-4754-BD90-D423909DC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5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285750</xdr:colOff>
      <xdr:row>120</xdr:row>
      <xdr:rowOff>95250</xdr:rowOff>
    </xdr:to>
    <xdr:pic>
      <xdr:nvPicPr>
        <xdr:cNvPr id="101" name="Picture 100" descr="United States">
          <a:extLst>
            <a:ext uri="{FF2B5EF4-FFF2-40B4-BE49-F238E27FC236}">
              <a16:creationId xmlns:a16="http://schemas.microsoft.com/office/drawing/2014/main" id="{372FD1E1-AAC8-449F-BF1E-2595AA892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285750</xdr:colOff>
      <xdr:row>152</xdr:row>
      <xdr:rowOff>95250</xdr:rowOff>
    </xdr:to>
    <xdr:pic>
      <xdr:nvPicPr>
        <xdr:cNvPr id="102" name="Picture 101" descr="Fiji">
          <a:extLst>
            <a:ext uri="{FF2B5EF4-FFF2-40B4-BE49-F238E27FC236}">
              <a16:creationId xmlns:a16="http://schemas.microsoft.com/office/drawing/2014/main" id="{FA8D6119-CDA1-4163-9318-2C4FE63CE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24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285750</xdr:colOff>
      <xdr:row>88</xdr:row>
      <xdr:rowOff>95250</xdr:rowOff>
    </xdr:to>
    <xdr:pic>
      <xdr:nvPicPr>
        <xdr:cNvPr id="103" name="Picture 102" descr="South Africa">
          <a:extLst>
            <a:ext uri="{FF2B5EF4-FFF2-40B4-BE49-F238E27FC236}">
              <a16:creationId xmlns:a16="http://schemas.microsoft.com/office/drawing/2014/main" id="{43B5BC1A-6196-4B9A-992C-83E6C6B59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3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285750</xdr:colOff>
      <xdr:row>44</xdr:row>
      <xdr:rowOff>95250</xdr:rowOff>
    </xdr:to>
    <xdr:pic>
      <xdr:nvPicPr>
        <xdr:cNvPr id="104" name="Picture 103" descr="United States">
          <a:extLst>
            <a:ext uri="{FF2B5EF4-FFF2-40B4-BE49-F238E27FC236}">
              <a16:creationId xmlns:a16="http://schemas.microsoft.com/office/drawing/2014/main" id="{78B33775-B8E8-47D6-B4C8-8572DF999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2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285750</xdr:colOff>
      <xdr:row>77</xdr:row>
      <xdr:rowOff>95250</xdr:rowOff>
    </xdr:to>
    <xdr:pic>
      <xdr:nvPicPr>
        <xdr:cNvPr id="105" name="Picture 104" descr="United States">
          <a:extLst>
            <a:ext uri="{FF2B5EF4-FFF2-40B4-BE49-F238E27FC236}">
              <a16:creationId xmlns:a16="http://schemas.microsoft.com/office/drawing/2014/main" id="{73CDD9FA-5B77-4266-8E02-261244F1A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81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285750</xdr:colOff>
      <xdr:row>15</xdr:row>
      <xdr:rowOff>95250</xdr:rowOff>
    </xdr:to>
    <xdr:pic>
      <xdr:nvPicPr>
        <xdr:cNvPr id="106" name="Picture 105" descr="Canada">
          <a:extLst>
            <a:ext uri="{FF2B5EF4-FFF2-40B4-BE49-F238E27FC236}">
              <a16:creationId xmlns:a16="http://schemas.microsoft.com/office/drawing/2014/main" id="{FBF84AA7-4CF6-4AEE-93E8-E5A0651C8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0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285750</xdr:colOff>
      <xdr:row>151</xdr:row>
      <xdr:rowOff>95250</xdr:rowOff>
    </xdr:to>
    <xdr:pic>
      <xdr:nvPicPr>
        <xdr:cNvPr id="107" name="Picture 106" descr="United States">
          <a:extLst>
            <a:ext uri="{FF2B5EF4-FFF2-40B4-BE49-F238E27FC236}">
              <a16:creationId xmlns:a16="http://schemas.microsoft.com/office/drawing/2014/main" id="{A559ACF7-6F5D-4D96-B0CE-CAD48D6D9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19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285750</xdr:colOff>
      <xdr:row>144</xdr:row>
      <xdr:rowOff>95250</xdr:rowOff>
    </xdr:to>
    <xdr:pic>
      <xdr:nvPicPr>
        <xdr:cNvPr id="108" name="Picture 107" descr="England">
          <a:extLst>
            <a:ext uri="{FF2B5EF4-FFF2-40B4-BE49-F238E27FC236}">
              <a16:creationId xmlns:a16="http://schemas.microsoft.com/office/drawing/2014/main" id="{72A76684-8E8F-49C6-93AE-E692EC78C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38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285750</xdr:colOff>
      <xdr:row>155</xdr:row>
      <xdr:rowOff>95250</xdr:rowOff>
    </xdr:to>
    <xdr:pic>
      <xdr:nvPicPr>
        <xdr:cNvPr id="109" name="Picture 108" descr="United States">
          <a:extLst>
            <a:ext uri="{FF2B5EF4-FFF2-40B4-BE49-F238E27FC236}">
              <a16:creationId xmlns:a16="http://schemas.microsoft.com/office/drawing/2014/main" id="{60760602-E6B6-4DE1-BB53-B79D4E80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7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285750</xdr:colOff>
      <xdr:row>89</xdr:row>
      <xdr:rowOff>95250</xdr:rowOff>
    </xdr:to>
    <xdr:pic>
      <xdr:nvPicPr>
        <xdr:cNvPr id="110" name="Picture 109" descr="United States">
          <a:extLst>
            <a:ext uri="{FF2B5EF4-FFF2-40B4-BE49-F238E27FC236}">
              <a16:creationId xmlns:a16="http://schemas.microsoft.com/office/drawing/2014/main" id="{B43169E2-AAE0-4E47-AEE7-64D36C903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76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285750</xdr:colOff>
      <xdr:row>46</xdr:row>
      <xdr:rowOff>95250</xdr:rowOff>
    </xdr:to>
    <xdr:pic>
      <xdr:nvPicPr>
        <xdr:cNvPr id="111" name="Picture 110" descr="United States">
          <a:extLst>
            <a:ext uri="{FF2B5EF4-FFF2-40B4-BE49-F238E27FC236}">
              <a16:creationId xmlns:a16="http://schemas.microsoft.com/office/drawing/2014/main" id="{F34DA568-9DFC-48EA-99FA-3158A2C36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5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285750</xdr:colOff>
      <xdr:row>86</xdr:row>
      <xdr:rowOff>95250</xdr:rowOff>
    </xdr:to>
    <xdr:pic>
      <xdr:nvPicPr>
        <xdr:cNvPr id="112" name="Picture 111" descr="United States">
          <a:extLst>
            <a:ext uri="{FF2B5EF4-FFF2-40B4-BE49-F238E27FC236}">
              <a16:creationId xmlns:a16="http://schemas.microsoft.com/office/drawing/2014/main" id="{637F9EA1-3DC2-400B-8C63-ADB586DEF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14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285750</xdr:colOff>
      <xdr:row>10</xdr:row>
      <xdr:rowOff>95250</xdr:rowOff>
    </xdr:to>
    <xdr:pic>
      <xdr:nvPicPr>
        <xdr:cNvPr id="113" name="Picture 112" descr="United States">
          <a:extLst>
            <a:ext uri="{FF2B5EF4-FFF2-40B4-BE49-F238E27FC236}">
              <a16:creationId xmlns:a16="http://schemas.microsoft.com/office/drawing/2014/main" id="{280C5678-3A23-472E-A997-AC248D417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3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285750</xdr:colOff>
      <xdr:row>129</xdr:row>
      <xdr:rowOff>95250</xdr:rowOff>
    </xdr:to>
    <xdr:pic>
      <xdr:nvPicPr>
        <xdr:cNvPr id="114" name="Picture 113" descr="Ireland">
          <a:extLst>
            <a:ext uri="{FF2B5EF4-FFF2-40B4-BE49-F238E27FC236}">
              <a16:creationId xmlns:a16="http://schemas.microsoft.com/office/drawing/2014/main" id="{A62C4599-C20B-4E44-A432-45AB5980A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52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285750</xdr:colOff>
      <xdr:row>7</xdr:row>
      <xdr:rowOff>95250</xdr:rowOff>
    </xdr:to>
    <xdr:pic>
      <xdr:nvPicPr>
        <xdr:cNvPr id="115" name="Picture 114" descr="Australia">
          <a:extLst>
            <a:ext uri="{FF2B5EF4-FFF2-40B4-BE49-F238E27FC236}">
              <a16:creationId xmlns:a16="http://schemas.microsoft.com/office/drawing/2014/main" id="{D6157D59-6865-41A8-9502-010E71583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71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285750</xdr:colOff>
      <xdr:row>66</xdr:row>
      <xdr:rowOff>95250</xdr:rowOff>
    </xdr:to>
    <xdr:pic>
      <xdr:nvPicPr>
        <xdr:cNvPr id="116" name="Picture 115" descr="United States">
          <a:extLst>
            <a:ext uri="{FF2B5EF4-FFF2-40B4-BE49-F238E27FC236}">
              <a16:creationId xmlns:a16="http://schemas.microsoft.com/office/drawing/2014/main" id="{E3484816-A68B-4A95-BE30-D0D658D4E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0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285750</xdr:colOff>
      <xdr:row>98</xdr:row>
      <xdr:rowOff>95250</xdr:rowOff>
    </xdr:to>
    <xdr:pic>
      <xdr:nvPicPr>
        <xdr:cNvPr id="117" name="Picture 116" descr="United States">
          <a:extLst>
            <a:ext uri="{FF2B5EF4-FFF2-40B4-BE49-F238E27FC236}">
              <a16:creationId xmlns:a16="http://schemas.microsoft.com/office/drawing/2014/main" id="{1B091ACB-1432-4FDD-9A31-7E9575C9D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09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285750</xdr:colOff>
      <xdr:row>38</xdr:row>
      <xdr:rowOff>95250</xdr:rowOff>
    </xdr:to>
    <xdr:pic>
      <xdr:nvPicPr>
        <xdr:cNvPr id="118" name="Picture 117" descr="Canada">
          <a:extLst>
            <a:ext uri="{FF2B5EF4-FFF2-40B4-BE49-F238E27FC236}">
              <a16:creationId xmlns:a16="http://schemas.microsoft.com/office/drawing/2014/main" id="{947CCE1B-3B0F-473A-9C3A-EE8F67F8A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8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285750</xdr:colOff>
      <xdr:row>41</xdr:row>
      <xdr:rowOff>95250</xdr:rowOff>
    </xdr:to>
    <xdr:pic>
      <xdr:nvPicPr>
        <xdr:cNvPr id="119" name="Picture 118" descr="New Zealand">
          <a:extLst>
            <a:ext uri="{FF2B5EF4-FFF2-40B4-BE49-F238E27FC236}">
              <a16:creationId xmlns:a16="http://schemas.microsoft.com/office/drawing/2014/main" id="{701F658A-F6E1-4D67-BEA6-53F7BB768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7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285750</xdr:colOff>
      <xdr:row>127</xdr:row>
      <xdr:rowOff>95250</xdr:rowOff>
    </xdr:to>
    <xdr:pic>
      <xdr:nvPicPr>
        <xdr:cNvPr id="120" name="Picture 119" descr="United States">
          <a:extLst>
            <a:ext uri="{FF2B5EF4-FFF2-40B4-BE49-F238E27FC236}">
              <a16:creationId xmlns:a16="http://schemas.microsoft.com/office/drawing/2014/main" id="{EAD1B43C-10D0-41BC-B850-E0A4B0DB6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66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285750</xdr:colOff>
      <xdr:row>26</xdr:row>
      <xdr:rowOff>95250</xdr:rowOff>
    </xdr:to>
    <xdr:pic>
      <xdr:nvPicPr>
        <xdr:cNvPr id="121" name="Picture 120" descr="United States">
          <a:extLst>
            <a:ext uri="{FF2B5EF4-FFF2-40B4-BE49-F238E27FC236}">
              <a16:creationId xmlns:a16="http://schemas.microsoft.com/office/drawing/2014/main" id="{7DCD8403-ECEC-4DCD-8362-148328A5A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285750</xdr:colOff>
      <xdr:row>105</xdr:row>
      <xdr:rowOff>95250</xdr:rowOff>
    </xdr:to>
    <xdr:pic>
      <xdr:nvPicPr>
        <xdr:cNvPr id="122" name="Picture 121" descr="United States">
          <a:extLst>
            <a:ext uri="{FF2B5EF4-FFF2-40B4-BE49-F238E27FC236}">
              <a16:creationId xmlns:a16="http://schemas.microsoft.com/office/drawing/2014/main" id="{0D837B59-C3C6-4341-BC19-6615555F1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285750</xdr:colOff>
      <xdr:row>121</xdr:row>
      <xdr:rowOff>95250</xdr:rowOff>
    </xdr:to>
    <xdr:pic>
      <xdr:nvPicPr>
        <xdr:cNvPr id="123" name="Picture 122" descr="United States">
          <a:extLst>
            <a:ext uri="{FF2B5EF4-FFF2-40B4-BE49-F238E27FC236}">
              <a16:creationId xmlns:a16="http://schemas.microsoft.com/office/drawing/2014/main" id="{E8C6422F-548F-47AF-965C-568435738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24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285750</xdr:colOff>
      <xdr:row>94</xdr:row>
      <xdr:rowOff>95250</xdr:rowOff>
    </xdr:to>
    <xdr:pic>
      <xdr:nvPicPr>
        <xdr:cNvPr id="124" name="Picture 123" descr="United States">
          <a:extLst>
            <a:ext uri="{FF2B5EF4-FFF2-40B4-BE49-F238E27FC236}">
              <a16:creationId xmlns:a16="http://schemas.microsoft.com/office/drawing/2014/main" id="{56A61E8F-DAB7-4F5E-92CD-CE31B3B03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43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285750</xdr:colOff>
      <xdr:row>115</xdr:row>
      <xdr:rowOff>95250</xdr:rowOff>
    </xdr:to>
    <xdr:pic>
      <xdr:nvPicPr>
        <xdr:cNvPr id="125" name="Picture 124" descr="Mexico">
          <a:extLst>
            <a:ext uri="{FF2B5EF4-FFF2-40B4-BE49-F238E27FC236}">
              <a16:creationId xmlns:a16="http://schemas.microsoft.com/office/drawing/2014/main" id="{ACF8F99F-C942-4CAC-BFD6-DEAB07CBF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2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285750</xdr:colOff>
      <xdr:row>36</xdr:row>
      <xdr:rowOff>95250</xdr:rowOff>
    </xdr:to>
    <xdr:pic>
      <xdr:nvPicPr>
        <xdr:cNvPr id="126" name="Picture 125" descr="England">
          <a:extLst>
            <a:ext uri="{FF2B5EF4-FFF2-40B4-BE49-F238E27FC236}">
              <a16:creationId xmlns:a16="http://schemas.microsoft.com/office/drawing/2014/main" id="{0AE49E9B-F75B-4526-9888-C72E0F6D3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1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285750</xdr:colOff>
      <xdr:row>99</xdr:row>
      <xdr:rowOff>95250</xdr:rowOff>
    </xdr:to>
    <xdr:pic>
      <xdr:nvPicPr>
        <xdr:cNvPr id="127" name="Picture 126" descr="United States">
          <a:extLst>
            <a:ext uri="{FF2B5EF4-FFF2-40B4-BE49-F238E27FC236}">
              <a16:creationId xmlns:a16="http://schemas.microsoft.com/office/drawing/2014/main" id="{E505E618-D777-49E3-BBF2-3319BC3A0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00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285750</xdr:colOff>
      <xdr:row>87</xdr:row>
      <xdr:rowOff>95250</xdr:rowOff>
    </xdr:to>
    <xdr:pic>
      <xdr:nvPicPr>
        <xdr:cNvPr id="128" name="Picture 127" descr="United States">
          <a:extLst>
            <a:ext uri="{FF2B5EF4-FFF2-40B4-BE49-F238E27FC236}">
              <a16:creationId xmlns:a16="http://schemas.microsoft.com/office/drawing/2014/main" id="{6E344A64-F9B8-4E1F-82D2-2D416926E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9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285750</xdr:colOff>
      <xdr:row>154</xdr:row>
      <xdr:rowOff>95250</xdr:rowOff>
    </xdr:to>
    <xdr:pic>
      <xdr:nvPicPr>
        <xdr:cNvPr id="129" name="Picture 128" descr="South Korea">
          <a:extLst>
            <a:ext uri="{FF2B5EF4-FFF2-40B4-BE49-F238E27FC236}">
              <a16:creationId xmlns:a16="http://schemas.microsoft.com/office/drawing/2014/main" id="{9220F945-EFF7-414C-B1B4-1FE450739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38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285750</xdr:colOff>
      <xdr:row>11</xdr:row>
      <xdr:rowOff>95250</xdr:rowOff>
    </xdr:to>
    <xdr:pic>
      <xdr:nvPicPr>
        <xdr:cNvPr id="130" name="Picture 129" descr="India">
          <a:extLst>
            <a:ext uri="{FF2B5EF4-FFF2-40B4-BE49-F238E27FC236}">
              <a16:creationId xmlns:a16="http://schemas.microsoft.com/office/drawing/2014/main" id="{C799E634-1104-43D0-A1BB-1155B8057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57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285750</xdr:colOff>
      <xdr:row>81</xdr:row>
      <xdr:rowOff>95250</xdr:rowOff>
    </xdr:to>
    <xdr:pic>
      <xdr:nvPicPr>
        <xdr:cNvPr id="131" name="Picture 130" descr="United States">
          <a:extLst>
            <a:ext uri="{FF2B5EF4-FFF2-40B4-BE49-F238E27FC236}">
              <a16:creationId xmlns:a16="http://schemas.microsoft.com/office/drawing/2014/main" id="{9EF47197-3F3D-4465-BDF2-20647BC0C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6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285750</xdr:colOff>
      <xdr:row>43</xdr:row>
      <xdr:rowOff>95250</xdr:rowOff>
    </xdr:to>
    <xdr:pic>
      <xdr:nvPicPr>
        <xdr:cNvPr id="132" name="Picture 131" descr="United States">
          <a:extLst>
            <a:ext uri="{FF2B5EF4-FFF2-40B4-BE49-F238E27FC236}">
              <a16:creationId xmlns:a16="http://schemas.microsoft.com/office/drawing/2014/main" id="{C4CFA1BF-9933-4174-BB7D-67A892D7E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5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285750</xdr:colOff>
      <xdr:row>39</xdr:row>
      <xdr:rowOff>95250</xdr:rowOff>
    </xdr:to>
    <xdr:pic>
      <xdr:nvPicPr>
        <xdr:cNvPr id="133" name="Picture 132" descr="United States">
          <a:extLst>
            <a:ext uri="{FF2B5EF4-FFF2-40B4-BE49-F238E27FC236}">
              <a16:creationId xmlns:a16="http://schemas.microsoft.com/office/drawing/2014/main" id="{4D626FF0-093B-4947-B245-37719EAD8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14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285750</xdr:colOff>
      <xdr:row>134</xdr:row>
      <xdr:rowOff>95250</xdr:rowOff>
    </xdr:to>
    <xdr:pic>
      <xdr:nvPicPr>
        <xdr:cNvPr id="134" name="Picture 133" descr="Germany">
          <a:extLst>
            <a:ext uri="{FF2B5EF4-FFF2-40B4-BE49-F238E27FC236}">
              <a16:creationId xmlns:a16="http://schemas.microsoft.com/office/drawing/2014/main" id="{3C0FB68C-D74A-4FC2-A5B8-CAB803E5E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33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285750</xdr:colOff>
      <xdr:row>31</xdr:row>
      <xdr:rowOff>95250</xdr:rowOff>
    </xdr:to>
    <xdr:pic>
      <xdr:nvPicPr>
        <xdr:cNvPr id="135" name="Picture 134" descr="United States">
          <a:extLst>
            <a:ext uri="{FF2B5EF4-FFF2-40B4-BE49-F238E27FC236}">
              <a16:creationId xmlns:a16="http://schemas.microsoft.com/office/drawing/2014/main" id="{55F83E86-1950-4754-A64D-99DF115A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52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285750</xdr:colOff>
      <xdr:row>110</xdr:row>
      <xdr:rowOff>95250</xdr:rowOff>
    </xdr:to>
    <xdr:pic>
      <xdr:nvPicPr>
        <xdr:cNvPr id="136" name="Picture 135" descr="South Africa">
          <a:extLst>
            <a:ext uri="{FF2B5EF4-FFF2-40B4-BE49-F238E27FC236}">
              <a16:creationId xmlns:a16="http://schemas.microsoft.com/office/drawing/2014/main" id="{1498C12D-9A61-44B5-AA65-F074079AF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71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285750</xdr:colOff>
      <xdr:row>146</xdr:row>
      <xdr:rowOff>95250</xdr:rowOff>
    </xdr:to>
    <xdr:pic>
      <xdr:nvPicPr>
        <xdr:cNvPr id="137" name="Picture 136" descr="United States">
          <a:extLst>
            <a:ext uri="{FF2B5EF4-FFF2-40B4-BE49-F238E27FC236}">
              <a16:creationId xmlns:a16="http://schemas.microsoft.com/office/drawing/2014/main" id="{51700C31-8F03-402E-8861-AE4AE200D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90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285750</xdr:colOff>
      <xdr:row>19</xdr:row>
      <xdr:rowOff>95250</xdr:rowOff>
    </xdr:to>
    <xdr:pic>
      <xdr:nvPicPr>
        <xdr:cNvPr id="138" name="Picture 137" descr="United States">
          <a:extLst>
            <a:ext uri="{FF2B5EF4-FFF2-40B4-BE49-F238E27FC236}">
              <a16:creationId xmlns:a16="http://schemas.microsoft.com/office/drawing/2014/main" id="{51B92680-CAB2-438E-982E-3EA42582F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09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285750</xdr:colOff>
      <xdr:row>100</xdr:row>
      <xdr:rowOff>95250</xdr:rowOff>
    </xdr:to>
    <xdr:pic>
      <xdr:nvPicPr>
        <xdr:cNvPr id="139" name="Picture 138" descr="Canada">
          <a:extLst>
            <a:ext uri="{FF2B5EF4-FFF2-40B4-BE49-F238E27FC236}">
              <a16:creationId xmlns:a16="http://schemas.microsoft.com/office/drawing/2014/main" id="{BAD90602-53C2-4721-8F3E-6EE6F029E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8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285750</xdr:colOff>
      <xdr:row>48</xdr:row>
      <xdr:rowOff>95250</xdr:rowOff>
    </xdr:to>
    <xdr:pic>
      <xdr:nvPicPr>
        <xdr:cNvPr id="140" name="Picture 139" descr="South Africa">
          <a:extLst>
            <a:ext uri="{FF2B5EF4-FFF2-40B4-BE49-F238E27FC236}">
              <a16:creationId xmlns:a16="http://schemas.microsoft.com/office/drawing/2014/main" id="{0838DE13-CFD1-4ED1-A937-63E30047F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7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285750</xdr:colOff>
      <xdr:row>59</xdr:row>
      <xdr:rowOff>95250</xdr:rowOff>
    </xdr:to>
    <xdr:pic>
      <xdr:nvPicPr>
        <xdr:cNvPr id="141" name="Picture 140" descr="Japan">
          <a:extLst>
            <a:ext uri="{FF2B5EF4-FFF2-40B4-BE49-F238E27FC236}">
              <a16:creationId xmlns:a16="http://schemas.microsoft.com/office/drawing/2014/main" id="{92B09B81-B96E-43D5-A231-33F3330D0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285750</xdr:colOff>
      <xdr:row>6</xdr:row>
      <xdr:rowOff>95250</xdr:rowOff>
    </xdr:to>
    <xdr:pic>
      <xdr:nvPicPr>
        <xdr:cNvPr id="142" name="Picture 141" descr="United States">
          <a:extLst>
            <a:ext uri="{FF2B5EF4-FFF2-40B4-BE49-F238E27FC236}">
              <a16:creationId xmlns:a16="http://schemas.microsoft.com/office/drawing/2014/main" id="{B01ECB23-6D0B-44B1-891F-AED0481E0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86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285750</xdr:colOff>
      <xdr:row>22</xdr:row>
      <xdr:rowOff>95250</xdr:rowOff>
    </xdr:to>
    <xdr:pic>
      <xdr:nvPicPr>
        <xdr:cNvPr id="143" name="Picture 142" descr="United States">
          <a:extLst>
            <a:ext uri="{FF2B5EF4-FFF2-40B4-BE49-F238E27FC236}">
              <a16:creationId xmlns:a16="http://schemas.microsoft.com/office/drawing/2014/main" id="{0925A0D4-3B60-4F7E-AAC0-0C9153607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05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285750</xdr:colOff>
      <xdr:row>42</xdr:row>
      <xdr:rowOff>95250</xdr:rowOff>
    </xdr:to>
    <xdr:pic>
      <xdr:nvPicPr>
        <xdr:cNvPr id="144" name="Picture 143" descr="United States">
          <a:extLst>
            <a:ext uri="{FF2B5EF4-FFF2-40B4-BE49-F238E27FC236}">
              <a16:creationId xmlns:a16="http://schemas.microsoft.com/office/drawing/2014/main" id="{E5899F9C-3042-4636-9658-750720889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4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285750</xdr:colOff>
      <xdr:row>64</xdr:row>
      <xdr:rowOff>95250</xdr:rowOff>
    </xdr:to>
    <xdr:pic>
      <xdr:nvPicPr>
        <xdr:cNvPr id="145" name="Picture 144" descr="United States">
          <a:extLst>
            <a:ext uri="{FF2B5EF4-FFF2-40B4-BE49-F238E27FC236}">
              <a16:creationId xmlns:a16="http://schemas.microsoft.com/office/drawing/2014/main" id="{D2156928-C7CC-4AE0-83E7-D24476802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43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285750</xdr:colOff>
      <xdr:row>123</xdr:row>
      <xdr:rowOff>95250</xdr:rowOff>
    </xdr:to>
    <xdr:pic>
      <xdr:nvPicPr>
        <xdr:cNvPr id="146" name="Picture 145" descr="Australia">
          <a:extLst>
            <a:ext uri="{FF2B5EF4-FFF2-40B4-BE49-F238E27FC236}">
              <a16:creationId xmlns:a16="http://schemas.microsoft.com/office/drawing/2014/main" id="{B6598C9D-BC2E-49B3-97E9-53C0B3927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62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285750</xdr:colOff>
      <xdr:row>128</xdr:row>
      <xdr:rowOff>95250</xdr:rowOff>
    </xdr:to>
    <xdr:pic>
      <xdr:nvPicPr>
        <xdr:cNvPr id="147" name="Picture 146" descr="United States">
          <a:extLst>
            <a:ext uri="{FF2B5EF4-FFF2-40B4-BE49-F238E27FC236}">
              <a16:creationId xmlns:a16="http://schemas.microsoft.com/office/drawing/2014/main" id="{017F4ECC-1CB4-4781-9FDC-14988034D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81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285750</xdr:colOff>
      <xdr:row>83</xdr:row>
      <xdr:rowOff>95250</xdr:rowOff>
    </xdr:to>
    <xdr:pic>
      <xdr:nvPicPr>
        <xdr:cNvPr id="148" name="Picture 147" descr="United States">
          <a:extLst>
            <a:ext uri="{FF2B5EF4-FFF2-40B4-BE49-F238E27FC236}">
              <a16:creationId xmlns:a16="http://schemas.microsoft.com/office/drawing/2014/main" id="{B8A2D9D8-BDEF-481C-AB4C-9983FDB72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0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285750</xdr:colOff>
      <xdr:row>95</xdr:row>
      <xdr:rowOff>95250</xdr:rowOff>
    </xdr:to>
    <xdr:pic>
      <xdr:nvPicPr>
        <xdr:cNvPr id="149" name="Picture 148" descr="United States">
          <a:extLst>
            <a:ext uri="{FF2B5EF4-FFF2-40B4-BE49-F238E27FC236}">
              <a16:creationId xmlns:a16="http://schemas.microsoft.com/office/drawing/2014/main" id="{81632864-1D06-4D69-9188-660DD78E8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19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285750</xdr:colOff>
      <xdr:row>47</xdr:row>
      <xdr:rowOff>95250</xdr:rowOff>
    </xdr:to>
    <xdr:pic>
      <xdr:nvPicPr>
        <xdr:cNvPr id="150" name="Picture 149" descr="United States">
          <a:extLst>
            <a:ext uri="{FF2B5EF4-FFF2-40B4-BE49-F238E27FC236}">
              <a16:creationId xmlns:a16="http://schemas.microsoft.com/office/drawing/2014/main" id="{C38ACCBA-32EE-412B-8D59-55E06E943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8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285750</xdr:colOff>
      <xdr:row>63</xdr:row>
      <xdr:rowOff>95250</xdr:rowOff>
    </xdr:to>
    <xdr:pic>
      <xdr:nvPicPr>
        <xdr:cNvPr id="151" name="Picture 150" descr="United States">
          <a:extLst>
            <a:ext uri="{FF2B5EF4-FFF2-40B4-BE49-F238E27FC236}">
              <a16:creationId xmlns:a16="http://schemas.microsoft.com/office/drawing/2014/main" id="{EE8C5F1D-5355-4596-8242-028944199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7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285750</xdr:colOff>
      <xdr:row>135</xdr:row>
      <xdr:rowOff>95250</xdr:rowOff>
    </xdr:to>
    <xdr:pic>
      <xdr:nvPicPr>
        <xdr:cNvPr id="152" name="Picture 151" descr="United States">
          <a:extLst>
            <a:ext uri="{FF2B5EF4-FFF2-40B4-BE49-F238E27FC236}">
              <a16:creationId xmlns:a16="http://schemas.microsoft.com/office/drawing/2014/main" id="{37D0D6D6-FC0C-49E4-9A60-2F52702E5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76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285750</xdr:colOff>
      <xdr:row>133</xdr:row>
      <xdr:rowOff>95250</xdr:rowOff>
    </xdr:to>
    <xdr:pic>
      <xdr:nvPicPr>
        <xdr:cNvPr id="153" name="Picture 152" descr="United States">
          <a:extLst>
            <a:ext uri="{FF2B5EF4-FFF2-40B4-BE49-F238E27FC236}">
              <a16:creationId xmlns:a16="http://schemas.microsoft.com/office/drawing/2014/main" id="{D137F281-E4A4-48BB-878A-A85E87207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95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285750</xdr:colOff>
      <xdr:row>97</xdr:row>
      <xdr:rowOff>95250</xdr:rowOff>
    </xdr:to>
    <xdr:pic>
      <xdr:nvPicPr>
        <xdr:cNvPr id="154" name="Picture 153" descr="Chile">
          <a:extLst>
            <a:ext uri="{FF2B5EF4-FFF2-40B4-BE49-F238E27FC236}">
              <a16:creationId xmlns:a16="http://schemas.microsoft.com/office/drawing/2014/main" id="{14A46490-39AF-4B60-84AA-DF76A066D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14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285750</xdr:colOff>
      <xdr:row>33</xdr:row>
      <xdr:rowOff>95250</xdr:rowOff>
    </xdr:to>
    <xdr:pic>
      <xdr:nvPicPr>
        <xdr:cNvPr id="155" name="Picture 154" descr="United States">
          <a:extLst>
            <a:ext uri="{FF2B5EF4-FFF2-40B4-BE49-F238E27FC236}">
              <a16:creationId xmlns:a16="http://schemas.microsoft.com/office/drawing/2014/main" id="{A8B951B1-B139-4322-9501-3B20CEBEF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33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285750</xdr:colOff>
      <xdr:row>45</xdr:row>
      <xdr:rowOff>95250</xdr:rowOff>
    </xdr:to>
    <xdr:pic>
      <xdr:nvPicPr>
        <xdr:cNvPr id="156" name="Picture 155" descr="United States">
          <a:extLst>
            <a:ext uri="{FF2B5EF4-FFF2-40B4-BE49-F238E27FC236}">
              <a16:creationId xmlns:a16="http://schemas.microsoft.com/office/drawing/2014/main" id="{1474610E-7674-41AB-A17C-DC5C6B56E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52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72</xdr:row>
      <xdr:rowOff>0</xdr:rowOff>
    </xdr:from>
    <xdr:ext cx="285750" cy="285750"/>
    <xdr:pic>
      <xdr:nvPicPr>
        <xdr:cNvPr id="157" name="Picture 156" descr="United States">
          <a:extLst>
            <a:ext uri="{FF2B5EF4-FFF2-40B4-BE49-F238E27FC236}">
              <a16:creationId xmlns:a16="http://schemas.microsoft.com/office/drawing/2014/main" id="{B90EA4D3-A421-46BA-9997-07297C804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106</xdr:row>
      <xdr:rowOff>0</xdr:rowOff>
    </xdr:from>
    <xdr:ext cx="285750" cy="285750"/>
    <xdr:pic>
      <xdr:nvPicPr>
        <xdr:cNvPr id="158" name="Picture 157" descr="United States">
          <a:extLst>
            <a:ext uri="{FF2B5EF4-FFF2-40B4-BE49-F238E27FC236}">
              <a16:creationId xmlns:a16="http://schemas.microsoft.com/office/drawing/2014/main" id="{1FB68A00-47CE-4D07-AAB6-16644A58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149</xdr:row>
      <xdr:rowOff>0</xdr:rowOff>
    </xdr:from>
    <xdr:ext cx="285750" cy="285750"/>
    <xdr:pic>
      <xdr:nvPicPr>
        <xdr:cNvPr id="159" name="Picture 158" descr="England">
          <a:extLst>
            <a:ext uri="{FF2B5EF4-FFF2-40B4-BE49-F238E27FC236}">
              <a16:creationId xmlns:a16="http://schemas.microsoft.com/office/drawing/2014/main" id="{26C94A4F-7A8F-4C7E-98C4-181E82CE0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73</xdr:row>
      <xdr:rowOff>0</xdr:rowOff>
    </xdr:from>
    <xdr:ext cx="285750" cy="285750"/>
    <xdr:pic>
      <xdr:nvPicPr>
        <xdr:cNvPr id="160" name="Picture 159" descr="United States">
          <a:extLst>
            <a:ext uri="{FF2B5EF4-FFF2-40B4-BE49-F238E27FC236}">
              <a16:creationId xmlns:a16="http://schemas.microsoft.com/office/drawing/2014/main" id="{72147A1A-3AE2-4810-B998-E3604D4B6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79</xdr:row>
      <xdr:rowOff>0</xdr:rowOff>
    </xdr:from>
    <xdr:ext cx="285750" cy="285750"/>
    <xdr:pic>
      <xdr:nvPicPr>
        <xdr:cNvPr id="161" name="Picture 160" descr="United States">
          <a:extLst>
            <a:ext uri="{FF2B5EF4-FFF2-40B4-BE49-F238E27FC236}">
              <a16:creationId xmlns:a16="http://schemas.microsoft.com/office/drawing/2014/main" id="{06752390-CBA0-4D3F-96B0-7DA122839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84</xdr:row>
      <xdr:rowOff>0</xdr:rowOff>
    </xdr:from>
    <xdr:ext cx="285750" cy="285750"/>
    <xdr:pic>
      <xdr:nvPicPr>
        <xdr:cNvPr id="162" name="Picture 161" descr="United States">
          <a:extLst>
            <a:ext uri="{FF2B5EF4-FFF2-40B4-BE49-F238E27FC236}">
              <a16:creationId xmlns:a16="http://schemas.microsoft.com/office/drawing/2014/main" id="{BC21ADDF-7B9C-412E-BBE0-4A881C4F6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0</xdr:rowOff>
    </xdr:from>
    <xdr:ext cx="285750" cy="285750"/>
    <xdr:pic>
      <xdr:nvPicPr>
        <xdr:cNvPr id="163" name="Picture 162" descr="United States">
          <a:extLst>
            <a:ext uri="{FF2B5EF4-FFF2-40B4-BE49-F238E27FC236}">
              <a16:creationId xmlns:a16="http://schemas.microsoft.com/office/drawing/2014/main" id="{38291FDC-4BCF-45DB-B785-DF99BE05B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116</xdr:row>
      <xdr:rowOff>0</xdr:rowOff>
    </xdr:from>
    <xdr:ext cx="285750" cy="285750"/>
    <xdr:pic>
      <xdr:nvPicPr>
        <xdr:cNvPr id="164" name="Picture 163" descr="Northern Ireland">
          <a:extLst>
            <a:ext uri="{FF2B5EF4-FFF2-40B4-BE49-F238E27FC236}">
              <a16:creationId xmlns:a16="http://schemas.microsoft.com/office/drawing/2014/main" id="{7FD67D28-25F1-44B1-A657-1E2CB47E4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95</xdr:row>
      <xdr:rowOff>0</xdr:rowOff>
    </xdr:from>
    <xdr:ext cx="285750" cy="285750"/>
    <xdr:pic>
      <xdr:nvPicPr>
        <xdr:cNvPr id="165" name="Picture 164" descr="United States">
          <a:extLst>
            <a:ext uri="{FF2B5EF4-FFF2-40B4-BE49-F238E27FC236}">
              <a16:creationId xmlns:a16="http://schemas.microsoft.com/office/drawing/2014/main" id="{2E26853D-E6D5-443D-9AEC-C011F3459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142</xdr:row>
      <xdr:rowOff>0</xdr:rowOff>
    </xdr:from>
    <xdr:ext cx="285750" cy="285750"/>
    <xdr:pic>
      <xdr:nvPicPr>
        <xdr:cNvPr id="166" name="Picture 165" descr="United States">
          <a:extLst>
            <a:ext uri="{FF2B5EF4-FFF2-40B4-BE49-F238E27FC236}">
              <a16:creationId xmlns:a16="http://schemas.microsoft.com/office/drawing/2014/main" id="{C8BA273B-4BD9-4BCF-A47E-C4F1A874D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78</xdr:row>
      <xdr:rowOff>0</xdr:rowOff>
    </xdr:from>
    <xdr:ext cx="285750" cy="285750"/>
    <xdr:pic>
      <xdr:nvPicPr>
        <xdr:cNvPr id="167" name="Picture 166" descr="United States">
          <a:extLst>
            <a:ext uri="{FF2B5EF4-FFF2-40B4-BE49-F238E27FC236}">
              <a16:creationId xmlns:a16="http://schemas.microsoft.com/office/drawing/2014/main" id="{26C2A3B3-44EA-4731-B929-782580BE1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53</xdr:row>
      <xdr:rowOff>0</xdr:rowOff>
    </xdr:from>
    <xdr:ext cx="285750" cy="285750"/>
    <xdr:pic>
      <xdr:nvPicPr>
        <xdr:cNvPr id="168" name="Picture 167" descr="Australia">
          <a:extLst>
            <a:ext uri="{FF2B5EF4-FFF2-40B4-BE49-F238E27FC236}">
              <a16:creationId xmlns:a16="http://schemas.microsoft.com/office/drawing/2014/main" id="{EBFE1753-7366-463B-9F8B-D859C8AF8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101</xdr:row>
      <xdr:rowOff>0</xdr:rowOff>
    </xdr:from>
    <xdr:ext cx="285750" cy="285750"/>
    <xdr:pic>
      <xdr:nvPicPr>
        <xdr:cNvPr id="169" name="Picture 168" descr="United States">
          <a:extLst>
            <a:ext uri="{FF2B5EF4-FFF2-40B4-BE49-F238E27FC236}">
              <a16:creationId xmlns:a16="http://schemas.microsoft.com/office/drawing/2014/main" id="{0CC58846-77A6-47CA-8C43-75FFC0B82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67</xdr:row>
      <xdr:rowOff>0</xdr:rowOff>
    </xdr:from>
    <xdr:ext cx="285750" cy="285750"/>
    <xdr:pic>
      <xdr:nvPicPr>
        <xdr:cNvPr id="170" name="Picture 169" descr="United States">
          <a:extLst>
            <a:ext uri="{FF2B5EF4-FFF2-40B4-BE49-F238E27FC236}">
              <a16:creationId xmlns:a16="http://schemas.microsoft.com/office/drawing/2014/main" id="{3E40DF12-DCA8-42D4-AA0A-6521912B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48</xdr:row>
      <xdr:rowOff>0</xdr:rowOff>
    </xdr:from>
    <xdr:ext cx="285750" cy="285750"/>
    <xdr:pic>
      <xdr:nvPicPr>
        <xdr:cNvPr id="171" name="Picture 170" descr="Argentina">
          <a:extLst>
            <a:ext uri="{FF2B5EF4-FFF2-40B4-BE49-F238E27FC236}">
              <a16:creationId xmlns:a16="http://schemas.microsoft.com/office/drawing/2014/main" id="{F7E4E066-5F97-4FE5-969F-0141871B6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12</xdr:row>
      <xdr:rowOff>0</xdr:rowOff>
    </xdr:from>
    <xdr:ext cx="285750" cy="285750"/>
    <xdr:pic>
      <xdr:nvPicPr>
        <xdr:cNvPr id="172" name="Picture 171" descr="United States">
          <a:extLst>
            <a:ext uri="{FF2B5EF4-FFF2-40B4-BE49-F238E27FC236}">
              <a16:creationId xmlns:a16="http://schemas.microsoft.com/office/drawing/2014/main" id="{AD8C156F-F5EB-4D8D-B369-30B9A414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4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105</xdr:row>
      <xdr:rowOff>0</xdr:rowOff>
    </xdr:from>
    <xdr:ext cx="285750" cy="285750"/>
    <xdr:pic>
      <xdr:nvPicPr>
        <xdr:cNvPr id="173" name="Picture 172" descr="England">
          <a:extLst>
            <a:ext uri="{FF2B5EF4-FFF2-40B4-BE49-F238E27FC236}">
              <a16:creationId xmlns:a16="http://schemas.microsoft.com/office/drawing/2014/main" id="{391AB8BD-0B92-426A-BF6C-F52EFF335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66</xdr:row>
      <xdr:rowOff>0</xdr:rowOff>
    </xdr:from>
    <xdr:ext cx="285750" cy="285750"/>
    <xdr:pic>
      <xdr:nvPicPr>
        <xdr:cNvPr id="174" name="Picture 173" descr="Australia">
          <a:extLst>
            <a:ext uri="{FF2B5EF4-FFF2-40B4-BE49-F238E27FC236}">
              <a16:creationId xmlns:a16="http://schemas.microsoft.com/office/drawing/2014/main" id="{45A43AD4-71BD-4D4D-9117-34E12BF73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2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144</xdr:row>
      <xdr:rowOff>0</xdr:rowOff>
    </xdr:from>
    <xdr:ext cx="285750" cy="285750"/>
    <xdr:pic>
      <xdr:nvPicPr>
        <xdr:cNvPr id="175" name="Picture 174" descr="United States">
          <a:extLst>
            <a:ext uri="{FF2B5EF4-FFF2-40B4-BE49-F238E27FC236}">
              <a16:creationId xmlns:a16="http://schemas.microsoft.com/office/drawing/2014/main" id="{4D6DB197-0854-4285-A392-72A44F9B7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1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118</xdr:row>
      <xdr:rowOff>0</xdr:rowOff>
    </xdr:from>
    <xdr:ext cx="285750" cy="285750"/>
    <xdr:pic>
      <xdr:nvPicPr>
        <xdr:cNvPr id="176" name="Picture 175" descr="England">
          <a:extLst>
            <a:ext uri="{FF2B5EF4-FFF2-40B4-BE49-F238E27FC236}">
              <a16:creationId xmlns:a16="http://schemas.microsoft.com/office/drawing/2014/main" id="{E53C5697-2007-47B9-854F-CA7775B6F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26</xdr:row>
      <xdr:rowOff>0</xdr:rowOff>
    </xdr:from>
    <xdr:ext cx="285750" cy="285750"/>
    <xdr:pic>
      <xdr:nvPicPr>
        <xdr:cNvPr id="177" name="Picture 176" descr="United States">
          <a:extLst>
            <a:ext uri="{FF2B5EF4-FFF2-40B4-BE49-F238E27FC236}">
              <a16:creationId xmlns:a16="http://schemas.microsoft.com/office/drawing/2014/main" id="{29DCE04E-87E5-459F-ABF2-F715BD9D0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137</xdr:row>
      <xdr:rowOff>0</xdr:rowOff>
    </xdr:from>
    <xdr:ext cx="285750" cy="285750"/>
    <xdr:pic>
      <xdr:nvPicPr>
        <xdr:cNvPr id="178" name="Picture 177" descr="United States">
          <a:extLst>
            <a:ext uri="{FF2B5EF4-FFF2-40B4-BE49-F238E27FC236}">
              <a16:creationId xmlns:a16="http://schemas.microsoft.com/office/drawing/2014/main" id="{E1DDAAA3-CFA4-49BF-8ADE-A3CF8E344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9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123</xdr:row>
      <xdr:rowOff>0</xdr:rowOff>
    </xdr:from>
    <xdr:ext cx="285750" cy="285750"/>
    <xdr:pic>
      <xdr:nvPicPr>
        <xdr:cNvPr id="179" name="Picture 178" descr="United States">
          <a:extLst>
            <a:ext uri="{FF2B5EF4-FFF2-40B4-BE49-F238E27FC236}">
              <a16:creationId xmlns:a16="http://schemas.microsoft.com/office/drawing/2014/main" id="{033A167A-D436-419E-9147-CA61D2032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8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31</xdr:row>
      <xdr:rowOff>0</xdr:rowOff>
    </xdr:from>
    <xdr:ext cx="285750" cy="285750"/>
    <xdr:pic>
      <xdr:nvPicPr>
        <xdr:cNvPr id="180" name="Picture 179" descr="South Africa">
          <a:extLst>
            <a:ext uri="{FF2B5EF4-FFF2-40B4-BE49-F238E27FC236}">
              <a16:creationId xmlns:a16="http://schemas.microsoft.com/office/drawing/2014/main" id="{035272BA-70A8-4B07-9F56-B03474B86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7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51</xdr:row>
      <xdr:rowOff>0</xdr:rowOff>
    </xdr:from>
    <xdr:ext cx="285750" cy="285750"/>
    <xdr:pic>
      <xdr:nvPicPr>
        <xdr:cNvPr id="181" name="Picture 180" descr="Italy">
          <a:extLst>
            <a:ext uri="{FF2B5EF4-FFF2-40B4-BE49-F238E27FC236}">
              <a16:creationId xmlns:a16="http://schemas.microsoft.com/office/drawing/2014/main" id="{4461B8C5-37E4-4ACC-A347-A01AE2116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6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</xdr:row>
      <xdr:rowOff>0</xdr:rowOff>
    </xdr:from>
    <xdr:ext cx="285750" cy="285750"/>
    <xdr:pic>
      <xdr:nvPicPr>
        <xdr:cNvPr id="182" name="Picture 181" descr="Germany">
          <a:extLst>
            <a:ext uri="{FF2B5EF4-FFF2-40B4-BE49-F238E27FC236}">
              <a16:creationId xmlns:a16="http://schemas.microsoft.com/office/drawing/2014/main" id="{02524510-07DD-4BA9-A58C-9877F8504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95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125</xdr:row>
      <xdr:rowOff>0</xdr:rowOff>
    </xdr:from>
    <xdr:ext cx="285750" cy="285750"/>
    <xdr:pic>
      <xdr:nvPicPr>
        <xdr:cNvPr id="183" name="Picture 182" descr="United States">
          <a:extLst>
            <a:ext uri="{FF2B5EF4-FFF2-40B4-BE49-F238E27FC236}">
              <a16:creationId xmlns:a16="http://schemas.microsoft.com/office/drawing/2014/main" id="{549950DF-8FD1-4EF5-BE90-97D1DB358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89</xdr:row>
      <xdr:rowOff>0</xdr:rowOff>
    </xdr:from>
    <xdr:ext cx="285750" cy="285750"/>
    <xdr:pic>
      <xdr:nvPicPr>
        <xdr:cNvPr id="184" name="Picture 183" descr="United States">
          <a:extLst>
            <a:ext uri="{FF2B5EF4-FFF2-40B4-BE49-F238E27FC236}">
              <a16:creationId xmlns:a16="http://schemas.microsoft.com/office/drawing/2014/main" id="{04B50875-A0B3-48A5-BA46-1F8AF8931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33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</xdr:row>
      <xdr:rowOff>0</xdr:rowOff>
    </xdr:from>
    <xdr:ext cx="285750" cy="285750"/>
    <xdr:pic>
      <xdr:nvPicPr>
        <xdr:cNvPr id="185" name="Picture 184" descr="Venezuela">
          <a:extLst>
            <a:ext uri="{FF2B5EF4-FFF2-40B4-BE49-F238E27FC236}">
              <a16:creationId xmlns:a16="http://schemas.microsoft.com/office/drawing/2014/main" id="{B99A835E-B2EB-443F-9B9A-8D4398E9C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2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59</xdr:row>
      <xdr:rowOff>0</xdr:rowOff>
    </xdr:from>
    <xdr:ext cx="285750" cy="285750"/>
    <xdr:pic>
      <xdr:nvPicPr>
        <xdr:cNvPr id="186" name="Picture 185" descr="United States">
          <a:extLst>
            <a:ext uri="{FF2B5EF4-FFF2-40B4-BE49-F238E27FC236}">
              <a16:creationId xmlns:a16="http://schemas.microsoft.com/office/drawing/2014/main" id="{4E7925C2-BFBE-4456-ACF1-4AFE0B969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1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34</xdr:row>
      <xdr:rowOff>0</xdr:rowOff>
    </xdr:from>
    <xdr:ext cx="285750" cy="285750"/>
    <xdr:pic>
      <xdr:nvPicPr>
        <xdr:cNvPr id="187" name="Picture 186" descr="United States">
          <a:extLst>
            <a:ext uri="{FF2B5EF4-FFF2-40B4-BE49-F238E27FC236}">
              <a16:creationId xmlns:a16="http://schemas.microsoft.com/office/drawing/2014/main" id="{315CA5B3-D727-461A-AF1A-AC53FF1FE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0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29</xdr:row>
      <xdr:rowOff>0</xdr:rowOff>
    </xdr:from>
    <xdr:ext cx="285750" cy="285750"/>
    <xdr:pic>
      <xdr:nvPicPr>
        <xdr:cNvPr id="188" name="Picture 187" descr="United States">
          <a:extLst>
            <a:ext uri="{FF2B5EF4-FFF2-40B4-BE49-F238E27FC236}">
              <a16:creationId xmlns:a16="http://schemas.microsoft.com/office/drawing/2014/main" id="{C7197BB6-D6E8-405C-8B0E-E5509774F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9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71</xdr:row>
      <xdr:rowOff>0</xdr:rowOff>
    </xdr:from>
    <xdr:ext cx="285750" cy="285750"/>
    <xdr:pic>
      <xdr:nvPicPr>
        <xdr:cNvPr id="189" name="Picture 188" descr="United States">
          <a:extLst>
            <a:ext uri="{FF2B5EF4-FFF2-40B4-BE49-F238E27FC236}">
              <a16:creationId xmlns:a16="http://schemas.microsoft.com/office/drawing/2014/main" id="{82042248-01B0-4A07-8A7E-024A6169B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103</xdr:row>
      <xdr:rowOff>0</xdr:rowOff>
    </xdr:from>
    <xdr:ext cx="285750" cy="285750"/>
    <xdr:pic>
      <xdr:nvPicPr>
        <xdr:cNvPr id="190" name="Picture 189" descr="United States">
          <a:extLst>
            <a:ext uri="{FF2B5EF4-FFF2-40B4-BE49-F238E27FC236}">
              <a16:creationId xmlns:a16="http://schemas.microsoft.com/office/drawing/2014/main" id="{4C87B371-89F2-4885-8CB5-F0255BAD3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60</xdr:row>
      <xdr:rowOff>0</xdr:rowOff>
    </xdr:from>
    <xdr:ext cx="285750" cy="285750"/>
    <xdr:pic>
      <xdr:nvPicPr>
        <xdr:cNvPr id="191" name="Picture 190" descr="United States">
          <a:extLst>
            <a:ext uri="{FF2B5EF4-FFF2-40B4-BE49-F238E27FC236}">
              <a16:creationId xmlns:a16="http://schemas.microsoft.com/office/drawing/2014/main" id="{C64E5B26-1308-4F6C-939D-6B64E83C5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6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115</xdr:row>
      <xdr:rowOff>0</xdr:rowOff>
    </xdr:from>
    <xdr:ext cx="285750" cy="285750"/>
    <xdr:pic>
      <xdr:nvPicPr>
        <xdr:cNvPr id="192" name="Picture 191" descr="Australia">
          <a:extLst>
            <a:ext uri="{FF2B5EF4-FFF2-40B4-BE49-F238E27FC236}">
              <a16:creationId xmlns:a16="http://schemas.microsoft.com/office/drawing/2014/main" id="{E1E5EE65-EBFA-492F-B1DB-3726B417D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5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16</xdr:row>
      <xdr:rowOff>0</xdr:rowOff>
    </xdr:from>
    <xdr:ext cx="285750" cy="285750"/>
    <xdr:pic>
      <xdr:nvPicPr>
        <xdr:cNvPr id="193" name="Picture 192" descr="United States">
          <a:extLst>
            <a:ext uri="{FF2B5EF4-FFF2-40B4-BE49-F238E27FC236}">
              <a16:creationId xmlns:a16="http://schemas.microsoft.com/office/drawing/2014/main" id="{71161D28-CCD7-4240-B868-187F8FE77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4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</xdr:row>
      <xdr:rowOff>0</xdr:rowOff>
    </xdr:from>
    <xdr:ext cx="285750" cy="285750"/>
    <xdr:pic>
      <xdr:nvPicPr>
        <xdr:cNvPr id="194" name="Picture 193" descr="Australia">
          <a:extLst>
            <a:ext uri="{FF2B5EF4-FFF2-40B4-BE49-F238E27FC236}">
              <a16:creationId xmlns:a16="http://schemas.microsoft.com/office/drawing/2014/main" id="{7A090CEB-25E5-40F1-93C0-7B248A5D1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23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135</xdr:row>
      <xdr:rowOff>0</xdr:rowOff>
    </xdr:from>
    <xdr:ext cx="285750" cy="285750"/>
    <xdr:pic>
      <xdr:nvPicPr>
        <xdr:cNvPr id="195" name="Picture 194" descr="United States">
          <a:extLst>
            <a:ext uri="{FF2B5EF4-FFF2-40B4-BE49-F238E27FC236}">
              <a16:creationId xmlns:a16="http://schemas.microsoft.com/office/drawing/2014/main" id="{E4D18127-1EEE-437E-8AA4-D36479F85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2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49</xdr:row>
      <xdr:rowOff>0</xdr:rowOff>
    </xdr:from>
    <xdr:ext cx="285750" cy="285750"/>
    <xdr:pic>
      <xdr:nvPicPr>
        <xdr:cNvPr id="196" name="Picture 195" descr="South Africa">
          <a:extLst>
            <a:ext uri="{FF2B5EF4-FFF2-40B4-BE49-F238E27FC236}">
              <a16:creationId xmlns:a16="http://schemas.microsoft.com/office/drawing/2014/main" id="{B1C95A6B-22CC-4ADF-B499-51C0A899C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90</xdr:row>
      <xdr:rowOff>0</xdr:rowOff>
    </xdr:from>
    <xdr:ext cx="285750" cy="285750"/>
    <xdr:pic>
      <xdr:nvPicPr>
        <xdr:cNvPr id="197" name="Picture 196" descr="Canada">
          <a:extLst>
            <a:ext uri="{FF2B5EF4-FFF2-40B4-BE49-F238E27FC236}">
              <a16:creationId xmlns:a16="http://schemas.microsoft.com/office/drawing/2014/main" id="{B5B3C324-588E-4EE1-9DD7-0961C41CA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1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56</xdr:row>
      <xdr:rowOff>0</xdr:rowOff>
    </xdr:from>
    <xdr:ext cx="285750" cy="285750"/>
    <xdr:pic>
      <xdr:nvPicPr>
        <xdr:cNvPr id="198" name="Picture 197" descr="Australia">
          <a:extLst>
            <a:ext uri="{FF2B5EF4-FFF2-40B4-BE49-F238E27FC236}">
              <a16:creationId xmlns:a16="http://schemas.microsoft.com/office/drawing/2014/main" id="{9FEF7C2C-C556-4217-AFC3-63B7B4068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00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</xdr:row>
      <xdr:rowOff>0</xdr:rowOff>
    </xdr:from>
    <xdr:ext cx="285750" cy="285750"/>
    <xdr:pic>
      <xdr:nvPicPr>
        <xdr:cNvPr id="199" name="Picture 198" descr="United States">
          <a:extLst>
            <a:ext uri="{FF2B5EF4-FFF2-40B4-BE49-F238E27FC236}">
              <a16:creationId xmlns:a16="http://schemas.microsoft.com/office/drawing/2014/main" id="{2197AC5B-B979-4728-BAF1-61A1A833D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9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17</xdr:row>
      <xdr:rowOff>0</xdr:rowOff>
    </xdr:from>
    <xdr:ext cx="285750" cy="285750"/>
    <xdr:pic>
      <xdr:nvPicPr>
        <xdr:cNvPr id="200" name="Picture 199" descr="United States">
          <a:extLst>
            <a:ext uri="{FF2B5EF4-FFF2-40B4-BE49-F238E27FC236}">
              <a16:creationId xmlns:a16="http://schemas.microsoft.com/office/drawing/2014/main" id="{43B35D9A-1347-4364-AA9A-CEDB4CB4D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8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155</xdr:row>
      <xdr:rowOff>0</xdr:rowOff>
    </xdr:from>
    <xdr:ext cx="285750" cy="285750"/>
    <xdr:pic>
      <xdr:nvPicPr>
        <xdr:cNvPr id="201" name="Picture 200" descr="China">
          <a:extLst>
            <a:ext uri="{FF2B5EF4-FFF2-40B4-BE49-F238E27FC236}">
              <a16:creationId xmlns:a16="http://schemas.microsoft.com/office/drawing/2014/main" id="{BB01F463-5249-4A08-8180-344F61176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7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131</xdr:row>
      <xdr:rowOff>0</xdr:rowOff>
    </xdr:from>
    <xdr:ext cx="285750" cy="285750"/>
    <xdr:pic>
      <xdr:nvPicPr>
        <xdr:cNvPr id="202" name="Picture 201" descr="United States">
          <a:extLst>
            <a:ext uri="{FF2B5EF4-FFF2-40B4-BE49-F238E27FC236}">
              <a16:creationId xmlns:a16="http://schemas.microsoft.com/office/drawing/2014/main" id="{DBE5DE0F-E4AC-43A6-A460-EA161AD38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76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50</xdr:row>
      <xdr:rowOff>0</xdr:rowOff>
    </xdr:from>
    <xdr:ext cx="285750" cy="285750"/>
    <xdr:pic>
      <xdr:nvPicPr>
        <xdr:cNvPr id="203" name="Picture 202" descr="Argentina">
          <a:extLst>
            <a:ext uri="{FF2B5EF4-FFF2-40B4-BE49-F238E27FC236}">
              <a16:creationId xmlns:a16="http://schemas.microsoft.com/office/drawing/2014/main" id="{86004CC0-E32D-4214-81E0-DD4B18F99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95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140</xdr:row>
      <xdr:rowOff>0</xdr:rowOff>
    </xdr:from>
    <xdr:ext cx="285750" cy="285750"/>
    <xdr:pic>
      <xdr:nvPicPr>
        <xdr:cNvPr id="204" name="Picture 203" descr="United States">
          <a:extLst>
            <a:ext uri="{FF2B5EF4-FFF2-40B4-BE49-F238E27FC236}">
              <a16:creationId xmlns:a16="http://schemas.microsoft.com/office/drawing/2014/main" id="{BABBC02F-7D6A-4FC1-A433-60C3EB078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14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102</xdr:row>
      <xdr:rowOff>0</xdr:rowOff>
    </xdr:from>
    <xdr:ext cx="285750" cy="285750"/>
    <xdr:pic>
      <xdr:nvPicPr>
        <xdr:cNvPr id="205" name="Picture 204" descr="United States">
          <a:extLst>
            <a:ext uri="{FF2B5EF4-FFF2-40B4-BE49-F238E27FC236}">
              <a16:creationId xmlns:a16="http://schemas.microsoft.com/office/drawing/2014/main" id="{3DA3A120-3E0B-45F4-93CE-016A9B2C3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3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33</xdr:row>
      <xdr:rowOff>0</xdr:rowOff>
    </xdr:from>
    <xdr:ext cx="285750" cy="285750"/>
    <xdr:pic>
      <xdr:nvPicPr>
        <xdr:cNvPr id="206" name="Picture 205" descr="United States">
          <a:extLst>
            <a:ext uri="{FF2B5EF4-FFF2-40B4-BE49-F238E27FC236}">
              <a16:creationId xmlns:a16="http://schemas.microsoft.com/office/drawing/2014/main" id="{404E2BC9-9EAA-4B5D-8F47-25ADA6E59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2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54</xdr:row>
      <xdr:rowOff>0</xdr:rowOff>
    </xdr:from>
    <xdr:ext cx="285750" cy="285750"/>
    <xdr:pic>
      <xdr:nvPicPr>
        <xdr:cNvPr id="207" name="Picture 206" descr="Northern Ireland">
          <a:extLst>
            <a:ext uri="{FF2B5EF4-FFF2-40B4-BE49-F238E27FC236}">
              <a16:creationId xmlns:a16="http://schemas.microsoft.com/office/drawing/2014/main" id="{A9211D47-6EB3-4F66-A98F-26700F614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71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85750" cy="285750"/>
    <xdr:pic>
      <xdr:nvPicPr>
        <xdr:cNvPr id="208" name="Picture 207" descr="United States">
          <a:extLst>
            <a:ext uri="{FF2B5EF4-FFF2-40B4-BE49-F238E27FC236}">
              <a16:creationId xmlns:a16="http://schemas.microsoft.com/office/drawing/2014/main" id="{EEA9DD64-926F-44C6-9E2A-CDB74E639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90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74</xdr:row>
      <xdr:rowOff>0</xdr:rowOff>
    </xdr:from>
    <xdr:ext cx="285750" cy="285750"/>
    <xdr:pic>
      <xdr:nvPicPr>
        <xdr:cNvPr id="209" name="Picture 208" descr="Sweden">
          <a:extLst>
            <a:ext uri="{FF2B5EF4-FFF2-40B4-BE49-F238E27FC236}">
              <a16:creationId xmlns:a16="http://schemas.microsoft.com/office/drawing/2014/main" id="{110E3127-B9AD-42BF-81B8-63E5921EF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9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285750" cy="285750"/>
    <xdr:pic>
      <xdr:nvPicPr>
        <xdr:cNvPr id="210" name="Picture 209" descr="United States">
          <a:extLst>
            <a:ext uri="{FF2B5EF4-FFF2-40B4-BE49-F238E27FC236}">
              <a16:creationId xmlns:a16="http://schemas.microsoft.com/office/drawing/2014/main" id="{1FC60268-30F5-415F-8015-06CF5DA98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28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117</xdr:row>
      <xdr:rowOff>0</xdr:rowOff>
    </xdr:from>
    <xdr:ext cx="285750" cy="285750"/>
    <xdr:pic>
      <xdr:nvPicPr>
        <xdr:cNvPr id="211" name="Picture 210" descr="South Africa">
          <a:extLst>
            <a:ext uri="{FF2B5EF4-FFF2-40B4-BE49-F238E27FC236}">
              <a16:creationId xmlns:a16="http://schemas.microsoft.com/office/drawing/2014/main" id="{6083418C-98B8-4C75-8A53-B413F8872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47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110</xdr:row>
      <xdr:rowOff>0</xdr:rowOff>
    </xdr:from>
    <xdr:ext cx="285750" cy="285750"/>
    <xdr:pic>
      <xdr:nvPicPr>
        <xdr:cNvPr id="212" name="Picture 211" descr="United States">
          <a:extLst>
            <a:ext uri="{FF2B5EF4-FFF2-40B4-BE49-F238E27FC236}">
              <a16:creationId xmlns:a16="http://schemas.microsoft.com/office/drawing/2014/main" id="{03FD1122-701E-4E0C-A226-CA66EC4E2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6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124</xdr:row>
      <xdr:rowOff>0</xdr:rowOff>
    </xdr:from>
    <xdr:ext cx="285750" cy="285750"/>
    <xdr:pic>
      <xdr:nvPicPr>
        <xdr:cNvPr id="213" name="Picture 212" descr="United States">
          <a:extLst>
            <a:ext uri="{FF2B5EF4-FFF2-40B4-BE49-F238E27FC236}">
              <a16:creationId xmlns:a16="http://schemas.microsoft.com/office/drawing/2014/main" id="{76586E11-FFFF-4E0B-9486-54DCCB7F3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85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138</xdr:row>
      <xdr:rowOff>0</xdr:rowOff>
    </xdr:from>
    <xdr:ext cx="285750" cy="285750"/>
    <xdr:pic>
      <xdr:nvPicPr>
        <xdr:cNvPr id="214" name="Picture 213" descr="United States">
          <a:extLst>
            <a:ext uri="{FF2B5EF4-FFF2-40B4-BE49-F238E27FC236}">
              <a16:creationId xmlns:a16="http://schemas.microsoft.com/office/drawing/2014/main" id="{5691F57D-4FA2-42C4-9B35-4A1D23B71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4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148</xdr:row>
      <xdr:rowOff>0</xdr:rowOff>
    </xdr:from>
    <xdr:ext cx="285750" cy="285750"/>
    <xdr:pic>
      <xdr:nvPicPr>
        <xdr:cNvPr id="215" name="Picture 214" descr="South Africa">
          <a:extLst>
            <a:ext uri="{FF2B5EF4-FFF2-40B4-BE49-F238E27FC236}">
              <a16:creationId xmlns:a16="http://schemas.microsoft.com/office/drawing/2014/main" id="{18C0890F-BBA1-4E1B-8EEE-13744ACFE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3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139</xdr:row>
      <xdr:rowOff>0</xdr:rowOff>
    </xdr:from>
    <xdr:ext cx="285750" cy="285750"/>
    <xdr:pic>
      <xdr:nvPicPr>
        <xdr:cNvPr id="216" name="Picture 215" descr="United States">
          <a:extLst>
            <a:ext uri="{FF2B5EF4-FFF2-40B4-BE49-F238E27FC236}">
              <a16:creationId xmlns:a16="http://schemas.microsoft.com/office/drawing/2014/main" id="{9563C4BF-B85F-4A16-9486-92BE03A14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3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108</xdr:row>
      <xdr:rowOff>0</xdr:rowOff>
    </xdr:from>
    <xdr:ext cx="285750" cy="285750"/>
    <xdr:pic>
      <xdr:nvPicPr>
        <xdr:cNvPr id="217" name="Picture 216" descr="United States">
          <a:extLst>
            <a:ext uri="{FF2B5EF4-FFF2-40B4-BE49-F238E27FC236}">
              <a16:creationId xmlns:a16="http://schemas.microsoft.com/office/drawing/2014/main" id="{4B073577-80DF-4F1E-9502-B8CFCBCD3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62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15</xdr:row>
      <xdr:rowOff>0</xdr:rowOff>
    </xdr:from>
    <xdr:ext cx="285750" cy="285750"/>
    <xdr:pic>
      <xdr:nvPicPr>
        <xdr:cNvPr id="218" name="Picture 217" descr="United States">
          <a:extLst>
            <a:ext uri="{FF2B5EF4-FFF2-40B4-BE49-F238E27FC236}">
              <a16:creationId xmlns:a16="http://schemas.microsoft.com/office/drawing/2014/main" id="{37EFEC68-E75C-4E56-8E46-8117BDDAF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107</xdr:row>
      <xdr:rowOff>0</xdr:rowOff>
    </xdr:from>
    <xdr:ext cx="285750" cy="285750"/>
    <xdr:pic>
      <xdr:nvPicPr>
        <xdr:cNvPr id="219" name="Picture 218" descr="United States">
          <a:extLst>
            <a:ext uri="{FF2B5EF4-FFF2-40B4-BE49-F238E27FC236}">
              <a16:creationId xmlns:a16="http://schemas.microsoft.com/office/drawing/2014/main" id="{22AB0397-FB2E-488B-97FA-26FA26FA3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0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146</xdr:row>
      <xdr:rowOff>0</xdr:rowOff>
    </xdr:from>
    <xdr:ext cx="285750" cy="285750"/>
    <xdr:pic>
      <xdr:nvPicPr>
        <xdr:cNvPr id="220" name="Picture 219" descr="United States">
          <a:extLst>
            <a:ext uri="{FF2B5EF4-FFF2-40B4-BE49-F238E27FC236}">
              <a16:creationId xmlns:a16="http://schemas.microsoft.com/office/drawing/2014/main" id="{05FFC6CA-E624-41EF-844D-14263B2F2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19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23</xdr:row>
      <xdr:rowOff>0</xdr:rowOff>
    </xdr:from>
    <xdr:ext cx="285750" cy="285750"/>
    <xdr:pic>
      <xdr:nvPicPr>
        <xdr:cNvPr id="221" name="Picture 220" descr="United States">
          <a:extLst>
            <a:ext uri="{FF2B5EF4-FFF2-40B4-BE49-F238E27FC236}">
              <a16:creationId xmlns:a16="http://schemas.microsoft.com/office/drawing/2014/main" id="{E360EDB4-4DB4-4678-981B-39DF97E64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8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136</xdr:row>
      <xdr:rowOff>0</xdr:rowOff>
    </xdr:from>
    <xdr:ext cx="285750" cy="285750"/>
    <xdr:pic>
      <xdr:nvPicPr>
        <xdr:cNvPr id="222" name="Picture 221" descr="South Korea">
          <a:extLst>
            <a:ext uri="{FF2B5EF4-FFF2-40B4-BE49-F238E27FC236}">
              <a16:creationId xmlns:a16="http://schemas.microsoft.com/office/drawing/2014/main" id="{B8E20E9C-B995-4DAE-BF9D-DDB8744DA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7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</xdr:row>
      <xdr:rowOff>0</xdr:rowOff>
    </xdr:from>
    <xdr:ext cx="285750" cy="285750"/>
    <xdr:pic>
      <xdr:nvPicPr>
        <xdr:cNvPr id="223" name="Picture 222" descr="Mexico">
          <a:extLst>
            <a:ext uri="{FF2B5EF4-FFF2-40B4-BE49-F238E27FC236}">
              <a16:creationId xmlns:a16="http://schemas.microsoft.com/office/drawing/2014/main" id="{3BBC826A-939D-4F8E-ACF0-100596F55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6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129</xdr:row>
      <xdr:rowOff>0</xdr:rowOff>
    </xdr:from>
    <xdr:ext cx="285750" cy="285750"/>
    <xdr:pic>
      <xdr:nvPicPr>
        <xdr:cNvPr id="224" name="Picture 223" descr="United States">
          <a:extLst>
            <a:ext uri="{FF2B5EF4-FFF2-40B4-BE49-F238E27FC236}">
              <a16:creationId xmlns:a16="http://schemas.microsoft.com/office/drawing/2014/main" id="{5BA9A31A-D336-4326-83E6-7548974E1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5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285750" cy="285750"/>
    <xdr:pic>
      <xdr:nvPicPr>
        <xdr:cNvPr id="225" name="Picture 224" descr="United States">
          <a:extLst>
            <a:ext uri="{FF2B5EF4-FFF2-40B4-BE49-F238E27FC236}">
              <a16:creationId xmlns:a16="http://schemas.microsoft.com/office/drawing/2014/main" id="{5E653FA0-F44F-42C5-A705-C7439EB92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4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111</xdr:row>
      <xdr:rowOff>0</xdr:rowOff>
    </xdr:from>
    <xdr:ext cx="285750" cy="285750"/>
    <xdr:pic>
      <xdr:nvPicPr>
        <xdr:cNvPr id="226" name="Picture 225" descr="United States">
          <a:extLst>
            <a:ext uri="{FF2B5EF4-FFF2-40B4-BE49-F238E27FC236}">
              <a16:creationId xmlns:a16="http://schemas.microsoft.com/office/drawing/2014/main" id="{FE23C32B-E02A-4E6A-A284-D9DAF7AA6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3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20</xdr:row>
      <xdr:rowOff>0</xdr:rowOff>
    </xdr:from>
    <xdr:ext cx="285750" cy="285750"/>
    <xdr:pic>
      <xdr:nvPicPr>
        <xdr:cNvPr id="227" name="Picture 226" descr="United States">
          <a:extLst>
            <a:ext uri="{FF2B5EF4-FFF2-40B4-BE49-F238E27FC236}">
              <a16:creationId xmlns:a16="http://schemas.microsoft.com/office/drawing/2014/main" id="{89F6DA52-7E88-4406-9487-EBFE1BA09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52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24</xdr:row>
      <xdr:rowOff>0</xdr:rowOff>
    </xdr:from>
    <xdr:ext cx="285750" cy="285750"/>
    <xdr:pic>
      <xdr:nvPicPr>
        <xdr:cNvPr id="228" name="Picture 227" descr="United States">
          <a:extLst>
            <a:ext uri="{FF2B5EF4-FFF2-40B4-BE49-F238E27FC236}">
              <a16:creationId xmlns:a16="http://schemas.microsoft.com/office/drawing/2014/main" id="{048F5366-AA40-4C6F-ADAB-DB75121BD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1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100</xdr:row>
      <xdr:rowOff>0</xdr:rowOff>
    </xdr:from>
    <xdr:ext cx="285750" cy="285750"/>
    <xdr:pic>
      <xdr:nvPicPr>
        <xdr:cNvPr id="229" name="Picture 228" descr="United States">
          <a:extLst>
            <a:ext uri="{FF2B5EF4-FFF2-40B4-BE49-F238E27FC236}">
              <a16:creationId xmlns:a16="http://schemas.microsoft.com/office/drawing/2014/main" id="{6CC736EC-EE44-46DA-996A-74B5FFA6F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90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81</xdr:row>
      <xdr:rowOff>0</xdr:rowOff>
    </xdr:from>
    <xdr:ext cx="285750" cy="285750"/>
    <xdr:pic>
      <xdr:nvPicPr>
        <xdr:cNvPr id="230" name="Picture 229" descr="United States">
          <a:extLst>
            <a:ext uri="{FF2B5EF4-FFF2-40B4-BE49-F238E27FC236}">
              <a16:creationId xmlns:a16="http://schemas.microsoft.com/office/drawing/2014/main" id="{8F370028-99ED-45F2-8785-455DDC1BD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9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152</xdr:row>
      <xdr:rowOff>0</xdr:rowOff>
    </xdr:from>
    <xdr:ext cx="285750" cy="285750"/>
    <xdr:pic>
      <xdr:nvPicPr>
        <xdr:cNvPr id="231" name="Picture 230" descr="United States">
          <a:extLst>
            <a:ext uri="{FF2B5EF4-FFF2-40B4-BE49-F238E27FC236}">
              <a16:creationId xmlns:a16="http://schemas.microsoft.com/office/drawing/2014/main" id="{A86FDCE6-F9C3-42C6-965A-258176819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91</xdr:row>
      <xdr:rowOff>0</xdr:rowOff>
    </xdr:from>
    <xdr:ext cx="285750" cy="285750"/>
    <xdr:pic>
      <xdr:nvPicPr>
        <xdr:cNvPr id="232" name="Picture 231" descr="United States">
          <a:extLst>
            <a:ext uri="{FF2B5EF4-FFF2-40B4-BE49-F238E27FC236}">
              <a16:creationId xmlns:a16="http://schemas.microsoft.com/office/drawing/2014/main" id="{D8676DAB-2FDA-45A2-9FFE-BE5D43E2E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7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112</xdr:row>
      <xdr:rowOff>0</xdr:rowOff>
    </xdr:from>
    <xdr:ext cx="285750" cy="285750"/>
    <xdr:pic>
      <xdr:nvPicPr>
        <xdr:cNvPr id="233" name="Picture 232" descr="United States">
          <a:extLst>
            <a:ext uri="{FF2B5EF4-FFF2-40B4-BE49-F238E27FC236}">
              <a16:creationId xmlns:a16="http://schemas.microsoft.com/office/drawing/2014/main" id="{0508D59D-A428-4A55-AC78-C2B350E55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6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70</xdr:row>
      <xdr:rowOff>0</xdr:rowOff>
    </xdr:from>
    <xdr:ext cx="285750" cy="285750"/>
    <xdr:pic>
      <xdr:nvPicPr>
        <xdr:cNvPr id="234" name="Picture 233" descr="Chile">
          <a:extLst>
            <a:ext uri="{FF2B5EF4-FFF2-40B4-BE49-F238E27FC236}">
              <a16:creationId xmlns:a16="http://schemas.microsoft.com/office/drawing/2014/main" id="{B8BCE7DE-404A-4E96-911B-6803E3827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5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141</xdr:row>
      <xdr:rowOff>0</xdr:rowOff>
    </xdr:from>
    <xdr:ext cx="285750" cy="285750"/>
    <xdr:pic>
      <xdr:nvPicPr>
        <xdr:cNvPr id="235" name="Picture 234" descr="United States">
          <a:extLst>
            <a:ext uri="{FF2B5EF4-FFF2-40B4-BE49-F238E27FC236}">
              <a16:creationId xmlns:a16="http://schemas.microsoft.com/office/drawing/2014/main" id="{578174A2-4F95-4940-9F2B-4808254A1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04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61</xdr:row>
      <xdr:rowOff>0</xdr:rowOff>
    </xdr:from>
    <xdr:ext cx="285750" cy="285750"/>
    <xdr:pic>
      <xdr:nvPicPr>
        <xdr:cNvPr id="236" name="Picture 235" descr="United States">
          <a:extLst>
            <a:ext uri="{FF2B5EF4-FFF2-40B4-BE49-F238E27FC236}">
              <a16:creationId xmlns:a16="http://schemas.microsoft.com/office/drawing/2014/main" id="{0D55B3AC-3FE0-4E27-B237-BD11470EA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4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83</xdr:row>
      <xdr:rowOff>0</xdr:rowOff>
    </xdr:from>
    <xdr:ext cx="285750" cy="285750"/>
    <xdr:pic>
      <xdr:nvPicPr>
        <xdr:cNvPr id="237" name="Picture 236" descr="United States">
          <a:extLst>
            <a:ext uri="{FF2B5EF4-FFF2-40B4-BE49-F238E27FC236}">
              <a16:creationId xmlns:a16="http://schemas.microsoft.com/office/drawing/2014/main" id="{0EE41907-DC4E-40D6-9D9C-0EC981343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43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92</xdr:row>
      <xdr:rowOff>0</xdr:rowOff>
    </xdr:from>
    <xdr:ext cx="285750" cy="285750"/>
    <xdr:pic>
      <xdr:nvPicPr>
        <xdr:cNvPr id="238" name="Picture 237" descr="Germany">
          <a:extLst>
            <a:ext uri="{FF2B5EF4-FFF2-40B4-BE49-F238E27FC236}">
              <a16:creationId xmlns:a16="http://schemas.microsoft.com/office/drawing/2014/main" id="{66AF45AE-B960-4B83-95D2-F55046A1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2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39</xdr:row>
      <xdr:rowOff>0</xdr:rowOff>
    </xdr:from>
    <xdr:ext cx="285750" cy="285750"/>
    <xdr:pic>
      <xdr:nvPicPr>
        <xdr:cNvPr id="239" name="Picture 238" descr="United States">
          <a:extLst>
            <a:ext uri="{FF2B5EF4-FFF2-40B4-BE49-F238E27FC236}">
              <a16:creationId xmlns:a16="http://schemas.microsoft.com/office/drawing/2014/main" id="{11AE1CD7-0492-4DF8-9A0B-AF7307A7A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81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</xdr:row>
      <xdr:rowOff>0</xdr:rowOff>
    </xdr:from>
    <xdr:ext cx="285750" cy="285750"/>
    <xdr:pic>
      <xdr:nvPicPr>
        <xdr:cNvPr id="240" name="Picture 239" descr="Canada">
          <a:extLst>
            <a:ext uri="{FF2B5EF4-FFF2-40B4-BE49-F238E27FC236}">
              <a16:creationId xmlns:a16="http://schemas.microsoft.com/office/drawing/2014/main" id="{A5D6ABA3-83A7-44CF-B91F-3BA103117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0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55</xdr:row>
      <xdr:rowOff>0</xdr:rowOff>
    </xdr:from>
    <xdr:ext cx="285750" cy="285750"/>
    <xdr:pic>
      <xdr:nvPicPr>
        <xdr:cNvPr id="241" name="Picture 240" descr="United States">
          <a:extLst>
            <a:ext uri="{FF2B5EF4-FFF2-40B4-BE49-F238E27FC236}">
              <a16:creationId xmlns:a16="http://schemas.microsoft.com/office/drawing/2014/main" id="{69F6D961-A576-41C9-A520-AB8961F11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19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36</xdr:row>
      <xdr:rowOff>0</xdr:rowOff>
    </xdr:from>
    <xdr:ext cx="285750" cy="285750"/>
    <xdr:pic>
      <xdr:nvPicPr>
        <xdr:cNvPr id="242" name="Picture 241" descr="United States">
          <a:extLst>
            <a:ext uri="{FF2B5EF4-FFF2-40B4-BE49-F238E27FC236}">
              <a16:creationId xmlns:a16="http://schemas.microsoft.com/office/drawing/2014/main" id="{39DB0D15-7945-476A-896E-90C45B2C2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121</xdr:row>
      <xdr:rowOff>0</xdr:rowOff>
    </xdr:from>
    <xdr:ext cx="285750" cy="285750"/>
    <xdr:pic>
      <xdr:nvPicPr>
        <xdr:cNvPr id="243" name="Picture 242" descr="United States">
          <a:extLst>
            <a:ext uri="{FF2B5EF4-FFF2-40B4-BE49-F238E27FC236}">
              <a16:creationId xmlns:a16="http://schemas.microsoft.com/office/drawing/2014/main" id="{F8E8D7C9-0E07-49FC-9F95-B5044A326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57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13</xdr:row>
      <xdr:rowOff>0</xdr:rowOff>
    </xdr:from>
    <xdr:ext cx="285750" cy="285750"/>
    <xdr:pic>
      <xdr:nvPicPr>
        <xdr:cNvPr id="244" name="Picture 243" descr="United States">
          <a:extLst>
            <a:ext uri="{FF2B5EF4-FFF2-40B4-BE49-F238E27FC236}">
              <a16:creationId xmlns:a16="http://schemas.microsoft.com/office/drawing/2014/main" id="{5794A580-B493-4D41-9861-9C532D00E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76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27</xdr:row>
      <xdr:rowOff>0</xdr:rowOff>
    </xdr:from>
    <xdr:ext cx="285750" cy="285750"/>
    <xdr:pic>
      <xdr:nvPicPr>
        <xdr:cNvPr id="245" name="Picture 244" descr="Korea">
          <a:extLst>
            <a:ext uri="{FF2B5EF4-FFF2-40B4-BE49-F238E27FC236}">
              <a16:creationId xmlns:a16="http://schemas.microsoft.com/office/drawing/2014/main" id="{E0A1B090-B555-4A67-AE66-B7547BF95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5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147</xdr:row>
      <xdr:rowOff>0</xdr:rowOff>
    </xdr:from>
    <xdr:ext cx="285750" cy="285750"/>
    <xdr:pic>
      <xdr:nvPicPr>
        <xdr:cNvPr id="246" name="Picture 245" descr="United States">
          <a:extLst>
            <a:ext uri="{FF2B5EF4-FFF2-40B4-BE49-F238E27FC236}">
              <a16:creationId xmlns:a16="http://schemas.microsoft.com/office/drawing/2014/main" id="{5C0D73B8-6028-47AC-A9FC-7ECB49AC5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4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28</xdr:row>
      <xdr:rowOff>0</xdr:rowOff>
    </xdr:from>
    <xdr:ext cx="285750" cy="285750"/>
    <xdr:pic>
      <xdr:nvPicPr>
        <xdr:cNvPr id="247" name="Picture 246" descr="Chinese Taipei">
          <a:extLst>
            <a:ext uri="{FF2B5EF4-FFF2-40B4-BE49-F238E27FC236}">
              <a16:creationId xmlns:a16="http://schemas.microsoft.com/office/drawing/2014/main" id="{E3D65D93-8C4E-4B00-82EF-165D83123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113</xdr:row>
      <xdr:rowOff>0</xdr:rowOff>
    </xdr:from>
    <xdr:ext cx="285750" cy="285750"/>
    <xdr:pic>
      <xdr:nvPicPr>
        <xdr:cNvPr id="248" name="Picture 247" descr="United States">
          <a:extLst>
            <a:ext uri="{FF2B5EF4-FFF2-40B4-BE49-F238E27FC236}">
              <a16:creationId xmlns:a16="http://schemas.microsoft.com/office/drawing/2014/main" id="{04DD2B48-85DB-4ECA-A5CB-37F82DC0A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52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19</xdr:row>
      <xdr:rowOff>0</xdr:rowOff>
    </xdr:from>
    <xdr:ext cx="285750" cy="285750"/>
    <xdr:pic>
      <xdr:nvPicPr>
        <xdr:cNvPr id="249" name="Picture 248" descr="United States">
          <a:extLst>
            <a:ext uri="{FF2B5EF4-FFF2-40B4-BE49-F238E27FC236}">
              <a16:creationId xmlns:a16="http://schemas.microsoft.com/office/drawing/2014/main" id="{4696C7E6-4248-412D-8660-B7CC79036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1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77</xdr:row>
      <xdr:rowOff>0</xdr:rowOff>
    </xdr:from>
    <xdr:ext cx="285750" cy="285750"/>
    <xdr:pic>
      <xdr:nvPicPr>
        <xdr:cNvPr id="250" name="Picture 249" descr="United States">
          <a:extLst>
            <a:ext uri="{FF2B5EF4-FFF2-40B4-BE49-F238E27FC236}">
              <a16:creationId xmlns:a16="http://schemas.microsoft.com/office/drawing/2014/main" id="{EEBAA396-8CD1-4E15-BE93-70B8401A7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90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</xdr:row>
      <xdr:rowOff>0</xdr:rowOff>
    </xdr:from>
    <xdr:ext cx="285750" cy="285750"/>
    <xdr:pic>
      <xdr:nvPicPr>
        <xdr:cNvPr id="251" name="Picture 250" descr="Sweden">
          <a:extLst>
            <a:ext uri="{FF2B5EF4-FFF2-40B4-BE49-F238E27FC236}">
              <a16:creationId xmlns:a16="http://schemas.microsoft.com/office/drawing/2014/main" id="{8612CB96-F7B2-4CC6-AAA1-8F73A984C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9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285750" cy="285750"/>
    <xdr:pic>
      <xdr:nvPicPr>
        <xdr:cNvPr id="252" name="Picture 251" descr="United States">
          <a:extLst>
            <a:ext uri="{FF2B5EF4-FFF2-40B4-BE49-F238E27FC236}">
              <a16:creationId xmlns:a16="http://schemas.microsoft.com/office/drawing/2014/main" id="{4A3AEE9E-938C-4E97-A569-6DEB0C357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8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0</xdr:rowOff>
    </xdr:from>
    <xdr:ext cx="285750" cy="285750"/>
    <xdr:pic>
      <xdr:nvPicPr>
        <xdr:cNvPr id="253" name="Picture 252" descr="United States">
          <a:extLst>
            <a:ext uri="{FF2B5EF4-FFF2-40B4-BE49-F238E27FC236}">
              <a16:creationId xmlns:a16="http://schemas.microsoft.com/office/drawing/2014/main" id="{4A157D54-51B0-44DE-9E55-28330763C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47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64</xdr:row>
      <xdr:rowOff>0</xdr:rowOff>
    </xdr:from>
    <xdr:ext cx="285750" cy="285750"/>
    <xdr:pic>
      <xdr:nvPicPr>
        <xdr:cNvPr id="254" name="Picture 253" descr="United States">
          <a:extLst>
            <a:ext uri="{FF2B5EF4-FFF2-40B4-BE49-F238E27FC236}">
              <a16:creationId xmlns:a16="http://schemas.microsoft.com/office/drawing/2014/main" id="{B353466E-D257-41B2-9DB5-3B35324DE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6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130</xdr:row>
      <xdr:rowOff>0</xdr:rowOff>
    </xdr:from>
    <xdr:ext cx="285750" cy="285750"/>
    <xdr:pic>
      <xdr:nvPicPr>
        <xdr:cNvPr id="255" name="Picture 254" descr="Ireland">
          <a:extLst>
            <a:ext uri="{FF2B5EF4-FFF2-40B4-BE49-F238E27FC236}">
              <a16:creationId xmlns:a16="http://schemas.microsoft.com/office/drawing/2014/main" id="{91DA3994-523E-4D34-A8EE-A85216F80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5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119</xdr:row>
      <xdr:rowOff>0</xdr:rowOff>
    </xdr:from>
    <xdr:ext cx="285750" cy="285750"/>
    <xdr:pic>
      <xdr:nvPicPr>
        <xdr:cNvPr id="256" name="Picture 255" descr="United States">
          <a:extLst>
            <a:ext uri="{FF2B5EF4-FFF2-40B4-BE49-F238E27FC236}">
              <a16:creationId xmlns:a16="http://schemas.microsoft.com/office/drawing/2014/main" id="{037EE7C6-02B8-43F0-8C41-4262F8E76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151</xdr:row>
      <xdr:rowOff>0</xdr:rowOff>
    </xdr:from>
    <xdr:ext cx="285750" cy="285750"/>
    <xdr:pic>
      <xdr:nvPicPr>
        <xdr:cNvPr id="257" name="Picture 256" descr="Fiji">
          <a:extLst>
            <a:ext uri="{FF2B5EF4-FFF2-40B4-BE49-F238E27FC236}">
              <a16:creationId xmlns:a16="http://schemas.microsoft.com/office/drawing/2014/main" id="{7B286195-50AD-4B5E-8D25-621C86F6A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24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87</xdr:row>
      <xdr:rowOff>0</xdr:rowOff>
    </xdr:from>
    <xdr:ext cx="285750" cy="285750"/>
    <xdr:pic>
      <xdr:nvPicPr>
        <xdr:cNvPr id="258" name="Picture 257" descr="South Africa">
          <a:extLst>
            <a:ext uri="{FF2B5EF4-FFF2-40B4-BE49-F238E27FC236}">
              <a16:creationId xmlns:a16="http://schemas.microsoft.com/office/drawing/2014/main" id="{83CD150D-AE7B-495A-A396-BC7FD403F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3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43</xdr:row>
      <xdr:rowOff>0</xdr:rowOff>
    </xdr:from>
    <xdr:ext cx="285750" cy="285750"/>
    <xdr:pic>
      <xdr:nvPicPr>
        <xdr:cNvPr id="259" name="Picture 258" descr="United States">
          <a:extLst>
            <a:ext uri="{FF2B5EF4-FFF2-40B4-BE49-F238E27FC236}">
              <a16:creationId xmlns:a16="http://schemas.microsoft.com/office/drawing/2014/main" id="{EEBDB533-EB1A-49E8-9246-535CC1A9F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2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76</xdr:row>
      <xdr:rowOff>0</xdr:rowOff>
    </xdr:from>
    <xdr:ext cx="285750" cy="285750"/>
    <xdr:pic>
      <xdr:nvPicPr>
        <xdr:cNvPr id="260" name="Picture 259" descr="United States">
          <a:extLst>
            <a:ext uri="{FF2B5EF4-FFF2-40B4-BE49-F238E27FC236}">
              <a16:creationId xmlns:a16="http://schemas.microsoft.com/office/drawing/2014/main" id="{31926AD6-1761-4048-BF4D-EEAE5CE03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81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14</xdr:row>
      <xdr:rowOff>0</xdr:rowOff>
    </xdr:from>
    <xdr:ext cx="285750" cy="285750"/>
    <xdr:pic>
      <xdr:nvPicPr>
        <xdr:cNvPr id="261" name="Picture 260" descr="Canada">
          <a:extLst>
            <a:ext uri="{FF2B5EF4-FFF2-40B4-BE49-F238E27FC236}">
              <a16:creationId xmlns:a16="http://schemas.microsoft.com/office/drawing/2014/main" id="{5A660E16-B56F-4F73-831A-174A7F435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0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150</xdr:row>
      <xdr:rowOff>0</xdr:rowOff>
    </xdr:from>
    <xdr:ext cx="285750" cy="285750"/>
    <xdr:pic>
      <xdr:nvPicPr>
        <xdr:cNvPr id="262" name="Picture 261" descr="United States">
          <a:extLst>
            <a:ext uri="{FF2B5EF4-FFF2-40B4-BE49-F238E27FC236}">
              <a16:creationId xmlns:a16="http://schemas.microsoft.com/office/drawing/2014/main" id="{7C1AD3E1-F2C4-4FC6-A2AF-42A96A0CA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19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143</xdr:row>
      <xdr:rowOff>0</xdr:rowOff>
    </xdr:from>
    <xdr:ext cx="285750" cy="285750"/>
    <xdr:pic>
      <xdr:nvPicPr>
        <xdr:cNvPr id="263" name="Picture 262" descr="England">
          <a:extLst>
            <a:ext uri="{FF2B5EF4-FFF2-40B4-BE49-F238E27FC236}">
              <a16:creationId xmlns:a16="http://schemas.microsoft.com/office/drawing/2014/main" id="{291BC4CF-DD0B-4452-B73E-865D4593F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38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154</xdr:row>
      <xdr:rowOff>0</xdr:rowOff>
    </xdr:from>
    <xdr:ext cx="285750" cy="285750"/>
    <xdr:pic>
      <xdr:nvPicPr>
        <xdr:cNvPr id="264" name="Picture 263" descr="United States">
          <a:extLst>
            <a:ext uri="{FF2B5EF4-FFF2-40B4-BE49-F238E27FC236}">
              <a16:creationId xmlns:a16="http://schemas.microsoft.com/office/drawing/2014/main" id="{F4EB0F11-1777-4611-ACCD-BFF227DD0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7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88</xdr:row>
      <xdr:rowOff>0</xdr:rowOff>
    </xdr:from>
    <xdr:ext cx="285750" cy="285750"/>
    <xdr:pic>
      <xdr:nvPicPr>
        <xdr:cNvPr id="265" name="Picture 264" descr="United States">
          <a:extLst>
            <a:ext uri="{FF2B5EF4-FFF2-40B4-BE49-F238E27FC236}">
              <a16:creationId xmlns:a16="http://schemas.microsoft.com/office/drawing/2014/main" id="{508862D1-387D-4C4F-ABCE-12E326059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76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45</xdr:row>
      <xdr:rowOff>0</xdr:rowOff>
    </xdr:from>
    <xdr:ext cx="285750" cy="285750"/>
    <xdr:pic>
      <xdr:nvPicPr>
        <xdr:cNvPr id="266" name="Picture 265" descr="United States">
          <a:extLst>
            <a:ext uri="{FF2B5EF4-FFF2-40B4-BE49-F238E27FC236}">
              <a16:creationId xmlns:a16="http://schemas.microsoft.com/office/drawing/2014/main" id="{54A0610A-A9A9-4131-A89F-12BB3090D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5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85</xdr:row>
      <xdr:rowOff>0</xdr:rowOff>
    </xdr:from>
    <xdr:ext cx="285750" cy="285750"/>
    <xdr:pic>
      <xdr:nvPicPr>
        <xdr:cNvPr id="267" name="Picture 266" descr="United States">
          <a:extLst>
            <a:ext uri="{FF2B5EF4-FFF2-40B4-BE49-F238E27FC236}">
              <a16:creationId xmlns:a16="http://schemas.microsoft.com/office/drawing/2014/main" id="{A251DBF2-33AF-4892-A237-43396980E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14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9</xdr:row>
      <xdr:rowOff>0</xdr:rowOff>
    </xdr:from>
    <xdr:ext cx="285750" cy="285750"/>
    <xdr:pic>
      <xdr:nvPicPr>
        <xdr:cNvPr id="268" name="Picture 267" descr="United States">
          <a:extLst>
            <a:ext uri="{FF2B5EF4-FFF2-40B4-BE49-F238E27FC236}">
              <a16:creationId xmlns:a16="http://schemas.microsoft.com/office/drawing/2014/main" id="{05478BB0-A8F0-40F1-A733-D706564B4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3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128</xdr:row>
      <xdr:rowOff>0</xdr:rowOff>
    </xdr:from>
    <xdr:ext cx="285750" cy="285750"/>
    <xdr:pic>
      <xdr:nvPicPr>
        <xdr:cNvPr id="269" name="Picture 268" descr="Ireland">
          <a:extLst>
            <a:ext uri="{FF2B5EF4-FFF2-40B4-BE49-F238E27FC236}">
              <a16:creationId xmlns:a16="http://schemas.microsoft.com/office/drawing/2014/main" id="{B9295C07-EA0C-442E-82CD-43DC5ED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52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</xdr:row>
      <xdr:rowOff>0</xdr:rowOff>
    </xdr:from>
    <xdr:ext cx="285750" cy="285750"/>
    <xdr:pic>
      <xdr:nvPicPr>
        <xdr:cNvPr id="270" name="Picture 269" descr="Australia">
          <a:extLst>
            <a:ext uri="{FF2B5EF4-FFF2-40B4-BE49-F238E27FC236}">
              <a16:creationId xmlns:a16="http://schemas.microsoft.com/office/drawing/2014/main" id="{9B80307F-A7C9-4C9F-BCE1-126CAD817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71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65</xdr:row>
      <xdr:rowOff>0</xdr:rowOff>
    </xdr:from>
    <xdr:ext cx="285750" cy="285750"/>
    <xdr:pic>
      <xdr:nvPicPr>
        <xdr:cNvPr id="271" name="Picture 270" descr="United States">
          <a:extLst>
            <a:ext uri="{FF2B5EF4-FFF2-40B4-BE49-F238E27FC236}">
              <a16:creationId xmlns:a16="http://schemas.microsoft.com/office/drawing/2014/main" id="{D1DAE5BD-15FD-4D2B-99E4-6CCC78842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0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97</xdr:row>
      <xdr:rowOff>0</xdr:rowOff>
    </xdr:from>
    <xdr:ext cx="285750" cy="285750"/>
    <xdr:pic>
      <xdr:nvPicPr>
        <xdr:cNvPr id="272" name="Picture 271" descr="United States">
          <a:extLst>
            <a:ext uri="{FF2B5EF4-FFF2-40B4-BE49-F238E27FC236}">
              <a16:creationId xmlns:a16="http://schemas.microsoft.com/office/drawing/2014/main" id="{07FD5DAB-6C4A-46D7-B10A-21D215C60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09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37</xdr:row>
      <xdr:rowOff>0</xdr:rowOff>
    </xdr:from>
    <xdr:ext cx="285750" cy="285750"/>
    <xdr:pic>
      <xdr:nvPicPr>
        <xdr:cNvPr id="273" name="Picture 272" descr="Canada">
          <a:extLst>
            <a:ext uri="{FF2B5EF4-FFF2-40B4-BE49-F238E27FC236}">
              <a16:creationId xmlns:a16="http://schemas.microsoft.com/office/drawing/2014/main" id="{2A14526A-04B9-4C1D-8CC6-70DE8BB30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8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40</xdr:row>
      <xdr:rowOff>0</xdr:rowOff>
    </xdr:from>
    <xdr:ext cx="285750" cy="285750"/>
    <xdr:pic>
      <xdr:nvPicPr>
        <xdr:cNvPr id="274" name="Picture 273" descr="New Zealand">
          <a:extLst>
            <a:ext uri="{FF2B5EF4-FFF2-40B4-BE49-F238E27FC236}">
              <a16:creationId xmlns:a16="http://schemas.microsoft.com/office/drawing/2014/main" id="{93DB11DB-1B3C-42A2-BE54-22C06309F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7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126</xdr:row>
      <xdr:rowOff>0</xdr:rowOff>
    </xdr:from>
    <xdr:ext cx="285750" cy="285750"/>
    <xdr:pic>
      <xdr:nvPicPr>
        <xdr:cNvPr id="275" name="Picture 274" descr="United States">
          <a:extLst>
            <a:ext uri="{FF2B5EF4-FFF2-40B4-BE49-F238E27FC236}">
              <a16:creationId xmlns:a16="http://schemas.microsoft.com/office/drawing/2014/main" id="{79D2829E-A6C3-42DE-9A9C-DEECE25AA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66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25</xdr:row>
      <xdr:rowOff>0</xdr:rowOff>
    </xdr:from>
    <xdr:ext cx="285750" cy="285750"/>
    <xdr:pic>
      <xdr:nvPicPr>
        <xdr:cNvPr id="276" name="Picture 275" descr="United States">
          <a:extLst>
            <a:ext uri="{FF2B5EF4-FFF2-40B4-BE49-F238E27FC236}">
              <a16:creationId xmlns:a16="http://schemas.microsoft.com/office/drawing/2014/main" id="{11F9FB05-04E8-4D21-B5E7-2B1E15A5C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104</xdr:row>
      <xdr:rowOff>0</xdr:rowOff>
    </xdr:from>
    <xdr:ext cx="285750" cy="285750"/>
    <xdr:pic>
      <xdr:nvPicPr>
        <xdr:cNvPr id="277" name="Picture 276" descr="United States">
          <a:extLst>
            <a:ext uri="{FF2B5EF4-FFF2-40B4-BE49-F238E27FC236}">
              <a16:creationId xmlns:a16="http://schemas.microsoft.com/office/drawing/2014/main" id="{FD4A132D-9FA6-44C6-8BE4-908C0B9C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120</xdr:row>
      <xdr:rowOff>0</xdr:rowOff>
    </xdr:from>
    <xdr:ext cx="285750" cy="285750"/>
    <xdr:pic>
      <xdr:nvPicPr>
        <xdr:cNvPr id="278" name="Picture 277" descr="United States">
          <a:extLst>
            <a:ext uri="{FF2B5EF4-FFF2-40B4-BE49-F238E27FC236}">
              <a16:creationId xmlns:a16="http://schemas.microsoft.com/office/drawing/2014/main" id="{1EE13733-25B6-41FF-A5BC-DB79D034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24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93</xdr:row>
      <xdr:rowOff>0</xdr:rowOff>
    </xdr:from>
    <xdr:ext cx="285750" cy="285750"/>
    <xdr:pic>
      <xdr:nvPicPr>
        <xdr:cNvPr id="279" name="Picture 278" descr="United States">
          <a:extLst>
            <a:ext uri="{FF2B5EF4-FFF2-40B4-BE49-F238E27FC236}">
              <a16:creationId xmlns:a16="http://schemas.microsoft.com/office/drawing/2014/main" id="{B28D7265-0A20-4507-AEE2-F870378D8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43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114</xdr:row>
      <xdr:rowOff>0</xdr:rowOff>
    </xdr:from>
    <xdr:ext cx="285750" cy="285750"/>
    <xdr:pic>
      <xdr:nvPicPr>
        <xdr:cNvPr id="280" name="Picture 279" descr="Mexico">
          <a:extLst>
            <a:ext uri="{FF2B5EF4-FFF2-40B4-BE49-F238E27FC236}">
              <a16:creationId xmlns:a16="http://schemas.microsoft.com/office/drawing/2014/main" id="{DD54ABFC-0B02-4E3F-BBA4-FC8AC50EB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2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35</xdr:row>
      <xdr:rowOff>0</xdr:rowOff>
    </xdr:from>
    <xdr:ext cx="285750" cy="285750"/>
    <xdr:pic>
      <xdr:nvPicPr>
        <xdr:cNvPr id="281" name="Picture 280" descr="England">
          <a:extLst>
            <a:ext uri="{FF2B5EF4-FFF2-40B4-BE49-F238E27FC236}">
              <a16:creationId xmlns:a16="http://schemas.microsoft.com/office/drawing/2014/main" id="{494EDEEA-9993-4D48-8696-E30D2230A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1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98</xdr:row>
      <xdr:rowOff>0</xdr:rowOff>
    </xdr:from>
    <xdr:ext cx="285750" cy="285750"/>
    <xdr:pic>
      <xdr:nvPicPr>
        <xdr:cNvPr id="282" name="Picture 281" descr="United States">
          <a:extLst>
            <a:ext uri="{FF2B5EF4-FFF2-40B4-BE49-F238E27FC236}">
              <a16:creationId xmlns:a16="http://schemas.microsoft.com/office/drawing/2014/main" id="{4E64AAC9-691D-4044-A88E-E32E5AB5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00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86</xdr:row>
      <xdr:rowOff>0</xdr:rowOff>
    </xdr:from>
    <xdr:ext cx="285750" cy="285750"/>
    <xdr:pic>
      <xdr:nvPicPr>
        <xdr:cNvPr id="283" name="Picture 282" descr="United States">
          <a:extLst>
            <a:ext uri="{FF2B5EF4-FFF2-40B4-BE49-F238E27FC236}">
              <a16:creationId xmlns:a16="http://schemas.microsoft.com/office/drawing/2014/main" id="{BC8B7BF3-71F9-41B1-A4FB-A560A7AE5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9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153</xdr:row>
      <xdr:rowOff>0</xdr:rowOff>
    </xdr:from>
    <xdr:ext cx="285750" cy="285750"/>
    <xdr:pic>
      <xdr:nvPicPr>
        <xdr:cNvPr id="284" name="Picture 283" descr="South Korea">
          <a:extLst>
            <a:ext uri="{FF2B5EF4-FFF2-40B4-BE49-F238E27FC236}">
              <a16:creationId xmlns:a16="http://schemas.microsoft.com/office/drawing/2014/main" id="{C631E449-6216-4A70-858C-DB8A69E77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38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10</xdr:row>
      <xdr:rowOff>0</xdr:rowOff>
    </xdr:from>
    <xdr:ext cx="285750" cy="285750"/>
    <xdr:pic>
      <xdr:nvPicPr>
        <xdr:cNvPr id="285" name="Picture 284" descr="India">
          <a:extLst>
            <a:ext uri="{FF2B5EF4-FFF2-40B4-BE49-F238E27FC236}">
              <a16:creationId xmlns:a16="http://schemas.microsoft.com/office/drawing/2014/main" id="{A3DC7CC8-D6DD-4033-8BE9-CC8CED243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57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80</xdr:row>
      <xdr:rowOff>0</xdr:rowOff>
    </xdr:from>
    <xdr:ext cx="285750" cy="285750"/>
    <xdr:pic>
      <xdr:nvPicPr>
        <xdr:cNvPr id="286" name="Picture 285" descr="United States">
          <a:extLst>
            <a:ext uri="{FF2B5EF4-FFF2-40B4-BE49-F238E27FC236}">
              <a16:creationId xmlns:a16="http://schemas.microsoft.com/office/drawing/2014/main" id="{82793941-5E15-4096-A80F-CABB4FC1D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6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42</xdr:row>
      <xdr:rowOff>0</xdr:rowOff>
    </xdr:from>
    <xdr:ext cx="285750" cy="285750"/>
    <xdr:pic>
      <xdr:nvPicPr>
        <xdr:cNvPr id="287" name="Picture 286" descr="United States">
          <a:extLst>
            <a:ext uri="{FF2B5EF4-FFF2-40B4-BE49-F238E27FC236}">
              <a16:creationId xmlns:a16="http://schemas.microsoft.com/office/drawing/2014/main" id="{6421A7FB-0387-471F-9BC3-6DAF77F2F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5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38</xdr:row>
      <xdr:rowOff>0</xdr:rowOff>
    </xdr:from>
    <xdr:ext cx="285750" cy="285750"/>
    <xdr:pic>
      <xdr:nvPicPr>
        <xdr:cNvPr id="288" name="Picture 287" descr="United States">
          <a:extLst>
            <a:ext uri="{FF2B5EF4-FFF2-40B4-BE49-F238E27FC236}">
              <a16:creationId xmlns:a16="http://schemas.microsoft.com/office/drawing/2014/main" id="{7524A634-E87E-4F3F-8F13-5E3D39C34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14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133</xdr:row>
      <xdr:rowOff>0</xdr:rowOff>
    </xdr:from>
    <xdr:ext cx="285750" cy="285750"/>
    <xdr:pic>
      <xdr:nvPicPr>
        <xdr:cNvPr id="289" name="Picture 288" descr="Germany">
          <a:extLst>
            <a:ext uri="{FF2B5EF4-FFF2-40B4-BE49-F238E27FC236}">
              <a16:creationId xmlns:a16="http://schemas.microsoft.com/office/drawing/2014/main" id="{F3628159-00FC-493E-933F-59353AA24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33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30</xdr:row>
      <xdr:rowOff>0</xdr:rowOff>
    </xdr:from>
    <xdr:ext cx="285750" cy="285750"/>
    <xdr:pic>
      <xdr:nvPicPr>
        <xdr:cNvPr id="290" name="Picture 289" descr="United States">
          <a:extLst>
            <a:ext uri="{FF2B5EF4-FFF2-40B4-BE49-F238E27FC236}">
              <a16:creationId xmlns:a16="http://schemas.microsoft.com/office/drawing/2014/main" id="{1DD9D2F0-719B-4B60-980C-33773E36C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52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109</xdr:row>
      <xdr:rowOff>0</xdr:rowOff>
    </xdr:from>
    <xdr:ext cx="285750" cy="285750"/>
    <xdr:pic>
      <xdr:nvPicPr>
        <xdr:cNvPr id="291" name="Picture 290" descr="South Africa">
          <a:extLst>
            <a:ext uri="{FF2B5EF4-FFF2-40B4-BE49-F238E27FC236}">
              <a16:creationId xmlns:a16="http://schemas.microsoft.com/office/drawing/2014/main" id="{64737B35-B824-460C-925B-5C7ABE521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71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145</xdr:row>
      <xdr:rowOff>0</xdr:rowOff>
    </xdr:from>
    <xdr:ext cx="285750" cy="285750"/>
    <xdr:pic>
      <xdr:nvPicPr>
        <xdr:cNvPr id="292" name="Picture 291" descr="United States">
          <a:extLst>
            <a:ext uri="{FF2B5EF4-FFF2-40B4-BE49-F238E27FC236}">
              <a16:creationId xmlns:a16="http://schemas.microsoft.com/office/drawing/2014/main" id="{BCDD7B7A-3FB6-414F-9786-0966A6174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90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18</xdr:row>
      <xdr:rowOff>0</xdr:rowOff>
    </xdr:from>
    <xdr:ext cx="285750" cy="285750"/>
    <xdr:pic>
      <xdr:nvPicPr>
        <xdr:cNvPr id="293" name="Picture 292" descr="United States">
          <a:extLst>
            <a:ext uri="{FF2B5EF4-FFF2-40B4-BE49-F238E27FC236}">
              <a16:creationId xmlns:a16="http://schemas.microsoft.com/office/drawing/2014/main" id="{DC54426E-6E69-4A28-BCD5-E5050A0CC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09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99</xdr:row>
      <xdr:rowOff>0</xdr:rowOff>
    </xdr:from>
    <xdr:ext cx="285750" cy="285750"/>
    <xdr:pic>
      <xdr:nvPicPr>
        <xdr:cNvPr id="294" name="Picture 293" descr="Canada">
          <a:extLst>
            <a:ext uri="{FF2B5EF4-FFF2-40B4-BE49-F238E27FC236}">
              <a16:creationId xmlns:a16="http://schemas.microsoft.com/office/drawing/2014/main" id="{E0EF36DE-57C2-47C0-92E2-54660D75F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8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47</xdr:row>
      <xdr:rowOff>0</xdr:rowOff>
    </xdr:from>
    <xdr:ext cx="285750" cy="285750"/>
    <xdr:pic>
      <xdr:nvPicPr>
        <xdr:cNvPr id="295" name="Picture 294" descr="South Africa">
          <a:extLst>
            <a:ext uri="{FF2B5EF4-FFF2-40B4-BE49-F238E27FC236}">
              <a16:creationId xmlns:a16="http://schemas.microsoft.com/office/drawing/2014/main" id="{C53771A3-1C7C-45EC-93BA-BDAA5BE27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7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58</xdr:row>
      <xdr:rowOff>0</xdr:rowOff>
    </xdr:from>
    <xdr:ext cx="285750" cy="285750"/>
    <xdr:pic>
      <xdr:nvPicPr>
        <xdr:cNvPr id="296" name="Picture 295" descr="Japan">
          <a:extLst>
            <a:ext uri="{FF2B5EF4-FFF2-40B4-BE49-F238E27FC236}">
              <a16:creationId xmlns:a16="http://schemas.microsoft.com/office/drawing/2014/main" id="{ACA5D15A-B2D3-4AEF-B6CB-634BD4172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</xdr:row>
      <xdr:rowOff>0</xdr:rowOff>
    </xdr:from>
    <xdr:ext cx="285750" cy="285750"/>
    <xdr:pic>
      <xdr:nvPicPr>
        <xdr:cNvPr id="297" name="Picture 296" descr="United States">
          <a:extLst>
            <a:ext uri="{FF2B5EF4-FFF2-40B4-BE49-F238E27FC236}">
              <a16:creationId xmlns:a16="http://schemas.microsoft.com/office/drawing/2014/main" id="{83245E72-17EA-4A0C-8ACE-997CE6E6A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86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21</xdr:row>
      <xdr:rowOff>0</xdr:rowOff>
    </xdr:from>
    <xdr:ext cx="285750" cy="285750"/>
    <xdr:pic>
      <xdr:nvPicPr>
        <xdr:cNvPr id="298" name="Picture 297" descr="United States">
          <a:extLst>
            <a:ext uri="{FF2B5EF4-FFF2-40B4-BE49-F238E27FC236}">
              <a16:creationId xmlns:a16="http://schemas.microsoft.com/office/drawing/2014/main" id="{7CBDB6E9-B78B-407B-880F-AD8C78620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05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41</xdr:row>
      <xdr:rowOff>0</xdr:rowOff>
    </xdr:from>
    <xdr:ext cx="285750" cy="285750"/>
    <xdr:pic>
      <xdr:nvPicPr>
        <xdr:cNvPr id="299" name="Picture 298" descr="United States">
          <a:extLst>
            <a:ext uri="{FF2B5EF4-FFF2-40B4-BE49-F238E27FC236}">
              <a16:creationId xmlns:a16="http://schemas.microsoft.com/office/drawing/2014/main" id="{20785B1E-5FC5-452E-BBB5-46B4965FD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4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63</xdr:row>
      <xdr:rowOff>0</xdr:rowOff>
    </xdr:from>
    <xdr:ext cx="285750" cy="285750"/>
    <xdr:pic>
      <xdr:nvPicPr>
        <xdr:cNvPr id="300" name="Picture 299" descr="United States">
          <a:extLst>
            <a:ext uri="{FF2B5EF4-FFF2-40B4-BE49-F238E27FC236}">
              <a16:creationId xmlns:a16="http://schemas.microsoft.com/office/drawing/2014/main" id="{C3C8F54D-0EA0-418F-995B-2B42079D0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43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122</xdr:row>
      <xdr:rowOff>0</xdr:rowOff>
    </xdr:from>
    <xdr:ext cx="285750" cy="285750"/>
    <xdr:pic>
      <xdr:nvPicPr>
        <xdr:cNvPr id="301" name="Picture 300" descr="Australia">
          <a:extLst>
            <a:ext uri="{FF2B5EF4-FFF2-40B4-BE49-F238E27FC236}">
              <a16:creationId xmlns:a16="http://schemas.microsoft.com/office/drawing/2014/main" id="{A317A6CC-9916-4652-BC8B-CE9CB83F5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62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127</xdr:row>
      <xdr:rowOff>0</xdr:rowOff>
    </xdr:from>
    <xdr:ext cx="285750" cy="285750"/>
    <xdr:pic>
      <xdr:nvPicPr>
        <xdr:cNvPr id="302" name="Picture 301" descr="United States">
          <a:extLst>
            <a:ext uri="{FF2B5EF4-FFF2-40B4-BE49-F238E27FC236}">
              <a16:creationId xmlns:a16="http://schemas.microsoft.com/office/drawing/2014/main" id="{DD38EACD-9C60-44A3-8D62-EAE112E84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81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82</xdr:row>
      <xdr:rowOff>0</xdr:rowOff>
    </xdr:from>
    <xdr:ext cx="285750" cy="285750"/>
    <xdr:pic>
      <xdr:nvPicPr>
        <xdr:cNvPr id="303" name="Picture 302" descr="United States">
          <a:extLst>
            <a:ext uri="{FF2B5EF4-FFF2-40B4-BE49-F238E27FC236}">
              <a16:creationId xmlns:a16="http://schemas.microsoft.com/office/drawing/2014/main" id="{1EE1C46C-DE83-4BA8-90D6-4C8B480AC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0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94</xdr:row>
      <xdr:rowOff>0</xdr:rowOff>
    </xdr:from>
    <xdr:ext cx="285750" cy="285750"/>
    <xdr:pic>
      <xdr:nvPicPr>
        <xdr:cNvPr id="304" name="Picture 303" descr="United States">
          <a:extLst>
            <a:ext uri="{FF2B5EF4-FFF2-40B4-BE49-F238E27FC236}">
              <a16:creationId xmlns:a16="http://schemas.microsoft.com/office/drawing/2014/main" id="{73F70711-41E8-4EEF-8E60-381A08910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19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46</xdr:row>
      <xdr:rowOff>0</xdr:rowOff>
    </xdr:from>
    <xdr:ext cx="285750" cy="285750"/>
    <xdr:pic>
      <xdr:nvPicPr>
        <xdr:cNvPr id="305" name="Picture 304" descr="United States">
          <a:extLst>
            <a:ext uri="{FF2B5EF4-FFF2-40B4-BE49-F238E27FC236}">
              <a16:creationId xmlns:a16="http://schemas.microsoft.com/office/drawing/2014/main" id="{C68BB1F1-367E-4EC1-9C4C-1D49B879D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8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62</xdr:row>
      <xdr:rowOff>0</xdr:rowOff>
    </xdr:from>
    <xdr:ext cx="285750" cy="285750"/>
    <xdr:pic>
      <xdr:nvPicPr>
        <xdr:cNvPr id="306" name="Picture 305" descr="United States">
          <a:extLst>
            <a:ext uri="{FF2B5EF4-FFF2-40B4-BE49-F238E27FC236}">
              <a16:creationId xmlns:a16="http://schemas.microsoft.com/office/drawing/2014/main" id="{62D7E0B9-3E51-44DB-BEC1-F5585AC3F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7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134</xdr:row>
      <xdr:rowOff>0</xdr:rowOff>
    </xdr:from>
    <xdr:ext cx="285750" cy="285750"/>
    <xdr:pic>
      <xdr:nvPicPr>
        <xdr:cNvPr id="307" name="Picture 306" descr="United States">
          <a:extLst>
            <a:ext uri="{FF2B5EF4-FFF2-40B4-BE49-F238E27FC236}">
              <a16:creationId xmlns:a16="http://schemas.microsoft.com/office/drawing/2014/main" id="{FD695780-6F29-45F2-A8F6-FFC572DAF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76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132</xdr:row>
      <xdr:rowOff>0</xdr:rowOff>
    </xdr:from>
    <xdr:ext cx="285750" cy="285750"/>
    <xdr:pic>
      <xdr:nvPicPr>
        <xdr:cNvPr id="308" name="Picture 307" descr="United States">
          <a:extLst>
            <a:ext uri="{FF2B5EF4-FFF2-40B4-BE49-F238E27FC236}">
              <a16:creationId xmlns:a16="http://schemas.microsoft.com/office/drawing/2014/main" id="{CBA27406-A15B-4657-84CB-5087A685A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95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96</xdr:row>
      <xdr:rowOff>0</xdr:rowOff>
    </xdr:from>
    <xdr:ext cx="285750" cy="285750"/>
    <xdr:pic>
      <xdr:nvPicPr>
        <xdr:cNvPr id="309" name="Picture 308" descr="Chile">
          <a:extLst>
            <a:ext uri="{FF2B5EF4-FFF2-40B4-BE49-F238E27FC236}">
              <a16:creationId xmlns:a16="http://schemas.microsoft.com/office/drawing/2014/main" id="{247B4D24-7CC9-4EFC-BDFD-39C4B4A86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14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32</xdr:row>
      <xdr:rowOff>0</xdr:rowOff>
    </xdr:from>
    <xdr:ext cx="285750" cy="285750"/>
    <xdr:pic>
      <xdr:nvPicPr>
        <xdr:cNvPr id="310" name="Picture 309" descr="United States">
          <a:extLst>
            <a:ext uri="{FF2B5EF4-FFF2-40B4-BE49-F238E27FC236}">
              <a16:creationId xmlns:a16="http://schemas.microsoft.com/office/drawing/2014/main" id="{0CCC0A73-73FE-40BE-A78D-2E7B48969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33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44</xdr:row>
      <xdr:rowOff>0</xdr:rowOff>
    </xdr:from>
    <xdr:ext cx="285750" cy="285750"/>
    <xdr:pic>
      <xdr:nvPicPr>
        <xdr:cNvPr id="311" name="Picture 310" descr="United States">
          <a:extLst>
            <a:ext uri="{FF2B5EF4-FFF2-40B4-BE49-F238E27FC236}">
              <a16:creationId xmlns:a16="http://schemas.microsoft.com/office/drawing/2014/main" id="{088C061B-7B08-4620-ADCD-FB092F525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52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72</xdr:row>
      <xdr:rowOff>0</xdr:rowOff>
    </xdr:from>
    <xdr:to>
      <xdr:col>1</xdr:col>
      <xdr:colOff>285750</xdr:colOff>
      <xdr:row>73</xdr:row>
      <xdr:rowOff>95250</xdr:rowOff>
    </xdr:to>
    <xdr:pic>
      <xdr:nvPicPr>
        <xdr:cNvPr id="2" name="Picture 1" descr="United States">
          <a:extLst>
            <a:ext uri="{FF2B5EF4-FFF2-40B4-BE49-F238E27FC236}">
              <a16:creationId xmlns:a16="http://schemas.microsoft.com/office/drawing/2014/main" id="{5C51C4EE-7047-4511-B5CC-DD4B86F3E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285750</xdr:colOff>
      <xdr:row>107</xdr:row>
      <xdr:rowOff>95250</xdr:rowOff>
    </xdr:to>
    <xdr:pic>
      <xdr:nvPicPr>
        <xdr:cNvPr id="3" name="Picture 2" descr="United States">
          <a:extLst>
            <a:ext uri="{FF2B5EF4-FFF2-40B4-BE49-F238E27FC236}">
              <a16:creationId xmlns:a16="http://schemas.microsoft.com/office/drawing/2014/main" id="{251D8164-0F8A-4AA5-8207-A3B96DA2B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285750</xdr:colOff>
      <xdr:row>150</xdr:row>
      <xdr:rowOff>95250</xdr:rowOff>
    </xdr:to>
    <xdr:pic>
      <xdr:nvPicPr>
        <xdr:cNvPr id="4" name="Picture 3" descr="England">
          <a:extLst>
            <a:ext uri="{FF2B5EF4-FFF2-40B4-BE49-F238E27FC236}">
              <a16:creationId xmlns:a16="http://schemas.microsoft.com/office/drawing/2014/main" id="{AC0456B1-62EE-4879-A76E-BE5AEAF83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285750</xdr:colOff>
      <xdr:row>74</xdr:row>
      <xdr:rowOff>95250</xdr:rowOff>
    </xdr:to>
    <xdr:pic>
      <xdr:nvPicPr>
        <xdr:cNvPr id="5" name="Picture 4" descr="United States">
          <a:extLst>
            <a:ext uri="{FF2B5EF4-FFF2-40B4-BE49-F238E27FC236}">
              <a16:creationId xmlns:a16="http://schemas.microsoft.com/office/drawing/2014/main" id="{4CCC0872-08BC-48A9-A829-C683CC4FD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285750</xdr:colOff>
      <xdr:row>80</xdr:row>
      <xdr:rowOff>95250</xdr:rowOff>
    </xdr:to>
    <xdr:pic>
      <xdr:nvPicPr>
        <xdr:cNvPr id="6" name="Picture 5" descr="United States">
          <a:extLst>
            <a:ext uri="{FF2B5EF4-FFF2-40B4-BE49-F238E27FC236}">
              <a16:creationId xmlns:a16="http://schemas.microsoft.com/office/drawing/2014/main" id="{E54BAB1B-C76B-4DBC-BFB9-DB4979994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285750</xdr:colOff>
      <xdr:row>85</xdr:row>
      <xdr:rowOff>95250</xdr:rowOff>
    </xdr:to>
    <xdr:pic>
      <xdr:nvPicPr>
        <xdr:cNvPr id="7" name="Picture 6" descr="United States">
          <a:extLst>
            <a:ext uri="{FF2B5EF4-FFF2-40B4-BE49-F238E27FC236}">
              <a16:creationId xmlns:a16="http://schemas.microsoft.com/office/drawing/2014/main" id="{D261C3B3-D0A8-4688-92EF-0957568BA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285750</xdr:colOff>
      <xdr:row>3</xdr:row>
      <xdr:rowOff>95250</xdr:rowOff>
    </xdr:to>
    <xdr:pic>
      <xdr:nvPicPr>
        <xdr:cNvPr id="8" name="Picture 7" descr="United States">
          <a:extLst>
            <a:ext uri="{FF2B5EF4-FFF2-40B4-BE49-F238E27FC236}">
              <a16:creationId xmlns:a16="http://schemas.microsoft.com/office/drawing/2014/main" id="{BBDA47EE-44F4-494A-8084-D69013D8C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285750</xdr:colOff>
      <xdr:row>117</xdr:row>
      <xdr:rowOff>95250</xdr:rowOff>
    </xdr:to>
    <xdr:pic>
      <xdr:nvPicPr>
        <xdr:cNvPr id="9" name="Picture 8" descr="Northern Ireland">
          <a:extLst>
            <a:ext uri="{FF2B5EF4-FFF2-40B4-BE49-F238E27FC236}">
              <a16:creationId xmlns:a16="http://schemas.microsoft.com/office/drawing/2014/main" id="{F372910E-B333-4F7A-A99F-1C18D3B97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285750</xdr:colOff>
      <xdr:row>96</xdr:row>
      <xdr:rowOff>95250</xdr:rowOff>
    </xdr:to>
    <xdr:pic>
      <xdr:nvPicPr>
        <xdr:cNvPr id="10" name="Picture 9" descr="United States">
          <a:extLst>
            <a:ext uri="{FF2B5EF4-FFF2-40B4-BE49-F238E27FC236}">
              <a16:creationId xmlns:a16="http://schemas.microsoft.com/office/drawing/2014/main" id="{FBAD53CF-8F66-4256-B7CA-CF04E4F32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285750</xdr:colOff>
      <xdr:row>143</xdr:row>
      <xdr:rowOff>95250</xdr:rowOff>
    </xdr:to>
    <xdr:pic>
      <xdr:nvPicPr>
        <xdr:cNvPr id="11" name="Picture 10" descr="United States">
          <a:extLst>
            <a:ext uri="{FF2B5EF4-FFF2-40B4-BE49-F238E27FC236}">
              <a16:creationId xmlns:a16="http://schemas.microsoft.com/office/drawing/2014/main" id="{F0649866-B0E0-4D0E-AECF-8E50F998A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285750</xdr:colOff>
      <xdr:row>79</xdr:row>
      <xdr:rowOff>95250</xdr:rowOff>
    </xdr:to>
    <xdr:pic>
      <xdr:nvPicPr>
        <xdr:cNvPr id="12" name="Picture 11" descr="United States">
          <a:extLst>
            <a:ext uri="{FF2B5EF4-FFF2-40B4-BE49-F238E27FC236}">
              <a16:creationId xmlns:a16="http://schemas.microsoft.com/office/drawing/2014/main" id="{83959B0A-B53F-4ED7-BBDA-CC579A8A3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285750</xdr:colOff>
      <xdr:row>54</xdr:row>
      <xdr:rowOff>95250</xdr:rowOff>
    </xdr:to>
    <xdr:pic>
      <xdr:nvPicPr>
        <xdr:cNvPr id="13" name="Picture 12" descr="Australia">
          <a:extLst>
            <a:ext uri="{FF2B5EF4-FFF2-40B4-BE49-F238E27FC236}">
              <a16:creationId xmlns:a16="http://schemas.microsoft.com/office/drawing/2014/main" id="{A26C90B1-C6C7-4E05-8827-E55CDFA33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285750</xdr:colOff>
      <xdr:row>102</xdr:row>
      <xdr:rowOff>95250</xdr:rowOff>
    </xdr:to>
    <xdr:pic>
      <xdr:nvPicPr>
        <xdr:cNvPr id="14" name="Picture 13" descr="United States">
          <a:extLst>
            <a:ext uri="{FF2B5EF4-FFF2-40B4-BE49-F238E27FC236}">
              <a16:creationId xmlns:a16="http://schemas.microsoft.com/office/drawing/2014/main" id="{CCC45911-416F-43BE-B6A7-0050B74E8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285750</xdr:colOff>
      <xdr:row>68</xdr:row>
      <xdr:rowOff>95250</xdr:rowOff>
    </xdr:to>
    <xdr:pic>
      <xdr:nvPicPr>
        <xdr:cNvPr id="15" name="Picture 14" descr="United States">
          <a:extLst>
            <a:ext uri="{FF2B5EF4-FFF2-40B4-BE49-F238E27FC236}">
              <a16:creationId xmlns:a16="http://schemas.microsoft.com/office/drawing/2014/main" id="{3E77EDB0-6721-4E68-B08A-6E9D2EC94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285750</xdr:colOff>
      <xdr:row>49</xdr:row>
      <xdr:rowOff>95250</xdr:rowOff>
    </xdr:to>
    <xdr:pic>
      <xdr:nvPicPr>
        <xdr:cNvPr id="16" name="Picture 15" descr="Argentina">
          <a:extLst>
            <a:ext uri="{FF2B5EF4-FFF2-40B4-BE49-F238E27FC236}">
              <a16:creationId xmlns:a16="http://schemas.microsoft.com/office/drawing/2014/main" id="{08657605-459C-419A-98C5-1E35F8D88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285750</xdr:colOff>
      <xdr:row>13</xdr:row>
      <xdr:rowOff>95250</xdr:rowOff>
    </xdr:to>
    <xdr:pic>
      <xdr:nvPicPr>
        <xdr:cNvPr id="17" name="Picture 16" descr="United States">
          <a:extLst>
            <a:ext uri="{FF2B5EF4-FFF2-40B4-BE49-F238E27FC236}">
              <a16:creationId xmlns:a16="http://schemas.microsoft.com/office/drawing/2014/main" id="{C2C46C0C-690C-4CDC-995D-5EE452646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4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285750</xdr:colOff>
      <xdr:row>106</xdr:row>
      <xdr:rowOff>95250</xdr:rowOff>
    </xdr:to>
    <xdr:pic>
      <xdr:nvPicPr>
        <xdr:cNvPr id="18" name="Picture 17" descr="England">
          <a:extLst>
            <a:ext uri="{FF2B5EF4-FFF2-40B4-BE49-F238E27FC236}">
              <a16:creationId xmlns:a16="http://schemas.microsoft.com/office/drawing/2014/main" id="{BBBC7882-A562-420E-95AD-1BDABA623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285750</xdr:colOff>
      <xdr:row>67</xdr:row>
      <xdr:rowOff>95250</xdr:rowOff>
    </xdr:to>
    <xdr:pic>
      <xdr:nvPicPr>
        <xdr:cNvPr id="19" name="Picture 18" descr="Australia">
          <a:extLst>
            <a:ext uri="{FF2B5EF4-FFF2-40B4-BE49-F238E27FC236}">
              <a16:creationId xmlns:a16="http://schemas.microsoft.com/office/drawing/2014/main" id="{BF2EE46C-BB65-4224-A548-416E496E9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2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285750</xdr:colOff>
      <xdr:row>145</xdr:row>
      <xdr:rowOff>95250</xdr:rowOff>
    </xdr:to>
    <xdr:pic>
      <xdr:nvPicPr>
        <xdr:cNvPr id="20" name="Picture 19" descr="United States">
          <a:extLst>
            <a:ext uri="{FF2B5EF4-FFF2-40B4-BE49-F238E27FC236}">
              <a16:creationId xmlns:a16="http://schemas.microsoft.com/office/drawing/2014/main" id="{195914F1-9C50-4274-AC02-9005DDFFE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1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285750</xdr:colOff>
      <xdr:row>119</xdr:row>
      <xdr:rowOff>95250</xdr:rowOff>
    </xdr:to>
    <xdr:pic>
      <xdr:nvPicPr>
        <xdr:cNvPr id="21" name="Picture 20" descr="England">
          <a:extLst>
            <a:ext uri="{FF2B5EF4-FFF2-40B4-BE49-F238E27FC236}">
              <a16:creationId xmlns:a16="http://schemas.microsoft.com/office/drawing/2014/main" id="{A7B7CFD9-6DC4-4F75-B05B-724464728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285750</xdr:colOff>
      <xdr:row>27</xdr:row>
      <xdr:rowOff>95250</xdr:rowOff>
    </xdr:to>
    <xdr:pic>
      <xdr:nvPicPr>
        <xdr:cNvPr id="22" name="Picture 21" descr="United States">
          <a:extLst>
            <a:ext uri="{FF2B5EF4-FFF2-40B4-BE49-F238E27FC236}">
              <a16:creationId xmlns:a16="http://schemas.microsoft.com/office/drawing/2014/main" id="{B88E72D4-8D8F-4BEC-BB29-937A52B1F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285750</xdr:colOff>
      <xdr:row>138</xdr:row>
      <xdr:rowOff>95250</xdr:rowOff>
    </xdr:to>
    <xdr:pic>
      <xdr:nvPicPr>
        <xdr:cNvPr id="23" name="Picture 22" descr="United States">
          <a:extLst>
            <a:ext uri="{FF2B5EF4-FFF2-40B4-BE49-F238E27FC236}">
              <a16:creationId xmlns:a16="http://schemas.microsoft.com/office/drawing/2014/main" id="{A41D6F42-DF53-4823-9441-AAD192847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9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285750</xdr:colOff>
      <xdr:row>124</xdr:row>
      <xdr:rowOff>95250</xdr:rowOff>
    </xdr:to>
    <xdr:pic>
      <xdr:nvPicPr>
        <xdr:cNvPr id="24" name="Picture 23" descr="United States">
          <a:extLst>
            <a:ext uri="{FF2B5EF4-FFF2-40B4-BE49-F238E27FC236}">
              <a16:creationId xmlns:a16="http://schemas.microsoft.com/office/drawing/2014/main" id="{1DDDCCB6-41FD-4BA8-A36F-7D286AEBB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8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285750</xdr:colOff>
      <xdr:row>32</xdr:row>
      <xdr:rowOff>95250</xdr:rowOff>
    </xdr:to>
    <xdr:pic>
      <xdr:nvPicPr>
        <xdr:cNvPr id="25" name="Picture 24" descr="South Africa">
          <a:extLst>
            <a:ext uri="{FF2B5EF4-FFF2-40B4-BE49-F238E27FC236}">
              <a16:creationId xmlns:a16="http://schemas.microsoft.com/office/drawing/2014/main" id="{9D669852-EC4F-4685-8DB1-42DA54E6E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7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285750</xdr:colOff>
      <xdr:row>52</xdr:row>
      <xdr:rowOff>95250</xdr:rowOff>
    </xdr:to>
    <xdr:pic>
      <xdr:nvPicPr>
        <xdr:cNvPr id="26" name="Picture 25" descr="Italy">
          <a:extLst>
            <a:ext uri="{FF2B5EF4-FFF2-40B4-BE49-F238E27FC236}">
              <a16:creationId xmlns:a16="http://schemas.microsoft.com/office/drawing/2014/main" id="{5887AE07-279B-4B14-A045-767952FDB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6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285750</xdr:colOff>
      <xdr:row>8</xdr:row>
      <xdr:rowOff>95250</xdr:rowOff>
    </xdr:to>
    <xdr:pic>
      <xdr:nvPicPr>
        <xdr:cNvPr id="27" name="Picture 26" descr="Germany">
          <a:extLst>
            <a:ext uri="{FF2B5EF4-FFF2-40B4-BE49-F238E27FC236}">
              <a16:creationId xmlns:a16="http://schemas.microsoft.com/office/drawing/2014/main" id="{C62E726E-B4F9-4D74-8280-013F1582D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95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285750</xdr:colOff>
      <xdr:row>126</xdr:row>
      <xdr:rowOff>95250</xdr:rowOff>
    </xdr:to>
    <xdr:pic>
      <xdr:nvPicPr>
        <xdr:cNvPr id="28" name="Picture 27" descr="United States">
          <a:extLst>
            <a:ext uri="{FF2B5EF4-FFF2-40B4-BE49-F238E27FC236}">
              <a16:creationId xmlns:a16="http://schemas.microsoft.com/office/drawing/2014/main" id="{568108B3-C263-4473-A185-62E6ED8B2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285750</xdr:colOff>
      <xdr:row>90</xdr:row>
      <xdr:rowOff>95250</xdr:rowOff>
    </xdr:to>
    <xdr:pic>
      <xdr:nvPicPr>
        <xdr:cNvPr id="29" name="Picture 28" descr="United States">
          <a:extLst>
            <a:ext uri="{FF2B5EF4-FFF2-40B4-BE49-F238E27FC236}">
              <a16:creationId xmlns:a16="http://schemas.microsoft.com/office/drawing/2014/main" id="{068DE800-634C-4471-8419-5A0C50272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33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285750</xdr:colOff>
      <xdr:row>70</xdr:row>
      <xdr:rowOff>95250</xdr:rowOff>
    </xdr:to>
    <xdr:pic>
      <xdr:nvPicPr>
        <xdr:cNvPr id="30" name="Picture 29" descr="Venezuela">
          <a:extLst>
            <a:ext uri="{FF2B5EF4-FFF2-40B4-BE49-F238E27FC236}">
              <a16:creationId xmlns:a16="http://schemas.microsoft.com/office/drawing/2014/main" id="{B7204104-0FA3-4741-913D-42E9367FD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2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285750</xdr:colOff>
      <xdr:row>60</xdr:row>
      <xdr:rowOff>95250</xdr:rowOff>
    </xdr:to>
    <xdr:pic>
      <xdr:nvPicPr>
        <xdr:cNvPr id="31" name="Picture 30" descr="United States">
          <a:extLst>
            <a:ext uri="{FF2B5EF4-FFF2-40B4-BE49-F238E27FC236}">
              <a16:creationId xmlns:a16="http://schemas.microsoft.com/office/drawing/2014/main" id="{31315273-7A31-46BB-9785-0EB4507B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1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285750</xdr:colOff>
      <xdr:row>35</xdr:row>
      <xdr:rowOff>95250</xdr:rowOff>
    </xdr:to>
    <xdr:pic>
      <xdr:nvPicPr>
        <xdr:cNvPr id="32" name="Picture 31" descr="United States">
          <a:extLst>
            <a:ext uri="{FF2B5EF4-FFF2-40B4-BE49-F238E27FC236}">
              <a16:creationId xmlns:a16="http://schemas.microsoft.com/office/drawing/2014/main" id="{241614AD-3394-469E-A4C3-3BD0C204A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0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285750</xdr:colOff>
      <xdr:row>30</xdr:row>
      <xdr:rowOff>95250</xdr:rowOff>
    </xdr:to>
    <xdr:pic>
      <xdr:nvPicPr>
        <xdr:cNvPr id="33" name="Picture 32" descr="United States">
          <a:extLst>
            <a:ext uri="{FF2B5EF4-FFF2-40B4-BE49-F238E27FC236}">
              <a16:creationId xmlns:a16="http://schemas.microsoft.com/office/drawing/2014/main" id="{F65125FA-1D70-4260-95A5-117C5380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9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285750</xdr:colOff>
      <xdr:row>72</xdr:row>
      <xdr:rowOff>95250</xdr:rowOff>
    </xdr:to>
    <xdr:pic>
      <xdr:nvPicPr>
        <xdr:cNvPr id="34" name="Picture 33" descr="United States">
          <a:extLst>
            <a:ext uri="{FF2B5EF4-FFF2-40B4-BE49-F238E27FC236}">
              <a16:creationId xmlns:a16="http://schemas.microsoft.com/office/drawing/2014/main" id="{B359F782-41AA-4888-9BAD-EB8E66E6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8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285750</xdr:colOff>
      <xdr:row>104</xdr:row>
      <xdr:rowOff>95250</xdr:rowOff>
    </xdr:to>
    <xdr:pic>
      <xdr:nvPicPr>
        <xdr:cNvPr id="35" name="Picture 34" descr="United States">
          <a:extLst>
            <a:ext uri="{FF2B5EF4-FFF2-40B4-BE49-F238E27FC236}">
              <a16:creationId xmlns:a16="http://schemas.microsoft.com/office/drawing/2014/main" id="{E17A748C-B4F2-41E0-A539-67CAC86A5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285750</xdr:colOff>
      <xdr:row>61</xdr:row>
      <xdr:rowOff>95250</xdr:rowOff>
    </xdr:to>
    <xdr:pic>
      <xdr:nvPicPr>
        <xdr:cNvPr id="36" name="Picture 35" descr="United States">
          <a:extLst>
            <a:ext uri="{FF2B5EF4-FFF2-40B4-BE49-F238E27FC236}">
              <a16:creationId xmlns:a16="http://schemas.microsoft.com/office/drawing/2014/main" id="{D34215A3-BA4A-49DB-A55F-555FD5288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6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285750</xdr:colOff>
      <xdr:row>116</xdr:row>
      <xdr:rowOff>95250</xdr:rowOff>
    </xdr:to>
    <xdr:pic>
      <xdr:nvPicPr>
        <xdr:cNvPr id="37" name="Picture 36" descr="Australia">
          <a:extLst>
            <a:ext uri="{FF2B5EF4-FFF2-40B4-BE49-F238E27FC236}">
              <a16:creationId xmlns:a16="http://schemas.microsoft.com/office/drawing/2014/main" id="{F2F3B76F-E321-4568-9F2B-7F72B185A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5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285750</xdr:colOff>
      <xdr:row>17</xdr:row>
      <xdr:rowOff>95250</xdr:rowOff>
    </xdr:to>
    <xdr:pic>
      <xdr:nvPicPr>
        <xdr:cNvPr id="38" name="Picture 37" descr="United States">
          <a:extLst>
            <a:ext uri="{FF2B5EF4-FFF2-40B4-BE49-F238E27FC236}">
              <a16:creationId xmlns:a16="http://schemas.microsoft.com/office/drawing/2014/main" id="{E73A8CE8-EAB7-4F68-A67C-245A6FCE9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4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285750</xdr:colOff>
      <xdr:row>2</xdr:row>
      <xdr:rowOff>95250</xdr:rowOff>
    </xdr:to>
    <xdr:pic>
      <xdr:nvPicPr>
        <xdr:cNvPr id="39" name="Picture 38" descr="Australia">
          <a:extLst>
            <a:ext uri="{FF2B5EF4-FFF2-40B4-BE49-F238E27FC236}">
              <a16:creationId xmlns:a16="http://schemas.microsoft.com/office/drawing/2014/main" id="{F5ABD4FA-9E60-4842-B545-4774571E5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23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285750</xdr:colOff>
      <xdr:row>136</xdr:row>
      <xdr:rowOff>95250</xdr:rowOff>
    </xdr:to>
    <xdr:pic>
      <xdr:nvPicPr>
        <xdr:cNvPr id="40" name="Picture 39" descr="United States">
          <a:extLst>
            <a:ext uri="{FF2B5EF4-FFF2-40B4-BE49-F238E27FC236}">
              <a16:creationId xmlns:a16="http://schemas.microsoft.com/office/drawing/2014/main" id="{65798AB9-09F1-45BE-9F0B-7E84EE153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2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285750</xdr:colOff>
      <xdr:row>50</xdr:row>
      <xdr:rowOff>95250</xdr:rowOff>
    </xdr:to>
    <xdr:pic>
      <xdr:nvPicPr>
        <xdr:cNvPr id="41" name="Picture 40" descr="South Africa">
          <a:extLst>
            <a:ext uri="{FF2B5EF4-FFF2-40B4-BE49-F238E27FC236}">
              <a16:creationId xmlns:a16="http://schemas.microsoft.com/office/drawing/2014/main" id="{0AAF2FA5-3681-42B2-82FB-B42BFE606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2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285750</xdr:colOff>
      <xdr:row>91</xdr:row>
      <xdr:rowOff>95250</xdr:rowOff>
    </xdr:to>
    <xdr:pic>
      <xdr:nvPicPr>
        <xdr:cNvPr id="42" name="Picture 41" descr="Canada">
          <a:extLst>
            <a:ext uri="{FF2B5EF4-FFF2-40B4-BE49-F238E27FC236}">
              <a16:creationId xmlns:a16="http://schemas.microsoft.com/office/drawing/2014/main" id="{97C40946-1C02-4C06-B80A-D03DCA0FC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1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285750</xdr:colOff>
      <xdr:row>57</xdr:row>
      <xdr:rowOff>95250</xdr:rowOff>
    </xdr:to>
    <xdr:pic>
      <xdr:nvPicPr>
        <xdr:cNvPr id="43" name="Picture 42" descr="Australia">
          <a:extLst>
            <a:ext uri="{FF2B5EF4-FFF2-40B4-BE49-F238E27FC236}">
              <a16:creationId xmlns:a16="http://schemas.microsoft.com/office/drawing/2014/main" id="{0F70435B-2A39-4F0D-988F-776326B2E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00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285750</xdr:colOff>
      <xdr:row>12</xdr:row>
      <xdr:rowOff>95250</xdr:rowOff>
    </xdr:to>
    <xdr:pic>
      <xdr:nvPicPr>
        <xdr:cNvPr id="44" name="Picture 43" descr="United States">
          <a:extLst>
            <a:ext uri="{FF2B5EF4-FFF2-40B4-BE49-F238E27FC236}">
              <a16:creationId xmlns:a16="http://schemas.microsoft.com/office/drawing/2014/main" id="{69FE0D94-564E-4B35-B8F3-DFB2D7CE7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9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285750</xdr:colOff>
      <xdr:row>18</xdr:row>
      <xdr:rowOff>95250</xdr:rowOff>
    </xdr:to>
    <xdr:pic>
      <xdr:nvPicPr>
        <xdr:cNvPr id="45" name="Picture 44" descr="United States">
          <a:extLst>
            <a:ext uri="{FF2B5EF4-FFF2-40B4-BE49-F238E27FC236}">
              <a16:creationId xmlns:a16="http://schemas.microsoft.com/office/drawing/2014/main" id="{55A6E58C-FF8C-49E3-9B77-00CAC93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8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285750</xdr:colOff>
      <xdr:row>156</xdr:row>
      <xdr:rowOff>101600</xdr:rowOff>
    </xdr:to>
    <xdr:pic>
      <xdr:nvPicPr>
        <xdr:cNvPr id="46" name="Picture 45" descr="China">
          <a:extLst>
            <a:ext uri="{FF2B5EF4-FFF2-40B4-BE49-F238E27FC236}">
              <a16:creationId xmlns:a16="http://schemas.microsoft.com/office/drawing/2014/main" id="{158B3F17-7B7D-4749-A157-3800F71C2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7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285750</xdr:colOff>
      <xdr:row>132</xdr:row>
      <xdr:rowOff>95250</xdr:rowOff>
    </xdr:to>
    <xdr:pic>
      <xdr:nvPicPr>
        <xdr:cNvPr id="47" name="Picture 46" descr="United States">
          <a:extLst>
            <a:ext uri="{FF2B5EF4-FFF2-40B4-BE49-F238E27FC236}">
              <a16:creationId xmlns:a16="http://schemas.microsoft.com/office/drawing/2014/main" id="{A9B0D823-200C-42C8-9CFD-C2CCE8D59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76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285750</xdr:colOff>
      <xdr:row>51</xdr:row>
      <xdr:rowOff>95250</xdr:rowOff>
    </xdr:to>
    <xdr:pic>
      <xdr:nvPicPr>
        <xdr:cNvPr id="48" name="Picture 47" descr="Argentina">
          <a:extLst>
            <a:ext uri="{FF2B5EF4-FFF2-40B4-BE49-F238E27FC236}">
              <a16:creationId xmlns:a16="http://schemas.microsoft.com/office/drawing/2014/main" id="{6A7CA248-E72F-4B31-815D-B32BD5677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95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285750</xdr:colOff>
      <xdr:row>141</xdr:row>
      <xdr:rowOff>95250</xdr:rowOff>
    </xdr:to>
    <xdr:pic>
      <xdr:nvPicPr>
        <xdr:cNvPr id="49" name="Picture 48" descr="United States">
          <a:extLst>
            <a:ext uri="{FF2B5EF4-FFF2-40B4-BE49-F238E27FC236}">
              <a16:creationId xmlns:a16="http://schemas.microsoft.com/office/drawing/2014/main" id="{BF0FC229-0E8C-40B9-966B-38314BFA1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14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285750</xdr:colOff>
      <xdr:row>103</xdr:row>
      <xdr:rowOff>95250</xdr:rowOff>
    </xdr:to>
    <xdr:pic>
      <xdr:nvPicPr>
        <xdr:cNvPr id="50" name="Picture 49" descr="United States">
          <a:extLst>
            <a:ext uri="{FF2B5EF4-FFF2-40B4-BE49-F238E27FC236}">
              <a16:creationId xmlns:a16="http://schemas.microsoft.com/office/drawing/2014/main" id="{ADF45786-FFA0-4CC5-B924-5EAB5D7C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3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285750</xdr:colOff>
      <xdr:row>34</xdr:row>
      <xdr:rowOff>95250</xdr:rowOff>
    </xdr:to>
    <xdr:pic>
      <xdr:nvPicPr>
        <xdr:cNvPr id="51" name="Picture 50" descr="United States">
          <a:extLst>
            <a:ext uri="{FF2B5EF4-FFF2-40B4-BE49-F238E27FC236}">
              <a16:creationId xmlns:a16="http://schemas.microsoft.com/office/drawing/2014/main" id="{A9AB1F16-620C-4643-86D9-778B9810F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2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285750</xdr:colOff>
      <xdr:row>55</xdr:row>
      <xdr:rowOff>95250</xdr:rowOff>
    </xdr:to>
    <xdr:pic>
      <xdr:nvPicPr>
        <xdr:cNvPr id="52" name="Picture 51" descr="Northern Ireland">
          <a:extLst>
            <a:ext uri="{FF2B5EF4-FFF2-40B4-BE49-F238E27FC236}">
              <a16:creationId xmlns:a16="http://schemas.microsoft.com/office/drawing/2014/main" id="{683C67DA-60D5-495B-AB39-E8E9BAD29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71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285750</xdr:colOff>
      <xdr:row>23</xdr:row>
      <xdr:rowOff>95250</xdr:rowOff>
    </xdr:to>
    <xdr:pic>
      <xdr:nvPicPr>
        <xdr:cNvPr id="53" name="Picture 52" descr="United States">
          <a:extLst>
            <a:ext uri="{FF2B5EF4-FFF2-40B4-BE49-F238E27FC236}">
              <a16:creationId xmlns:a16="http://schemas.microsoft.com/office/drawing/2014/main" id="{EE4A5B04-A428-4451-9DB4-985B7431B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90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285750</xdr:colOff>
      <xdr:row>75</xdr:row>
      <xdr:rowOff>95250</xdr:rowOff>
    </xdr:to>
    <xdr:pic>
      <xdr:nvPicPr>
        <xdr:cNvPr id="54" name="Picture 53" descr="Sweden">
          <a:extLst>
            <a:ext uri="{FF2B5EF4-FFF2-40B4-BE49-F238E27FC236}">
              <a16:creationId xmlns:a16="http://schemas.microsoft.com/office/drawing/2014/main" id="{086D4D2F-D8F3-4210-9732-0BED46011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9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285750</xdr:colOff>
      <xdr:row>76</xdr:row>
      <xdr:rowOff>95250</xdr:rowOff>
    </xdr:to>
    <xdr:pic>
      <xdr:nvPicPr>
        <xdr:cNvPr id="55" name="Picture 54" descr="United States">
          <a:extLst>
            <a:ext uri="{FF2B5EF4-FFF2-40B4-BE49-F238E27FC236}">
              <a16:creationId xmlns:a16="http://schemas.microsoft.com/office/drawing/2014/main" id="{0D8C0591-A493-44CF-A102-EA0614692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28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285750</xdr:colOff>
      <xdr:row>118</xdr:row>
      <xdr:rowOff>95250</xdr:rowOff>
    </xdr:to>
    <xdr:pic>
      <xdr:nvPicPr>
        <xdr:cNvPr id="56" name="Picture 55" descr="South Africa">
          <a:extLst>
            <a:ext uri="{FF2B5EF4-FFF2-40B4-BE49-F238E27FC236}">
              <a16:creationId xmlns:a16="http://schemas.microsoft.com/office/drawing/2014/main" id="{92637A82-91CF-4473-B91E-2C3D1605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47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285750</xdr:colOff>
      <xdr:row>111</xdr:row>
      <xdr:rowOff>95250</xdr:rowOff>
    </xdr:to>
    <xdr:pic>
      <xdr:nvPicPr>
        <xdr:cNvPr id="57" name="Picture 56" descr="United States">
          <a:extLst>
            <a:ext uri="{FF2B5EF4-FFF2-40B4-BE49-F238E27FC236}">
              <a16:creationId xmlns:a16="http://schemas.microsoft.com/office/drawing/2014/main" id="{5316553C-E6DE-4CB4-B2BF-C8614A122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6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285750</xdr:colOff>
      <xdr:row>125</xdr:row>
      <xdr:rowOff>95250</xdr:rowOff>
    </xdr:to>
    <xdr:pic>
      <xdr:nvPicPr>
        <xdr:cNvPr id="58" name="Picture 57" descr="United States">
          <a:extLst>
            <a:ext uri="{FF2B5EF4-FFF2-40B4-BE49-F238E27FC236}">
              <a16:creationId xmlns:a16="http://schemas.microsoft.com/office/drawing/2014/main" id="{40C8D4A4-9628-4184-9B2A-D4DDCFF6E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85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285750</xdr:colOff>
      <xdr:row>139</xdr:row>
      <xdr:rowOff>95250</xdr:rowOff>
    </xdr:to>
    <xdr:pic>
      <xdr:nvPicPr>
        <xdr:cNvPr id="59" name="Picture 58" descr="United States">
          <a:extLst>
            <a:ext uri="{FF2B5EF4-FFF2-40B4-BE49-F238E27FC236}">
              <a16:creationId xmlns:a16="http://schemas.microsoft.com/office/drawing/2014/main" id="{55ABF2C0-3F21-4BF9-B622-7547CA556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4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285750</xdr:colOff>
      <xdr:row>149</xdr:row>
      <xdr:rowOff>95250</xdr:rowOff>
    </xdr:to>
    <xdr:pic>
      <xdr:nvPicPr>
        <xdr:cNvPr id="60" name="Picture 59" descr="South Africa">
          <a:extLst>
            <a:ext uri="{FF2B5EF4-FFF2-40B4-BE49-F238E27FC236}">
              <a16:creationId xmlns:a16="http://schemas.microsoft.com/office/drawing/2014/main" id="{0FF95A7F-BA97-4FC2-A43B-898A8B776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3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285750</xdr:colOff>
      <xdr:row>140</xdr:row>
      <xdr:rowOff>95250</xdr:rowOff>
    </xdr:to>
    <xdr:pic>
      <xdr:nvPicPr>
        <xdr:cNvPr id="61" name="Picture 60" descr="United States">
          <a:extLst>
            <a:ext uri="{FF2B5EF4-FFF2-40B4-BE49-F238E27FC236}">
              <a16:creationId xmlns:a16="http://schemas.microsoft.com/office/drawing/2014/main" id="{868F075C-5D07-41FF-B7A2-71A7C2635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3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285750</xdr:colOff>
      <xdr:row>109</xdr:row>
      <xdr:rowOff>95250</xdr:rowOff>
    </xdr:to>
    <xdr:pic>
      <xdr:nvPicPr>
        <xdr:cNvPr id="62" name="Picture 61" descr="United States">
          <a:extLst>
            <a:ext uri="{FF2B5EF4-FFF2-40B4-BE49-F238E27FC236}">
              <a16:creationId xmlns:a16="http://schemas.microsoft.com/office/drawing/2014/main" id="{FC919D20-1624-42CE-8FE1-2C5B60E95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62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285750</xdr:colOff>
      <xdr:row>16</xdr:row>
      <xdr:rowOff>95250</xdr:rowOff>
    </xdr:to>
    <xdr:pic>
      <xdr:nvPicPr>
        <xdr:cNvPr id="63" name="Picture 62" descr="United States">
          <a:extLst>
            <a:ext uri="{FF2B5EF4-FFF2-40B4-BE49-F238E27FC236}">
              <a16:creationId xmlns:a16="http://schemas.microsoft.com/office/drawing/2014/main" id="{D6539817-ABB1-4387-8A78-90FA65231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285750</xdr:colOff>
      <xdr:row>108</xdr:row>
      <xdr:rowOff>95250</xdr:rowOff>
    </xdr:to>
    <xdr:pic>
      <xdr:nvPicPr>
        <xdr:cNvPr id="64" name="Picture 63" descr="United States">
          <a:extLst>
            <a:ext uri="{FF2B5EF4-FFF2-40B4-BE49-F238E27FC236}">
              <a16:creationId xmlns:a16="http://schemas.microsoft.com/office/drawing/2014/main" id="{8885B39F-60A1-449B-86A9-3C1C7FA14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0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285750</xdr:colOff>
      <xdr:row>147</xdr:row>
      <xdr:rowOff>95250</xdr:rowOff>
    </xdr:to>
    <xdr:pic>
      <xdr:nvPicPr>
        <xdr:cNvPr id="65" name="Picture 64" descr="United States">
          <a:extLst>
            <a:ext uri="{FF2B5EF4-FFF2-40B4-BE49-F238E27FC236}">
              <a16:creationId xmlns:a16="http://schemas.microsoft.com/office/drawing/2014/main" id="{34386D16-5213-4428-BA04-8B93E2911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19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285750</xdr:colOff>
      <xdr:row>24</xdr:row>
      <xdr:rowOff>95250</xdr:rowOff>
    </xdr:to>
    <xdr:pic>
      <xdr:nvPicPr>
        <xdr:cNvPr id="66" name="Picture 65" descr="United States">
          <a:extLst>
            <a:ext uri="{FF2B5EF4-FFF2-40B4-BE49-F238E27FC236}">
              <a16:creationId xmlns:a16="http://schemas.microsoft.com/office/drawing/2014/main" id="{16C50558-A040-41F9-B79A-44B8DC221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8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285750</xdr:colOff>
      <xdr:row>137</xdr:row>
      <xdr:rowOff>95250</xdr:rowOff>
    </xdr:to>
    <xdr:pic>
      <xdr:nvPicPr>
        <xdr:cNvPr id="67" name="Picture 66" descr="South Korea">
          <a:extLst>
            <a:ext uri="{FF2B5EF4-FFF2-40B4-BE49-F238E27FC236}">
              <a16:creationId xmlns:a16="http://schemas.microsoft.com/office/drawing/2014/main" id="{9C8724EF-765C-4C7A-8028-7A7E8CF7A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7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285750</xdr:colOff>
      <xdr:row>4</xdr:row>
      <xdr:rowOff>95250</xdr:rowOff>
    </xdr:to>
    <xdr:pic>
      <xdr:nvPicPr>
        <xdr:cNvPr id="68" name="Picture 67" descr="Mexico">
          <a:extLst>
            <a:ext uri="{FF2B5EF4-FFF2-40B4-BE49-F238E27FC236}">
              <a16:creationId xmlns:a16="http://schemas.microsoft.com/office/drawing/2014/main" id="{C7A4B6CF-EA0A-44E0-84B0-8EED67BE7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6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285750</xdr:colOff>
      <xdr:row>130</xdr:row>
      <xdr:rowOff>95250</xdr:rowOff>
    </xdr:to>
    <xdr:pic>
      <xdr:nvPicPr>
        <xdr:cNvPr id="69" name="Picture 68" descr="United States">
          <a:extLst>
            <a:ext uri="{FF2B5EF4-FFF2-40B4-BE49-F238E27FC236}">
              <a16:creationId xmlns:a16="http://schemas.microsoft.com/office/drawing/2014/main" id="{63DEC7BC-73E5-4664-91D3-9838FF3FB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5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285750</xdr:colOff>
      <xdr:row>58</xdr:row>
      <xdr:rowOff>95250</xdr:rowOff>
    </xdr:to>
    <xdr:pic>
      <xdr:nvPicPr>
        <xdr:cNvPr id="70" name="Picture 69" descr="United States">
          <a:extLst>
            <a:ext uri="{FF2B5EF4-FFF2-40B4-BE49-F238E27FC236}">
              <a16:creationId xmlns:a16="http://schemas.microsoft.com/office/drawing/2014/main" id="{F4CFCBFF-3D84-42D9-8BE9-18D372490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4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285750</xdr:colOff>
      <xdr:row>112</xdr:row>
      <xdr:rowOff>95250</xdr:rowOff>
    </xdr:to>
    <xdr:pic>
      <xdr:nvPicPr>
        <xdr:cNvPr id="71" name="Picture 70" descr="United States">
          <a:extLst>
            <a:ext uri="{FF2B5EF4-FFF2-40B4-BE49-F238E27FC236}">
              <a16:creationId xmlns:a16="http://schemas.microsoft.com/office/drawing/2014/main" id="{78805F4A-282F-4973-9A9D-1B654E696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3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285750</xdr:colOff>
      <xdr:row>21</xdr:row>
      <xdr:rowOff>95250</xdr:rowOff>
    </xdr:to>
    <xdr:pic>
      <xdr:nvPicPr>
        <xdr:cNvPr id="72" name="Picture 71" descr="United States">
          <a:extLst>
            <a:ext uri="{FF2B5EF4-FFF2-40B4-BE49-F238E27FC236}">
              <a16:creationId xmlns:a16="http://schemas.microsoft.com/office/drawing/2014/main" id="{2FEEBC21-C5E8-452C-8434-08BDFA840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52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285750</xdr:colOff>
      <xdr:row>25</xdr:row>
      <xdr:rowOff>95250</xdr:rowOff>
    </xdr:to>
    <xdr:pic>
      <xdr:nvPicPr>
        <xdr:cNvPr id="73" name="Picture 72" descr="United States">
          <a:extLst>
            <a:ext uri="{FF2B5EF4-FFF2-40B4-BE49-F238E27FC236}">
              <a16:creationId xmlns:a16="http://schemas.microsoft.com/office/drawing/2014/main" id="{30D03FAB-90E2-4E49-901D-DA211DB37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1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285750</xdr:colOff>
      <xdr:row>101</xdr:row>
      <xdr:rowOff>95250</xdr:rowOff>
    </xdr:to>
    <xdr:pic>
      <xdr:nvPicPr>
        <xdr:cNvPr id="74" name="Picture 73" descr="United States">
          <a:extLst>
            <a:ext uri="{FF2B5EF4-FFF2-40B4-BE49-F238E27FC236}">
              <a16:creationId xmlns:a16="http://schemas.microsoft.com/office/drawing/2014/main" id="{4E2C1661-C662-453A-8DCA-BCCFC68FD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90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285750</xdr:colOff>
      <xdr:row>82</xdr:row>
      <xdr:rowOff>95250</xdr:rowOff>
    </xdr:to>
    <xdr:pic>
      <xdr:nvPicPr>
        <xdr:cNvPr id="75" name="Picture 74" descr="United States">
          <a:extLst>
            <a:ext uri="{FF2B5EF4-FFF2-40B4-BE49-F238E27FC236}">
              <a16:creationId xmlns:a16="http://schemas.microsoft.com/office/drawing/2014/main" id="{879E3CBB-2A19-4D3D-842F-94B3A39FE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9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285750</xdr:colOff>
      <xdr:row>153</xdr:row>
      <xdr:rowOff>95250</xdr:rowOff>
    </xdr:to>
    <xdr:pic>
      <xdr:nvPicPr>
        <xdr:cNvPr id="76" name="Picture 75" descr="United States">
          <a:extLst>
            <a:ext uri="{FF2B5EF4-FFF2-40B4-BE49-F238E27FC236}">
              <a16:creationId xmlns:a16="http://schemas.microsoft.com/office/drawing/2014/main" id="{926CE491-54F4-4E15-8982-79C6AA31C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8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285750</xdr:colOff>
      <xdr:row>92</xdr:row>
      <xdr:rowOff>95250</xdr:rowOff>
    </xdr:to>
    <xdr:pic>
      <xdr:nvPicPr>
        <xdr:cNvPr id="77" name="Picture 76" descr="United States">
          <a:extLst>
            <a:ext uri="{FF2B5EF4-FFF2-40B4-BE49-F238E27FC236}">
              <a16:creationId xmlns:a16="http://schemas.microsoft.com/office/drawing/2014/main" id="{A6F8982A-CAD0-455A-8EFB-D182EF8D7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7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285750</xdr:colOff>
      <xdr:row>113</xdr:row>
      <xdr:rowOff>95250</xdr:rowOff>
    </xdr:to>
    <xdr:pic>
      <xdr:nvPicPr>
        <xdr:cNvPr id="78" name="Picture 77" descr="United States">
          <a:extLst>
            <a:ext uri="{FF2B5EF4-FFF2-40B4-BE49-F238E27FC236}">
              <a16:creationId xmlns:a16="http://schemas.microsoft.com/office/drawing/2014/main" id="{ABFF1AC0-0200-46A2-83FF-39A15FD81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6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285750</xdr:colOff>
      <xdr:row>71</xdr:row>
      <xdr:rowOff>95250</xdr:rowOff>
    </xdr:to>
    <xdr:pic>
      <xdr:nvPicPr>
        <xdr:cNvPr id="79" name="Picture 78" descr="Chile">
          <a:extLst>
            <a:ext uri="{FF2B5EF4-FFF2-40B4-BE49-F238E27FC236}">
              <a16:creationId xmlns:a16="http://schemas.microsoft.com/office/drawing/2014/main" id="{F03DE081-3A92-47AC-9D6F-5F262AEF9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5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285750</xdr:colOff>
      <xdr:row>142</xdr:row>
      <xdr:rowOff>95250</xdr:rowOff>
    </xdr:to>
    <xdr:pic>
      <xdr:nvPicPr>
        <xdr:cNvPr id="80" name="Picture 79" descr="United States">
          <a:extLst>
            <a:ext uri="{FF2B5EF4-FFF2-40B4-BE49-F238E27FC236}">
              <a16:creationId xmlns:a16="http://schemas.microsoft.com/office/drawing/2014/main" id="{8254CDD3-A907-4759-B1B9-96768506E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04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285750</xdr:colOff>
      <xdr:row>62</xdr:row>
      <xdr:rowOff>95250</xdr:rowOff>
    </xdr:to>
    <xdr:pic>
      <xdr:nvPicPr>
        <xdr:cNvPr id="81" name="Picture 80" descr="United States">
          <a:extLst>
            <a:ext uri="{FF2B5EF4-FFF2-40B4-BE49-F238E27FC236}">
              <a16:creationId xmlns:a16="http://schemas.microsoft.com/office/drawing/2014/main" id="{C49BF354-DF4F-4F48-AB68-4BD073D24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4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285750</xdr:colOff>
      <xdr:row>84</xdr:row>
      <xdr:rowOff>95250</xdr:rowOff>
    </xdr:to>
    <xdr:pic>
      <xdr:nvPicPr>
        <xdr:cNvPr id="82" name="Picture 81" descr="United States">
          <a:extLst>
            <a:ext uri="{FF2B5EF4-FFF2-40B4-BE49-F238E27FC236}">
              <a16:creationId xmlns:a16="http://schemas.microsoft.com/office/drawing/2014/main" id="{BD4984A7-B705-40AF-8EF4-239DA1995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43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285750</xdr:colOff>
      <xdr:row>93</xdr:row>
      <xdr:rowOff>95250</xdr:rowOff>
    </xdr:to>
    <xdr:pic>
      <xdr:nvPicPr>
        <xdr:cNvPr id="83" name="Picture 82" descr="Germany">
          <a:extLst>
            <a:ext uri="{FF2B5EF4-FFF2-40B4-BE49-F238E27FC236}">
              <a16:creationId xmlns:a16="http://schemas.microsoft.com/office/drawing/2014/main" id="{C4C868AB-ACA9-4237-90F0-92BCB1203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2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285750</xdr:colOff>
      <xdr:row>40</xdr:row>
      <xdr:rowOff>95250</xdr:rowOff>
    </xdr:to>
    <xdr:pic>
      <xdr:nvPicPr>
        <xdr:cNvPr id="84" name="Picture 83" descr="United States">
          <a:extLst>
            <a:ext uri="{FF2B5EF4-FFF2-40B4-BE49-F238E27FC236}">
              <a16:creationId xmlns:a16="http://schemas.microsoft.com/office/drawing/2014/main" id="{A74AC459-B452-4329-8155-6F335B996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81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285750</xdr:colOff>
      <xdr:row>5</xdr:row>
      <xdr:rowOff>95250</xdr:rowOff>
    </xdr:to>
    <xdr:pic>
      <xdr:nvPicPr>
        <xdr:cNvPr id="85" name="Picture 84" descr="Canada">
          <a:extLst>
            <a:ext uri="{FF2B5EF4-FFF2-40B4-BE49-F238E27FC236}">
              <a16:creationId xmlns:a16="http://schemas.microsoft.com/office/drawing/2014/main" id="{641C91C4-710A-4E68-BC73-6EE0DC5FE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0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285750</xdr:colOff>
      <xdr:row>56</xdr:row>
      <xdr:rowOff>95250</xdr:rowOff>
    </xdr:to>
    <xdr:pic>
      <xdr:nvPicPr>
        <xdr:cNvPr id="86" name="Picture 85" descr="United States">
          <a:extLst>
            <a:ext uri="{FF2B5EF4-FFF2-40B4-BE49-F238E27FC236}">
              <a16:creationId xmlns:a16="http://schemas.microsoft.com/office/drawing/2014/main" id="{9763A2CE-6BA1-42F9-B19B-F870B4575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19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285750</xdr:colOff>
      <xdr:row>37</xdr:row>
      <xdr:rowOff>95250</xdr:rowOff>
    </xdr:to>
    <xdr:pic>
      <xdr:nvPicPr>
        <xdr:cNvPr id="87" name="Picture 86" descr="United States">
          <a:extLst>
            <a:ext uri="{FF2B5EF4-FFF2-40B4-BE49-F238E27FC236}">
              <a16:creationId xmlns:a16="http://schemas.microsoft.com/office/drawing/2014/main" id="{5B09FF51-0F91-4C66-B421-4110058E0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38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285750</xdr:colOff>
      <xdr:row>122</xdr:row>
      <xdr:rowOff>95250</xdr:rowOff>
    </xdr:to>
    <xdr:pic>
      <xdr:nvPicPr>
        <xdr:cNvPr id="88" name="Picture 87" descr="United States">
          <a:extLst>
            <a:ext uri="{FF2B5EF4-FFF2-40B4-BE49-F238E27FC236}">
              <a16:creationId xmlns:a16="http://schemas.microsoft.com/office/drawing/2014/main" id="{7EB0909E-C140-45A9-9294-75CAA235F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57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285750</xdr:colOff>
      <xdr:row>14</xdr:row>
      <xdr:rowOff>95250</xdr:rowOff>
    </xdr:to>
    <xdr:pic>
      <xdr:nvPicPr>
        <xdr:cNvPr id="89" name="Picture 88" descr="United States">
          <a:extLst>
            <a:ext uri="{FF2B5EF4-FFF2-40B4-BE49-F238E27FC236}">
              <a16:creationId xmlns:a16="http://schemas.microsoft.com/office/drawing/2014/main" id="{B1F2471F-22CB-4F0D-BE7C-46817D032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76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285750</xdr:colOff>
      <xdr:row>28</xdr:row>
      <xdr:rowOff>95250</xdr:rowOff>
    </xdr:to>
    <xdr:pic>
      <xdr:nvPicPr>
        <xdr:cNvPr id="90" name="Picture 89" descr="Korea">
          <a:extLst>
            <a:ext uri="{FF2B5EF4-FFF2-40B4-BE49-F238E27FC236}">
              <a16:creationId xmlns:a16="http://schemas.microsoft.com/office/drawing/2014/main" id="{7015EBA0-70B7-48E9-833C-427EB3593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5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285750</xdr:colOff>
      <xdr:row>148</xdr:row>
      <xdr:rowOff>95250</xdr:rowOff>
    </xdr:to>
    <xdr:pic>
      <xdr:nvPicPr>
        <xdr:cNvPr id="91" name="Picture 90" descr="United States">
          <a:extLst>
            <a:ext uri="{FF2B5EF4-FFF2-40B4-BE49-F238E27FC236}">
              <a16:creationId xmlns:a16="http://schemas.microsoft.com/office/drawing/2014/main" id="{612CA437-122C-4938-A593-5F8F466F6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4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285750</xdr:colOff>
      <xdr:row>29</xdr:row>
      <xdr:rowOff>95250</xdr:rowOff>
    </xdr:to>
    <xdr:pic>
      <xdr:nvPicPr>
        <xdr:cNvPr id="92" name="Picture 91" descr="Chinese Taipei">
          <a:extLst>
            <a:ext uri="{FF2B5EF4-FFF2-40B4-BE49-F238E27FC236}">
              <a16:creationId xmlns:a16="http://schemas.microsoft.com/office/drawing/2014/main" id="{E1D5A56E-55F8-472F-8AB0-126C02640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3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285750</xdr:colOff>
      <xdr:row>114</xdr:row>
      <xdr:rowOff>95250</xdr:rowOff>
    </xdr:to>
    <xdr:pic>
      <xdr:nvPicPr>
        <xdr:cNvPr id="93" name="Picture 92" descr="United States">
          <a:extLst>
            <a:ext uri="{FF2B5EF4-FFF2-40B4-BE49-F238E27FC236}">
              <a16:creationId xmlns:a16="http://schemas.microsoft.com/office/drawing/2014/main" id="{E0EE03A6-B213-4117-8652-8F8C47E52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52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285750</xdr:colOff>
      <xdr:row>20</xdr:row>
      <xdr:rowOff>95250</xdr:rowOff>
    </xdr:to>
    <xdr:pic>
      <xdr:nvPicPr>
        <xdr:cNvPr id="94" name="Picture 93" descr="United States">
          <a:extLst>
            <a:ext uri="{FF2B5EF4-FFF2-40B4-BE49-F238E27FC236}">
              <a16:creationId xmlns:a16="http://schemas.microsoft.com/office/drawing/2014/main" id="{60D50F55-64FD-47F6-8BE7-D41A6EBC4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1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285750</xdr:colOff>
      <xdr:row>78</xdr:row>
      <xdr:rowOff>95250</xdr:rowOff>
    </xdr:to>
    <xdr:pic>
      <xdr:nvPicPr>
        <xdr:cNvPr id="95" name="Picture 94" descr="United States">
          <a:extLst>
            <a:ext uri="{FF2B5EF4-FFF2-40B4-BE49-F238E27FC236}">
              <a16:creationId xmlns:a16="http://schemas.microsoft.com/office/drawing/2014/main" id="{B19DC3B3-7904-4203-A7D4-30E86BE99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90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285750</xdr:colOff>
      <xdr:row>9</xdr:row>
      <xdr:rowOff>95250</xdr:rowOff>
    </xdr:to>
    <xdr:pic>
      <xdr:nvPicPr>
        <xdr:cNvPr id="96" name="Picture 95" descr="Sweden">
          <a:extLst>
            <a:ext uri="{FF2B5EF4-FFF2-40B4-BE49-F238E27FC236}">
              <a16:creationId xmlns:a16="http://schemas.microsoft.com/office/drawing/2014/main" id="{FCC95410-719A-41CA-A13C-F65462CF6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9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285750</xdr:colOff>
      <xdr:row>53</xdr:row>
      <xdr:rowOff>95250</xdr:rowOff>
    </xdr:to>
    <xdr:pic>
      <xdr:nvPicPr>
        <xdr:cNvPr id="97" name="Picture 96" descr="United States">
          <a:extLst>
            <a:ext uri="{FF2B5EF4-FFF2-40B4-BE49-F238E27FC236}">
              <a16:creationId xmlns:a16="http://schemas.microsoft.com/office/drawing/2014/main" id="{EFB603C8-8897-4BAA-81DE-45A47AEE0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8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285750</xdr:colOff>
      <xdr:row>69</xdr:row>
      <xdr:rowOff>95250</xdr:rowOff>
    </xdr:to>
    <xdr:pic>
      <xdr:nvPicPr>
        <xdr:cNvPr id="98" name="Picture 97" descr="United States">
          <a:extLst>
            <a:ext uri="{FF2B5EF4-FFF2-40B4-BE49-F238E27FC236}">
              <a16:creationId xmlns:a16="http://schemas.microsoft.com/office/drawing/2014/main" id="{A19E8068-C254-472B-B60C-1B596F5F4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47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285750</xdr:colOff>
      <xdr:row>65</xdr:row>
      <xdr:rowOff>95250</xdr:rowOff>
    </xdr:to>
    <xdr:pic>
      <xdr:nvPicPr>
        <xdr:cNvPr id="99" name="Picture 98" descr="United States">
          <a:extLst>
            <a:ext uri="{FF2B5EF4-FFF2-40B4-BE49-F238E27FC236}">
              <a16:creationId xmlns:a16="http://schemas.microsoft.com/office/drawing/2014/main" id="{CB6BE5E9-372F-45AE-A89A-E3482D50F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6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285750</xdr:colOff>
      <xdr:row>131</xdr:row>
      <xdr:rowOff>95250</xdr:rowOff>
    </xdr:to>
    <xdr:pic>
      <xdr:nvPicPr>
        <xdr:cNvPr id="100" name="Picture 99" descr="Ireland">
          <a:extLst>
            <a:ext uri="{FF2B5EF4-FFF2-40B4-BE49-F238E27FC236}">
              <a16:creationId xmlns:a16="http://schemas.microsoft.com/office/drawing/2014/main" id="{730D01E6-0668-4472-ADCD-BFD5120BF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5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285750</xdr:colOff>
      <xdr:row>120</xdr:row>
      <xdr:rowOff>95250</xdr:rowOff>
    </xdr:to>
    <xdr:pic>
      <xdr:nvPicPr>
        <xdr:cNvPr id="101" name="Picture 100" descr="United States">
          <a:extLst>
            <a:ext uri="{FF2B5EF4-FFF2-40B4-BE49-F238E27FC236}">
              <a16:creationId xmlns:a16="http://schemas.microsoft.com/office/drawing/2014/main" id="{69928544-7B84-423E-B0FC-86F776BB8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285750</xdr:colOff>
      <xdr:row>152</xdr:row>
      <xdr:rowOff>95250</xdr:rowOff>
    </xdr:to>
    <xdr:pic>
      <xdr:nvPicPr>
        <xdr:cNvPr id="102" name="Picture 101" descr="Fiji">
          <a:extLst>
            <a:ext uri="{FF2B5EF4-FFF2-40B4-BE49-F238E27FC236}">
              <a16:creationId xmlns:a16="http://schemas.microsoft.com/office/drawing/2014/main" id="{CB7E7C94-CD3D-4A74-9BB3-03C2A2AA1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24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285750</xdr:colOff>
      <xdr:row>88</xdr:row>
      <xdr:rowOff>95250</xdr:rowOff>
    </xdr:to>
    <xdr:pic>
      <xdr:nvPicPr>
        <xdr:cNvPr id="103" name="Picture 102" descr="South Africa">
          <a:extLst>
            <a:ext uri="{FF2B5EF4-FFF2-40B4-BE49-F238E27FC236}">
              <a16:creationId xmlns:a16="http://schemas.microsoft.com/office/drawing/2014/main" id="{FA175EA8-48BE-4602-A96C-D8D5ECD53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3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285750</xdr:colOff>
      <xdr:row>44</xdr:row>
      <xdr:rowOff>95250</xdr:rowOff>
    </xdr:to>
    <xdr:pic>
      <xdr:nvPicPr>
        <xdr:cNvPr id="104" name="Picture 103" descr="United States">
          <a:extLst>
            <a:ext uri="{FF2B5EF4-FFF2-40B4-BE49-F238E27FC236}">
              <a16:creationId xmlns:a16="http://schemas.microsoft.com/office/drawing/2014/main" id="{07CAE656-198B-44F4-B4FC-FD6EFBDB3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2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285750</xdr:colOff>
      <xdr:row>77</xdr:row>
      <xdr:rowOff>95250</xdr:rowOff>
    </xdr:to>
    <xdr:pic>
      <xdr:nvPicPr>
        <xdr:cNvPr id="105" name="Picture 104" descr="United States">
          <a:extLst>
            <a:ext uri="{FF2B5EF4-FFF2-40B4-BE49-F238E27FC236}">
              <a16:creationId xmlns:a16="http://schemas.microsoft.com/office/drawing/2014/main" id="{7A54638B-B257-4452-817C-DBB0D3DBC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81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285750</xdr:colOff>
      <xdr:row>15</xdr:row>
      <xdr:rowOff>95250</xdr:rowOff>
    </xdr:to>
    <xdr:pic>
      <xdr:nvPicPr>
        <xdr:cNvPr id="106" name="Picture 105" descr="Canada">
          <a:extLst>
            <a:ext uri="{FF2B5EF4-FFF2-40B4-BE49-F238E27FC236}">
              <a16:creationId xmlns:a16="http://schemas.microsoft.com/office/drawing/2014/main" id="{86157836-2E1F-4B29-8105-851DAF8AA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0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285750</xdr:colOff>
      <xdr:row>151</xdr:row>
      <xdr:rowOff>95250</xdr:rowOff>
    </xdr:to>
    <xdr:pic>
      <xdr:nvPicPr>
        <xdr:cNvPr id="107" name="Picture 106" descr="United States">
          <a:extLst>
            <a:ext uri="{FF2B5EF4-FFF2-40B4-BE49-F238E27FC236}">
              <a16:creationId xmlns:a16="http://schemas.microsoft.com/office/drawing/2014/main" id="{E6CD7A0B-21BE-4674-B72C-9220C6AF2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19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285750</xdr:colOff>
      <xdr:row>144</xdr:row>
      <xdr:rowOff>95250</xdr:rowOff>
    </xdr:to>
    <xdr:pic>
      <xdr:nvPicPr>
        <xdr:cNvPr id="108" name="Picture 107" descr="England">
          <a:extLst>
            <a:ext uri="{FF2B5EF4-FFF2-40B4-BE49-F238E27FC236}">
              <a16:creationId xmlns:a16="http://schemas.microsoft.com/office/drawing/2014/main" id="{33897DA5-85EA-4BEA-BF6E-FFC78D20E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38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285750</xdr:colOff>
      <xdr:row>155</xdr:row>
      <xdr:rowOff>95250</xdr:rowOff>
    </xdr:to>
    <xdr:pic>
      <xdr:nvPicPr>
        <xdr:cNvPr id="109" name="Picture 108" descr="United States">
          <a:extLst>
            <a:ext uri="{FF2B5EF4-FFF2-40B4-BE49-F238E27FC236}">
              <a16:creationId xmlns:a16="http://schemas.microsoft.com/office/drawing/2014/main" id="{05ABCF29-C5B3-42AC-A3FB-595BC5C10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7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285750</xdr:colOff>
      <xdr:row>89</xdr:row>
      <xdr:rowOff>95250</xdr:rowOff>
    </xdr:to>
    <xdr:pic>
      <xdr:nvPicPr>
        <xdr:cNvPr id="110" name="Picture 109" descr="United States">
          <a:extLst>
            <a:ext uri="{FF2B5EF4-FFF2-40B4-BE49-F238E27FC236}">
              <a16:creationId xmlns:a16="http://schemas.microsoft.com/office/drawing/2014/main" id="{0BFA01D1-9301-420F-98AB-C52C04C59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76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285750</xdr:colOff>
      <xdr:row>46</xdr:row>
      <xdr:rowOff>95250</xdr:rowOff>
    </xdr:to>
    <xdr:pic>
      <xdr:nvPicPr>
        <xdr:cNvPr id="111" name="Picture 110" descr="United States">
          <a:extLst>
            <a:ext uri="{FF2B5EF4-FFF2-40B4-BE49-F238E27FC236}">
              <a16:creationId xmlns:a16="http://schemas.microsoft.com/office/drawing/2014/main" id="{F3451826-E353-4FD0-85CC-840B243A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5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285750</xdr:colOff>
      <xdr:row>86</xdr:row>
      <xdr:rowOff>95250</xdr:rowOff>
    </xdr:to>
    <xdr:pic>
      <xdr:nvPicPr>
        <xdr:cNvPr id="112" name="Picture 111" descr="United States">
          <a:extLst>
            <a:ext uri="{FF2B5EF4-FFF2-40B4-BE49-F238E27FC236}">
              <a16:creationId xmlns:a16="http://schemas.microsoft.com/office/drawing/2014/main" id="{81E98D52-A0BA-4989-AC5E-811F2E20C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14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95250</xdr:rowOff>
    </xdr:to>
    <xdr:pic>
      <xdr:nvPicPr>
        <xdr:cNvPr id="113" name="Picture 112" descr="United States">
          <a:extLst>
            <a:ext uri="{FF2B5EF4-FFF2-40B4-BE49-F238E27FC236}">
              <a16:creationId xmlns:a16="http://schemas.microsoft.com/office/drawing/2014/main" id="{1206DF43-4193-4DEE-AB0E-255CB2C83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3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285750</xdr:colOff>
      <xdr:row>129</xdr:row>
      <xdr:rowOff>95250</xdr:rowOff>
    </xdr:to>
    <xdr:pic>
      <xdr:nvPicPr>
        <xdr:cNvPr id="114" name="Picture 113" descr="Ireland">
          <a:extLst>
            <a:ext uri="{FF2B5EF4-FFF2-40B4-BE49-F238E27FC236}">
              <a16:creationId xmlns:a16="http://schemas.microsoft.com/office/drawing/2014/main" id="{51FC72A0-53B4-4832-AAD7-A6E36CD91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52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285750</xdr:colOff>
      <xdr:row>7</xdr:row>
      <xdr:rowOff>95250</xdr:rowOff>
    </xdr:to>
    <xdr:pic>
      <xdr:nvPicPr>
        <xdr:cNvPr id="115" name="Picture 114" descr="Australia">
          <a:extLst>
            <a:ext uri="{FF2B5EF4-FFF2-40B4-BE49-F238E27FC236}">
              <a16:creationId xmlns:a16="http://schemas.microsoft.com/office/drawing/2014/main" id="{937FBBA3-A704-4C75-A735-69DE7CED9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71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285750</xdr:colOff>
      <xdr:row>66</xdr:row>
      <xdr:rowOff>95250</xdr:rowOff>
    </xdr:to>
    <xdr:pic>
      <xdr:nvPicPr>
        <xdr:cNvPr id="116" name="Picture 115" descr="United States">
          <a:extLst>
            <a:ext uri="{FF2B5EF4-FFF2-40B4-BE49-F238E27FC236}">
              <a16:creationId xmlns:a16="http://schemas.microsoft.com/office/drawing/2014/main" id="{F823B900-209F-49FA-8A7E-5FFB9B00B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0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285750</xdr:colOff>
      <xdr:row>98</xdr:row>
      <xdr:rowOff>95250</xdr:rowOff>
    </xdr:to>
    <xdr:pic>
      <xdr:nvPicPr>
        <xdr:cNvPr id="117" name="Picture 116" descr="United States">
          <a:extLst>
            <a:ext uri="{FF2B5EF4-FFF2-40B4-BE49-F238E27FC236}">
              <a16:creationId xmlns:a16="http://schemas.microsoft.com/office/drawing/2014/main" id="{9C5AB4C1-D670-45E8-BCBD-0E578FF75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09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285750</xdr:colOff>
      <xdr:row>38</xdr:row>
      <xdr:rowOff>95250</xdr:rowOff>
    </xdr:to>
    <xdr:pic>
      <xdr:nvPicPr>
        <xdr:cNvPr id="118" name="Picture 117" descr="Canada">
          <a:extLst>
            <a:ext uri="{FF2B5EF4-FFF2-40B4-BE49-F238E27FC236}">
              <a16:creationId xmlns:a16="http://schemas.microsoft.com/office/drawing/2014/main" id="{59B7E70E-DC4E-49E2-918E-28DB93135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8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285750</xdr:colOff>
      <xdr:row>41</xdr:row>
      <xdr:rowOff>95250</xdr:rowOff>
    </xdr:to>
    <xdr:pic>
      <xdr:nvPicPr>
        <xdr:cNvPr id="119" name="Picture 118" descr="New Zealand">
          <a:extLst>
            <a:ext uri="{FF2B5EF4-FFF2-40B4-BE49-F238E27FC236}">
              <a16:creationId xmlns:a16="http://schemas.microsoft.com/office/drawing/2014/main" id="{1FED4B17-2B36-4236-9C41-A67FB8377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47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285750</xdr:colOff>
      <xdr:row>127</xdr:row>
      <xdr:rowOff>95250</xdr:rowOff>
    </xdr:to>
    <xdr:pic>
      <xdr:nvPicPr>
        <xdr:cNvPr id="120" name="Picture 119" descr="United States">
          <a:extLst>
            <a:ext uri="{FF2B5EF4-FFF2-40B4-BE49-F238E27FC236}">
              <a16:creationId xmlns:a16="http://schemas.microsoft.com/office/drawing/2014/main" id="{1A705377-50A0-4A36-B3A2-57BB50147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66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285750</xdr:colOff>
      <xdr:row>26</xdr:row>
      <xdr:rowOff>95250</xdr:rowOff>
    </xdr:to>
    <xdr:pic>
      <xdr:nvPicPr>
        <xdr:cNvPr id="121" name="Picture 120" descr="United States">
          <a:extLst>
            <a:ext uri="{FF2B5EF4-FFF2-40B4-BE49-F238E27FC236}">
              <a16:creationId xmlns:a16="http://schemas.microsoft.com/office/drawing/2014/main" id="{7D059575-8216-46E8-9568-8EE63FC92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6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285750</xdr:colOff>
      <xdr:row>105</xdr:row>
      <xdr:rowOff>95250</xdr:rowOff>
    </xdr:to>
    <xdr:pic>
      <xdr:nvPicPr>
        <xdr:cNvPr id="122" name="Picture 121" descr="United States">
          <a:extLst>
            <a:ext uri="{FF2B5EF4-FFF2-40B4-BE49-F238E27FC236}">
              <a16:creationId xmlns:a16="http://schemas.microsoft.com/office/drawing/2014/main" id="{48FB7F49-F31E-4713-9217-EB92EB70E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285750</xdr:colOff>
      <xdr:row>121</xdr:row>
      <xdr:rowOff>95250</xdr:rowOff>
    </xdr:to>
    <xdr:pic>
      <xdr:nvPicPr>
        <xdr:cNvPr id="123" name="Picture 122" descr="United States">
          <a:extLst>
            <a:ext uri="{FF2B5EF4-FFF2-40B4-BE49-F238E27FC236}">
              <a16:creationId xmlns:a16="http://schemas.microsoft.com/office/drawing/2014/main" id="{9A76F8F7-D41E-456D-87FE-2EBE8243E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24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285750</xdr:colOff>
      <xdr:row>94</xdr:row>
      <xdr:rowOff>95250</xdr:rowOff>
    </xdr:to>
    <xdr:pic>
      <xdr:nvPicPr>
        <xdr:cNvPr id="124" name="Picture 123" descr="United States">
          <a:extLst>
            <a:ext uri="{FF2B5EF4-FFF2-40B4-BE49-F238E27FC236}">
              <a16:creationId xmlns:a16="http://schemas.microsoft.com/office/drawing/2014/main" id="{2557048B-2FC2-40BC-8E26-B1EA31AB5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43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285750</xdr:colOff>
      <xdr:row>115</xdr:row>
      <xdr:rowOff>95250</xdr:rowOff>
    </xdr:to>
    <xdr:pic>
      <xdr:nvPicPr>
        <xdr:cNvPr id="125" name="Picture 124" descr="Mexico">
          <a:extLst>
            <a:ext uri="{FF2B5EF4-FFF2-40B4-BE49-F238E27FC236}">
              <a16:creationId xmlns:a16="http://schemas.microsoft.com/office/drawing/2014/main" id="{90654CB3-D6E0-4339-B6B9-0E6EE6100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2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285750</xdr:colOff>
      <xdr:row>36</xdr:row>
      <xdr:rowOff>95250</xdr:rowOff>
    </xdr:to>
    <xdr:pic>
      <xdr:nvPicPr>
        <xdr:cNvPr id="126" name="Picture 125" descr="England">
          <a:extLst>
            <a:ext uri="{FF2B5EF4-FFF2-40B4-BE49-F238E27FC236}">
              <a16:creationId xmlns:a16="http://schemas.microsoft.com/office/drawing/2014/main" id="{D9710663-04FD-4B32-8A2A-0EF113ED3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1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285750</xdr:colOff>
      <xdr:row>99</xdr:row>
      <xdr:rowOff>95250</xdr:rowOff>
    </xdr:to>
    <xdr:pic>
      <xdr:nvPicPr>
        <xdr:cNvPr id="127" name="Picture 126" descr="United States">
          <a:extLst>
            <a:ext uri="{FF2B5EF4-FFF2-40B4-BE49-F238E27FC236}">
              <a16:creationId xmlns:a16="http://schemas.microsoft.com/office/drawing/2014/main" id="{066DE3C3-28B0-48FF-B27A-ABFDB941E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00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285750</xdr:colOff>
      <xdr:row>87</xdr:row>
      <xdr:rowOff>95250</xdr:rowOff>
    </xdr:to>
    <xdr:pic>
      <xdr:nvPicPr>
        <xdr:cNvPr id="128" name="Picture 127" descr="United States">
          <a:extLst>
            <a:ext uri="{FF2B5EF4-FFF2-40B4-BE49-F238E27FC236}">
              <a16:creationId xmlns:a16="http://schemas.microsoft.com/office/drawing/2014/main" id="{25DC81F4-FED9-4243-9144-D486A6A6D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9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285750</xdr:colOff>
      <xdr:row>154</xdr:row>
      <xdr:rowOff>95250</xdr:rowOff>
    </xdr:to>
    <xdr:pic>
      <xdr:nvPicPr>
        <xdr:cNvPr id="129" name="Picture 128" descr="South Korea">
          <a:extLst>
            <a:ext uri="{FF2B5EF4-FFF2-40B4-BE49-F238E27FC236}">
              <a16:creationId xmlns:a16="http://schemas.microsoft.com/office/drawing/2014/main" id="{3E3853E0-A44F-4431-86B5-2F7E93E2D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38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285750</xdr:colOff>
      <xdr:row>11</xdr:row>
      <xdr:rowOff>95250</xdr:rowOff>
    </xdr:to>
    <xdr:pic>
      <xdr:nvPicPr>
        <xdr:cNvPr id="130" name="Picture 129" descr="India">
          <a:extLst>
            <a:ext uri="{FF2B5EF4-FFF2-40B4-BE49-F238E27FC236}">
              <a16:creationId xmlns:a16="http://schemas.microsoft.com/office/drawing/2014/main" id="{A8722460-9563-42B5-A1A9-E6DB5E36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57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285750</xdr:colOff>
      <xdr:row>81</xdr:row>
      <xdr:rowOff>95250</xdr:rowOff>
    </xdr:to>
    <xdr:pic>
      <xdr:nvPicPr>
        <xdr:cNvPr id="131" name="Picture 130" descr="United States">
          <a:extLst>
            <a:ext uri="{FF2B5EF4-FFF2-40B4-BE49-F238E27FC236}">
              <a16:creationId xmlns:a16="http://schemas.microsoft.com/office/drawing/2014/main" id="{475778E7-B363-4D1C-BC19-6CB3AC6C5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6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285750</xdr:colOff>
      <xdr:row>43</xdr:row>
      <xdr:rowOff>95250</xdr:rowOff>
    </xdr:to>
    <xdr:pic>
      <xdr:nvPicPr>
        <xdr:cNvPr id="132" name="Picture 131" descr="United States">
          <a:extLst>
            <a:ext uri="{FF2B5EF4-FFF2-40B4-BE49-F238E27FC236}">
              <a16:creationId xmlns:a16="http://schemas.microsoft.com/office/drawing/2014/main" id="{CB006FEC-8AB3-4747-BDFC-26414ED49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5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285750</xdr:colOff>
      <xdr:row>39</xdr:row>
      <xdr:rowOff>95250</xdr:rowOff>
    </xdr:to>
    <xdr:pic>
      <xdr:nvPicPr>
        <xdr:cNvPr id="133" name="Picture 132" descr="United States">
          <a:extLst>
            <a:ext uri="{FF2B5EF4-FFF2-40B4-BE49-F238E27FC236}">
              <a16:creationId xmlns:a16="http://schemas.microsoft.com/office/drawing/2014/main" id="{F92359E8-B416-479D-9DCE-C8A2370A5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14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285750</xdr:colOff>
      <xdr:row>134</xdr:row>
      <xdr:rowOff>95250</xdr:rowOff>
    </xdr:to>
    <xdr:pic>
      <xdr:nvPicPr>
        <xdr:cNvPr id="134" name="Picture 133" descr="Germany">
          <a:extLst>
            <a:ext uri="{FF2B5EF4-FFF2-40B4-BE49-F238E27FC236}">
              <a16:creationId xmlns:a16="http://schemas.microsoft.com/office/drawing/2014/main" id="{DAB9B100-5D5F-4AD6-9CDB-78503FF26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33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285750</xdr:colOff>
      <xdr:row>31</xdr:row>
      <xdr:rowOff>95250</xdr:rowOff>
    </xdr:to>
    <xdr:pic>
      <xdr:nvPicPr>
        <xdr:cNvPr id="135" name="Picture 134" descr="United States">
          <a:extLst>
            <a:ext uri="{FF2B5EF4-FFF2-40B4-BE49-F238E27FC236}">
              <a16:creationId xmlns:a16="http://schemas.microsoft.com/office/drawing/2014/main" id="{E2DC5A1E-EAB3-428C-927F-D2536924B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52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285750</xdr:colOff>
      <xdr:row>110</xdr:row>
      <xdr:rowOff>95250</xdr:rowOff>
    </xdr:to>
    <xdr:pic>
      <xdr:nvPicPr>
        <xdr:cNvPr id="136" name="Picture 135" descr="South Africa">
          <a:extLst>
            <a:ext uri="{FF2B5EF4-FFF2-40B4-BE49-F238E27FC236}">
              <a16:creationId xmlns:a16="http://schemas.microsoft.com/office/drawing/2014/main" id="{B938BBE1-609C-4FF9-B5AF-CDB4000C2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71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285750</xdr:colOff>
      <xdr:row>146</xdr:row>
      <xdr:rowOff>95250</xdr:rowOff>
    </xdr:to>
    <xdr:pic>
      <xdr:nvPicPr>
        <xdr:cNvPr id="137" name="Picture 136" descr="United States">
          <a:extLst>
            <a:ext uri="{FF2B5EF4-FFF2-40B4-BE49-F238E27FC236}">
              <a16:creationId xmlns:a16="http://schemas.microsoft.com/office/drawing/2014/main" id="{00F0B1ED-04C6-4B8A-AA0B-17E88AD6B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908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285750</xdr:colOff>
      <xdr:row>19</xdr:row>
      <xdr:rowOff>95250</xdr:rowOff>
    </xdr:to>
    <xdr:pic>
      <xdr:nvPicPr>
        <xdr:cNvPr id="138" name="Picture 137" descr="United States">
          <a:extLst>
            <a:ext uri="{FF2B5EF4-FFF2-40B4-BE49-F238E27FC236}">
              <a16:creationId xmlns:a16="http://schemas.microsoft.com/office/drawing/2014/main" id="{AC224208-5F18-4832-B3BF-817A7D88B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098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285750</xdr:colOff>
      <xdr:row>100</xdr:row>
      <xdr:rowOff>95250</xdr:rowOff>
    </xdr:to>
    <xdr:pic>
      <xdr:nvPicPr>
        <xdr:cNvPr id="139" name="Picture 138" descr="Canada">
          <a:extLst>
            <a:ext uri="{FF2B5EF4-FFF2-40B4-BE49-F238E27FC236}">
              <a16:creationId xmlns:a16="http://schemas.microsoft.com/office/drawing/2014/main" id="{D39968E0-111A-40E1-A562-F71DE95E6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89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285750</xdr:colOff>
      <xdr:row>48</xdr:row>
      <xdr:rowOff>95250</xdr:rowOff>
    </xdr:to>
    <xdr:pic>
      <xdr:nvPicPr>
        <xdr:cNvPr id="140" name="Picture 139" descr="South Africa">
          <a:extLst>
            <a:ext uri="{FF2B5EF4-FFF2-40B4-BE49-F238E27FC236}">
              <a16:creationId xmlns:a16="http://schemas.microsoft.com/office/drawing/2014/main" id="{353BE2F6-1533-43D6-A82D-1CA6F1FF4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479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285750</xdr:colOff>
      <xdr:row>59</xdr:row>
      <xdr:rowOff>95250</xdr:rowOff>
    </xdr:to>
    <xdr:pic>
      <xdr:nvPicPr>
        <xdr:cNvPr id="141" name="Picture 140" descr="Japan">
          <a:extLst>
            <a:ext uri="{FF2B5EF4-FFF2-40B4-BE49-F238E27FC236}">
              <a16:creationId xmlns:a16="http://schemas.microsoft.com/office/drawing/2014/main" id="{1B8B06EE-DFF8-4B3B-A4DC-EE3A9BBEA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70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285750</xdr:colOff>
      <xdr:row>6</xdr:row>
      <xdr:rowOff>95250</xdr:rowOff>
    </xdr:to>
    <xdr:pic>
      <xdr:nvPicPr>
        <xdr:cNvPr id="142" name="Picture 141" descr="United States">
          <a:extLst>
            <a:ext uri="{FF2B5EF4-FFF2-40B4-BE49-F238E27FC236}">
              <a16:creationId xmlns:a16="http://schemas.microsoft.com/office/drawing/2014/main" id="{135C35F8-24A3-43DB-9582-AD8E04A92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860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285750</xdr:colOff>
      <xdr:row>22</xdr:row>
      <xdr:rowOff>95250</xdr:rowOff>
    </xdr:to>
    <xdr:pic>
      <xdr:nvPicPr>
        <xdr:cNvPr id="143" name="Picture 142" descr="United States">
          <a:extLst>
            <a:ext uri="{FF2B5EF4-FFF2-40B4-BE49-F238E27FC236}">
              <a16:creationId xmlns:a16="http://schemas.microsoft.com/office/drawing/2014/main" id="{DF6F33EB-BE08-4ADD-BD18-E584C41FB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051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285750</xdr:colOff>
      <xdr:row>42</xdr:row>
      <xdr:rowOff>95250</xdr:rowOff>
    </xdr:to>
    <xdr:pic>
      <xdr:nvPicPr>
        <xdr:cNvPr id="144" name="Picture 143" descr="United States">
          <a:extLst>
            <a:ext uri="{FF2B5EF4-FFF2-40B4-BE49-F238E27FC236}">
              <a16:creationId xmlns:a16="http://schemas.microsoft.com/office/drawing/2014/main" id="{38E263D3-DD11-44B4-9514-FEED4595E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41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285750</xdr:colOff>
      <xdr:row>64</xdr:row>
      <xdr:rowOff>95250</xdr:rowOff>
    </xdr:to>
    <xdr:pic>
      <xdr:nvPicPr>
        <xdr:cNvPr id="145" name="Picture 144" descr="United States">
          <a:extLst>
            <a:ext uri="{FF2B5EF4-FFF2-40B4-BE49-F238E27FC236}">
              <a16:creationId xmlns:a16="http://schemas.microsoft.com/office/drawing/2014/main" id="{7543BA77-992C-4001-8DBC-F64DCE8A4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432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285750</xdr:colOff>
      <xdr:row>123</xdr:row>
      <xdr:rowOff>95250</xdr:rowOff>
    </xdr:to>
    <xdr:pic>
      <xdr:nvPicPr>
        <xdr:cNvPr id="146" name="Picture 145" descr="Australia">
          <a:extLst>
            <a:ext uri="{FF2B5EF4-FFF2-40B4-BE49-F238E27FC236}">
              <a16:creationId xmlns:a16="http://schemas.microsoft.com/office/drawing/2014/main" id="{E6397D51-BA57-4EBC-8D6D-0127B4F10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622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285750</xdr:colOff>
      <xdr:row>128</xdr:row>
      <xdr:rowOff>95250</xdr:rowOff>
    </xdr:to>
    <xdr:pic>
      <xdr:nvPicPr>
        <xdr:cNvPr id="147" name="Picture 146" descr="United States">
          <a:extLst>
            <a:ext uri="{FF2B5EF4-FFF2-40B4-BE49-F238E27FC236}">
              <a16:creationId xmlns:a16="http://schemas.microsoft.com/office/drawing/2014/main" id="{AF52EBDF-A7F6-483F-B150-6EFDADD65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813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285750</xdr:colOff>
      <xdr:row>83</xdr:row>
      <xdr:rowOff>95250</xdr:rowOff>
    </xdr:to>
    <xdr:pic>
      <xdr:nvPicPr>
        <xdr:cNvPr id="148" name="Picture 147" descr="United States">
          <a:extLst>
            <a:ext uri="{FF2B5EF4-FFF2-40B4-BE49-F238E27FC236}">
              <a16:creationId xmlns:a16="http://schemas.microsoft.com/office/drawing/2014/main" id="{CEDB2AAE-5F3D-41FA-8A20-D1BF1D347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03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285750</xdr:colOff>
      <xdr:row>95</xdr:row>
      <xdr:rowOff>95250</xdr:rowOff>
    </xdr:to>
    <xdr:pic>
      <xdr:nvPicPr>
        <xdr:cNvPr id="149" name="Picture 148" descr="United States">
          <a:extLst>
            <a:ext uri="{FF2B5EF4-FFF2-40B4-BE49-F238E27FC236}">
              <a16:creationId xmlns:a16="http://schemas.microsoft.com/office/drawing/2014/main" id="{4E642DAD-4F7B-4D16-87F9-DDE803A26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194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285750</xdr:colOff>
      <xdr:row>47</xdr:row>
      <xdr:rowOff>95250</xdr:rowOff>
    </xdr:to>
    <xdr:pic>
      <xdr:nvPicPr>
        <xdr:cNvPr id="150" name="Picture 149" descr="United States">
          <a:extLst>
            <a:ext uri="{FF2B5EF4-FFF2-40B4-BE49-F238E27FC236}">
              <a16:creationId xmlns:a16="http://schemas.microsoft.com/office/drawing/2014/main" id="{C49C4112-1749-4ECC-84AC-87A7D3FB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84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285750</xdr:colOff>
      <xdr:row>63</xdr:row>
      <xdr:rowOff>95250</xdr:rowOff>
    </xdr:to>
    <xdr:pic>
      <xdr:nvPicPr>
        <xdr:cNvPr id="151" name="Picture 150" descr="United States">
          <a:extLst>
            <a:ext uri="{FF2B5EF4-FFF2-40B4-BE49-F238E27FC236}">
              <a16:creationId xmlns:a16="http://schemas.microsoft.com/office/drawing/2014/main" id="{70BC2DC1-A043-405F-BB26-09D98536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75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285750</xdr:colOff>
      <xdr:row>135</xdr:row>
      <xdr:rowOff>95250</xdr:rowOff>
    </xdr:to>
    <xdr:pic>
      <xdr:nvPicPr>
        <xdr:cNvPr id="152" name="Picture 151" descr="United States">
          <a:extLst>
            <a:ext uri="{FF2B5EF4-FFF2-40B4-BE49-F238E27FC236}">
              <a16:creationId xmlns:a16="http://schemas.microsoft.com/office/drawing/2014/main" id="{64657732-E502-402F-A660-EB1D95E5F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765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285750</xdr:colOff>
      <xdr:row>133</xdr:row>
      <xdr:rowOff>95250</xdr:rowOff>
    </xdr:to>
    <xdr:pic>
      <xdr:nvPicPr>
        <xdr:cNvPr id="153" name="Picture 152" descr="United States">
          <a:extLst>
            <a:ext uri="{FF2B5EF4-FFF2-40B4-BE49-F238E27FC236}">
              <a16:creationId xmlns:a16="http://schemas.microsoft.com/office/drawing/2014/main" id="{8A28F77F-8091-4961-939F-334463547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956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285750</xdr:colOff>
      <xdr:row>97</xdr:row>
      <xdr:rowOff>95250</xdr:rowOff>
    </xdr:to>
    <xdr:pic>
      <xdr:nvPicPr>
        <xdr:cNvPr id="154" name="Picture 153" descr="Chile">
          <a:extLst>
            <a:ext uri="{FF2B5EF4-FFF2-40B4-BE49-F238E27FC236}">
              <a16:creationId xmlns:a16="http://schemas.microsoft.com/office/drawing/2014/main" id="{9B46D1F2-B9EC-429B-A0CC-4AF3DDD00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146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285750</xdr:colOff>
      <xdr:row>33</xdr:row>
      <xdr:rowOff>95250</xdr:rowOff>
    </xdr:to>
    <xdr:pic>
      <xdr:nvPicPr>
        <xdr:cNvPr id="155" name="Picture 154" descr="United States">
          <a:extLst>
            <a:ext uri="{FF2B5EF4-FFF2-40B4-BE49-F238E27FC236}">
              <a16:creationId xmlns:a16="http://schemas.microsoft.com/office/drawing/2014/main" id="{4E46CDE5-97A3-4121-BE0B-FAFB42474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3370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285750</xdr:colOff>
      <xdr:row>45</xdr:row>
      <xdr:rowOff>95250</xdr:rowOff>
    </xdr:to>
    <xdr:pic>
      <xdr:nvPicPr>
        <xdr:cNvPr id="156" name="Picture 155" descr="United States">
          <a:extLst>
            <a:ext uri="{FF2B5EF4-FFF2-40B4-BE49-F238E27FC236}">
              <a16:creationId xmlns:a16="http://schemas.microsoft.com/office/drawing/2014/main" id="{05ED75C1-8E88-41EB-A028-9DCA220E9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527500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2" name="Picture 1" descr="United States">
          <a:extLst>
            <a:ext uri="{FF2B5EF4-FFF2-40B4-BE49-F238E27FC236}">
              <a16:creationId xmlns:a16="http://schemas.microsoft.com/office/drawing/2014/main" id="{74F35350-2CE7-4104-909A-0FE63D12B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3" name="Picture 2" descr="United States">
          <a:extLst>
            <a:ext uri="{FF2B5EF4-FFF2-40B4-BE49-F238E27FC236}">
              <a16:creationId xmlns:a16="http://schemas.microsoft.com/office/drawing/2014/main" id="{C6A00DED-9591-49D3-9799-320A47A3C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8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4" name="Picture 3" descr="United States">
          <a:extLst>
            <a:ext uri="{FF2B5EF4-FFF2-40B4-BE49-F238E27FC236}">
              <a16:creationId xmlns:a16="http://schemas.microsoft.com/office/drawing/2014/main" id="{34741509-1ECD-4E18-952E-29FD6412A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7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5" name="Picture 4" descr="United States">
          <a:extLst>
            <a:ext uri="{FF2B5EF4-FFF2-40B4-BE49-F238E27FC236}">
              <a16:creationId xmlns:a16="http://schemas.microsoft.com/office/drawing/2014/main" id="{8FD8AEEC-B5F3-4795-BDF1-B5927F401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6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6" name="Picture 5" descr="United States">
          <a:extLst>
            <a:ext uri="{FF2B5EF4-FFF2-40B4-BE49-F238E27FC236}">
              <a16:creationId xmlns:a16="http://schemas.microsoft.com/office/drawing/2014/main" id="{B8016627-6C38-4567-9955-24CD255E9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5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7" name="Picture 6" descr="Scotland">
          <a:extLst>
            <a:ext uri="{FF2B5EF4-FFF2-40B4-BE49-F238E27FC236}">
              <a16:creationId xmlns:a16="http://schemas.microsoft.com/office/drawing/2014/main" id="{E2DFEA5A-6F78-40E1-A727-6F34DA7AF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4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8" name="Picture 7" descr="Canada">
          <a:extLst>
            <a:ext uri="{FF2B5EF4-FFF2-40B4-BE49-F238E27FC236}">
              <a16:creationId xmlns:a16="http://schemas.microsoft.com/office/drawing/2014/main" id="{10321755-CC24-4497-B5BA-77C02A349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3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9" name="Picture 8" descr="United States">
          <a:extLst>
            <a:ext uri="{FF2B5EF4-FFF2-40B4-BE49-F238E27FC236}">
              <a16:creationId xmlns:a16="http://schemas.microsoft.com/office/drawing/2014/main" id="{2C6C0E29-8196-4095-9F0A-D9BB5BD79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3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10" name="Picture 9" descr="United States">
          <a:extLst>
            <a:ext uri="{FF2B5EF4-FFF2-40B4-BE49-F238E27FC236}">
              <a16:creationId xmlns:a16="http://schemas.microsoft.com/office/drawing/2014/main" id="{9EBA6AF3-BD9C-4050-BAA5-9AEF52260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2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11" name="Picture 10" descr="United States">
          <a:extLst>
            <a:ext uri="{FF2B5EF4-FFF2-40B4-BE49-F238E27FC236}">
              <a16:creationId xmlns:a16="http://schemas.microsoft.com/office/drawing/2014/main" id="{0FEB0DC7-D213-4C15-B159-66E0FA0CE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1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12" name="Picture 11" descr="United States">
          <a:extLst>
            <a:ext uri="{FF2B5EF4-FFF2-40B4-BE49-F238E27FC236}">
              <a16:creationId xmlns:a16="http://schemas.microsoft.com/office/drawing/2014/main" id="{362808BF-7CDA-4B46-A49F-A71B0E28C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50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13" name="Picture 12" descr="United States">
          <a:extLst>
            <a:ext uri="{FF2B5EF4-FFF2-40B4-BE49-F238E27FC236}">
              <a16:creationId xmlns:a16="http://schemas.microsoft.com/office/drawing/2014/main" id="{662C772A-6B54-47B3-BCFB-6DCC34EDE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69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14" name="Picture 13" descr="United States">
          <a:extLst>
            <a:ext uri="{FF2B5EF4-FFF2-40B4-BE49-F238E27FC236}">
              <a16:creationId xmlns:a16="http://schemas.microsoft.com/office/drawing/2014/main" id="{ED770D4D-45C2-418F-8F36-5E4BE3624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8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15" name="Picture 14" descr="United States">
          <a:extLst>
            <a:ext uri="{FF2B5EF4-FFF2-40B4-BE49-F238E27FC236}">
              <a16:creationId xmlns:a16="http://schemas.microsoft.com/office/drawing/2014/main" id="{76664A9B-7445-48C1-87AE-1043EC649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07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16" name="Picture 15" descr="United States">
          <a:extLst>
            <a:ext uri="{FF2B5EF4-FFF2-40B4-BE49-F238E27FC236}">
              <a16:creationId xmlns:a16="http://schemas.microsoft.com/office/drawing/2014/main" id="{A3C55CD8-0DD1-4B58-ABD4-A9CF97E68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26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17" name="Picture 16" descr="United States">
          <a:extLst>
            <a:ext uri="{FF2B5EF4-FFF2-40B4-BE49-F238E27FC236}">
              <a16:creationId xmlns:a16="http://schemas.microsoft.com/office/drawing/2014/main" id="{AB2B0D98-30FA-4A78-AEB0-2A90312FA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45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18" name="Picture 17" descr="United States">
          <a:extLst>
            <a:ext uri="{FF2B5EF4-FFF2-40B4-BE49-F238E27FC236}">
              <a16:creationId xmlns:a16="http://schemas.microsoft.com/office/drawing/2014/main" id="{5246C57A-E41A-49CC-879D-A4111534E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64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19" name="Picture 18" descr="United States">
          <a:extLst>
            <a:ext uri="{FF2B5EF4-FFF2-40B4-BE49-F238E27FC236}">
              <a16:creationId xmlns:a16="http://schemas.microsoft.com/office/drawing/2014/main" id="{97F258BA-AB6F-4964-9349-A01115458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83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20" name="Picture 19" descr="United States">
          <a:extLst>
            <a:ext uri="{FF2B5EF4-FFF2-40B4-BE49-F238E27FC236}">
              <a16:creationId xmlns:a16="http://schemas.microsoft.com/office/drawing/2014/main" id="{625C59E8-3F30-4C4E-8EE7-A616247C7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02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21" name="Picture 20" descr="United States">
          <a:extLst>
            <a:ext uri="{FF2B5EF4-FFF2-40B4-BE49-F238E27FC236}">
              <a16:creationId xmlns:a16="http://schemas.microsoft.com/office/drawing/2014/main" id="{11858651-541D-44C5-B8C1-B26F5F7CD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21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22" name="Picture 21" descr="United States">
          <a:extLst>
            <a:ext uri="{FF2B5EF4-FFF2-40B4-BE49-F238E27FC236}">
              <a16:creationId xmlns:a16="http://schemas.microsoft.com/office/drawing/2014/main" id="{E3EB2203-2519-4EE9-8500-28FC34B01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40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23" name="Picture 22" descr="United States">
          <a:extLst>
            <a:ext uri="{FF2B5EF4-FFF2-40B4-BE49-F238E27FC236}">
              <a16:creationId xmlns:a16="http://schemas.microsoft.com/office/drawing/2014/main" id="{1E39F5F3-BCD3-483E-B035-E8504333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59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24" name="Picture 23" descr="United States">
          <a:extLst>
            <a:ext uri="{FF2B5EF4-FFF2-40B4-BE49-F238E27FC236}">
              <a16:creationId xmlns:a16="http://schemas.microsoft.com/office/drawing/2014/main" id="{45102146-A560-42AD-90C9-913811FFF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78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25" name="Picture 24" descr="United States">
          <a:extLst>
            <a:ext uri="{FF2B5EF4-FFF2-40B4-BE49-F238E27FC236}">
              <a16:creationId xmlns:a16="http://schemas.microsoft.com/office/drawing/2014/main" id="{0ECCF7FE-3F18-4922-AACC-64D4837BF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97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26" name="Picture 25" descr="United States">
          <a:extLst>
            <a:ext uri="{FF2B5EF4-FFF2-40B4-BE49-F238E27FC236}">
              <a16:creationId xmlns:a16="http://schemas.microsoft.com/office/drawing/2014/main" id="{34A85E4B-8973-4241-9DF6-83DC616BF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16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27" name="Picture 26" descr="Australia">
          <a:extLst>
            <a:ext uri="{FF2B5EF4-FFF2-40B4-BE49-F238E27FC236}">
              <a16:creationId xmlns:a16="http://schemas.microsoft.com/office/drawing/2014/main" id="{1D86ADF7-8C55-4126-BF93-BB6575573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35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28" name="Picture 27" descr="Korea">
          <a:extLst>
            <a:ext uri="{FF2B5EF4-FFF2-40B4-BE49-F238E27FC236}">
              <a16:creationId xmlns:a16="http://schemas.microsoft.com/office/drawing/2014/main" id="{AB421810-5C8A-494D-8BD0-1A076D679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54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29" name="Picture 28" descr="United States">
          <a:extLst>
            <a:ext uri="{FF2B5EF4-FFF2-40B4-BE49-F238E27FC236}">
              <a16:creationId xmlns:a16="http://schemas.microsoft.com/office/drawing/2014/main" id="{453DF821-77B8-4BE8-A9C7-60D166E12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74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30" name="Picture 29" descr="United States">
          <a:extLst>
            <a:ext uri="{FF2B5EF4-FFF2-40B4-BE49-F238E27FC236}">
              <a16:creationId xmlns:a16="http://schemas.microsoft.com/office/drawing/2014/main" id="{98299E04-D171-4582-9A99-530F83958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3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31" name="Picture 30" descr="China">
          <a:extLst>
            <a:ext uri="{FF2B5EF4-FFF2-40B4-BE49-F238E27FC236}">
              <a16:creationId xmlns:a16="http://schemas.microsoft.com/office/drawing/2014/main" id="{A06159EA-ADC3-4371-93C6-EEA2EBD6D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12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32" name="Picture 31" descr="United States">
          <a:extLst>
            <a:ext uri="{FF2B5EF4-FFF2-40B4-BE49-F238E27FC236}">
              <a16:creationId xmlns:a16="http://schemas.microsoft.com/office/drawing/2014/main" id="{BFD37AE8-6230-4D59-85F2-3F7C803F8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31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33" name="Picture 32" descr="Chile">
          <a:extLst>
            <a:ext uri="{FF2B5EF4-FFF2-40B4-BE49-F238E27FC236}">
              <a16:creationId xmlns:a16="http://schemas.microsoft.com/office/drawing/2014/main" id="{FFF9BA54-3542-422A-B16A-5293BB2ED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50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34" name="Picture 33" descr="United States">
          <a:extLst>
            <a:ext uri="{FF2B5EF4-FFF2-40B4-BE49-F238E27FC236}">
              <a16:creationId xmlns:a16="http://schemas.microsoft.com/office/drawing/2014/main" id="{10410FD6-F2C8-4AB0-BD0E-ADA161506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69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35" name="Picture 34" descr="United States">
          <a:extLst>
            <a:ext uri="{FF2B5EF4-FFF2-40B4-BE49-F238E27FC236}">
              <a16:creationId xmlns:a16="http://schemas.microsoft.com/office/drawing/2014/main" id="{5385C67A-3FB0-4E16-A0E0-E4092EBC1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88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36" name="Picture 35" descr="Australia">
          <a:extLst>
            <a:ext uri="{FF2B5EF4-FFF2-40B4-BE49-F238E27FC236}">
              <a16:creationId xmlns:a16="http://schemas.microsoft.com/office/drawing/2014/main" id="{3028A358-55DE-4F88-B4E3-E5EAC5438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07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37" name="Picture 36" descr="United States">
          <a:extLst>
            <a:ext uri="{FF2B5EF4-FFF2-40B4-BE49-F238E27FC236}">
              <a16:creationId xmlns:a16="http://schemas.microsoft.com/office/drawing/2014/main" id="{2C3EEB7D-A349-4727-B670-2055D8907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26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38" name="Picture 37" descr="United States">
          <a:extLst>
            <a:ext uri="{FF2B5EF4-FFF2-40B4-BE49-F238E27FC236}">
              <a16:creationId xmlns:a16="http://schemas.microsoft.com/office/drawing/2014/main" id="{9BD1FB99-54A1-4E2A-B1E6-CAE05BEB4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45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39" name="Picture 38" descr="South Africa">
          <a:extLst>
            <a:ext uri="{FF2B5EF4-FFF2-40B4-BE49-F238E27FC236}">
              <a16:creationId xmlns:a16="http://schemas.microsoft.com/office/drawing/2014/main" id="{23A9B55C-19BD-44E8-9677-205A225B4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64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40" name="Picture 39" descr="United States">
          <a:extLst>
            <a:ext uri="{FF2B5EF4-FFF2-40B4-BE49-F238E27FC236}">
              <a16:creationId xmlns:a16="http://schemas.microsoft.com/office/drawing/2014/main" id="{648246AB-28A8-4124-96E4-E1DBD023E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83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41" name="Picture 40" descr="United States">
          <a:extLst>
            <a:ext uri="{FF2B5EF4-FFF2-40B4-BE49-F238E27FC236}">
              <a16:creationId xmlns:a16="http://schemas.microsoft.com/office/drawing/2014/main" id="{7EE57C90-8098-46FC-BB85-F0C2583F3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02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42" name="Picture 41" descr="Mexico">
          <a:extLst>
            <a:ext uri="{FF2B5EF4-FFF2-40B4-BE49-F238E27FC236}">
              <a16:creationId xmlns:a16="http://schemas.microsoft.com/office/drawing/2014/main" id="{871602C7-AFAC-4A64-AF46-010A6D92D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21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43" name="Picture 42" descr="United States">
          <a:extLst>
            <a:ext uri="{FF2B5EF4-FFF2-40B4-BE49-F238E27FC236}">
              <a16:creationId xmlns:a16="http://schemas.microsoft.com/office/drawing/2014/main" id="{C148F360-2F3F-4CD1-8219-40A5A977C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40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44" name="Picture 43" descr="United States">
          <a:extLst>
            <a:ext uri="{FF2B5EF4-FFF2-40B4-BE49-F238E27FC236}">
              <a16:creationId xmlns:a16="http://schemas.microsoft.com/office/drawing/2014/main" id="{B8B60185-7483-4995-BF1E-82182DE7B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59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45" name="Picture 44" descr="Sweden">
          <a:extLst>
            <a:ext uri="{FF2B5EF4-FFF2-40B4-BE49-F238E27FC236}">
              <a16:creationId xmlns:a16="http://schemas.microsoft.com/office/drawing/2014/main" id="{CAC9581A-E8A6-4AF1-B920-0DB9AE8A4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78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46" name="Picture 45" descr="United States">
          <a:extLst>
            <a:ext uri="{FF2B5EF4-FFF2-40B4-BE49-F238E27FC236}">
              <a16:creationId xmlns:a16="http://schemas.microsoft.com/office/drawing/2014/main" id="{0F9929A5-48ED-4BDE-900A-4ED2D28D5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97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47" name="Picture 46" descr="Northern Ireland">
          <a:extLst>
            <a:ext uri="{FF2B5EF4-FFF2-40B4-BE49-F238E27FC236}">
              <a16:creationId xmlns:a16="http://schemas.microsoft.com/office/drawing/2014/main" id="{C50D3814-EF77-47AB-A9ED-A67A54877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16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48" name="Picture 47" descr="South Africa">
          <a:extLst>
            <a:ext uri="{FF2B5EF4-FFF2-40B4-BE49-F238E27FC236}">
              <a16:creationId xmlns:a16="http://schemas.microsoft.com/office/drawing/2014/main" id="{6AB042B0-F378-44D6-A63E-FBF126F96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35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49" name="Picture 48" descr="United States">
          <a:extLst>
            <a:ext uri="{FF2B5EF4-FFF2-40B4-BE49-F238E27FC236}">
              <a16:creationId xmlns:a16="http://schemas.microsoft.com/office/drawing/2014/main" id="{1C22EE8C-BFE3-42CF-8C4A-AD335D881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55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50" name="Picture 49" descr="United States">
          <a:extLst>
            <a:ext uri="{FF2B5EF4-FFF2-40B4-BE49-F238E27FC236}">
              <a16:creationId xmlns:a16="http://schemas.microsoft.com/office/drawing/2014/main" id="{4A346DF6-78B4-42E0-89A1-F37F92745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74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51" name="Picture 50" descr="United States">
          <a:extLst>
            <a:ext uri="{FF2B5EF4-FFF2-40B4-BE49-F238E27FC236}">
              <a16:creationId xmlns:a16="http://schemas.microsoft.com/office/drawing/2014/main" id="{BFE59EB3-5FE7-4A4B-B865-AB8F88E2C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93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52" name="Picture 51" descr="United States">
          <a:extLst>
            <a:ext uri="{FF2B5EF4-FFF2-40B4-BE49-F238E27FC236}">
              <a16:creationId xmlns:a16="http://schemas.microsoft.com/office/drawing/2014/main" id="{A9973677-655A-49F6-A912-2A8FC3C68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12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53" name="Picture 52" descr="United States">
          <a:extLst>
            <a:ext uri="{FF2B5EF4-FFF2-40B4-BE49-F238E27FC236}">
              <a16:creationId xmlns:a16="http://schemas.microsoft.com/office/drawing/2014/main" id="{C542E25D-7B1A-44CD-8E7A-9CDA6C1D0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31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54" name="Picture 53" descr="Canada">
          <a:extLst>
            <a:ext uri="{FF2B5EF4-FFF2-40B4-BE49-F238E27FC236}">
              <a16:creationId xmlns:a16="http://schemas.microsoft.com/office/drawing/2014/main" id="{B0AE23BF-6F69-4663-AD3B-DF55BE7E1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50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55" name="Picture 54" descr="United States">
          <a:extLst>
            <a:ext uri="{FF2B5EF4-FFF2-40B4-BE49-F238E27FC236}">
              <a16:creationId xmlns:a16="http://schemas.microsoft.com/office/drawing/2014/main" id="{C08E99B0-E92A-4A99-8553-5F1810947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69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56" name="Picture 55" descr="Canada">
          <a:extLst>
            <a:ext uri="{FF2B5EF4-FFF2-40B4-BE49-F238E27FC236}">
              <a16:creationId xmlns:a16="http://schemas.microsoft.com/office/drawing/2014/main" id="{39CB1937-EF7B-4463-A2E7-360C6DBF4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88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57" name="Picture 56" descr="United States">
          <a:extLst>
            <a:ext uri="{FF2B5EF4-FFF2-40B4-BE49-F238E27FC236}">
              <a16:creationId xmlns:a16="http://schemas.microsoft.com/office/drawing/2014/main" id="{BA0B4D75-CBAF-4F08-980A-2B4507629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07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58" name="Picture 57" descr="United States">
          <a:extLst>
            <a:ext uri="{FF2B5EF4-FFF2-40B4-BE49-F238E27FC236}">
              <a16:creationId xmlns:a16="http://schemas.microsoft.com/office/drawing/2014/main" id="{71814CAD-F0D0-4AC8-B33D-F65D07CB6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26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59" name="Picture 58" descr="India">
          <a:extLst>
            <a:ext uri="{FF2B5EF4-FFF2-40B4-BE49-F238E27FC236}">
              <a16:creationId xmlns:a16="http://schemas.microsoft.com/office/drawing/2014/main" id="{F6B17EFE-7578-4CF9-845B-558117BB9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45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60" name="Picture 59" descr="United States">
          <a:extLst>
            <a:ext uri="{FF2B5EF4-FFF2-40B4-BE49-F238E27FC236}">
              <a16:creationId xmlns:a16="http://schemas.microsoft.com/office/drawing/2014/main" id="{AA886402-5A71-4012-A23D-9EF447F04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64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61" name="Picture 60" descr="United States">
          <a:extLst>
            <a:ext uri="{FF2B5EF4-FFF2-40B4-BE49-F238E27FC236}">
              <a16:creationId xmlns:a16="http://schemas.microsoft.com/office/drawing/2014/main" id="{CF97FCB3-9F16-4068-B83E-8FC5443CD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83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62" name="Picture 61" descr="United States">
          <a:extLst>
            <a:ext uri="{FF2B5EF4-FFF2-40B4-BE49-F238E27FC236}">
              <a16:creationId xmlns:a16="http://schemas.microsoft.com/office/drawing/2014/main" id="{4E8764CF-1147-49FF-B79C-F284508BC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02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63" name="Picture 62" descr="United States">
          <a:extLst>
            <a:ext uri="{FF2B5EF4-FFF2-40B4-BE49-F238E27FC236}">
              <a16:creationId xmlns:a16="http://schemas.microsoft.com/office/drawing/2014/main" id="{FBEEEF3B-AE4F-4FEF-839D-280F79A7D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21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64" name="Picture 63" descr="South Africa">
          <a:extLst>
            <a:ext uri="{FF2B5EF4-FFF2-40B4-BE49-F238E27FC236}">
              <a16:creationId xmlns:a16="http://schemas.microsoft.com/office/drawing/2014/main" id="{24ED0DA9-C7CF-45D5-AB4A-D4CC4EBA9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40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65" name="Picture 64" descr="New Zealand">
          <a:extLst>
            <a:ext uri="{FF2B5EF4-FFF2-40B4-BE49-F238E27FC236}">
              <a16:creationId xmlns:a16="http://schemas.microsoft.com/office/drawing/2014/main" id="{2AEBA4F0-F110-4C01-8AB9-576134F14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59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66" name="Picture 65" descr="United States">
          <a:extLst>
            <a:ext uri="{FF2B5EF4-FFF2-40B4-BE49-F238E27FC236}">
              <a16:creationId xmlns:a16="http://schemas.microsoft.com/office/drawing/2014/main" id="{BF164239-CDA5-451D-B0E6-2C9AB733D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78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67" name="Picture 66" descr="Australia">
          <a:extLst>
            <a:ext uri="{FF2B5EF4-FFF2-40B4-BE49-F238E27FC236}">
              <a16:creationId xmlns:a16="http://schemas.microsoft.com/office/drawing/2014/main" id="{57128EEE-BC5B-4352-A64A-914B1D326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97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68" name="Picture 67" descr="United States">
          <a:extLst>
            <a:ext uri="{FF2B5EF4-FFF2-40B4-BE49-F238E27FC236}">
              <a16:creationId xmlns:a16="http://schemas.microsoft.com/office/drawing/2014/main" id="{0B819612-953E-4CB4-8467-F14028046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16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69" name="Picture 68" descr="United States">
          <a:extLst>
            <a:ext uri="{FF2B5EF4-FFF2-40B4-BE49-F238E27FC236}">
              <a16:creationId xmlns:a16="http://schemas.microsoft.com/office/drawing/2014/main" id="{0CFB9279-461D-4582-A6C2-947BF1CF2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36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70" name="Picture 69" descr="United States">
          <a:extLst>
            <a:ext uri="{FF2B5EF4-FFF2-40B4-BE49-F238E27FC236}">
              <a16:creationId xmlns:a16="http://schemas.microsoft.com/office/drawing/2014/main" id="{B880A66D-D5CB-4806-B0AD-105EA0906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55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71" name="Picture 70" descr="United States">
          <a:extLst>
            <a:ext uri="{FF2B5EF4-FFF2-40B4-BE49-F238E27FC236}">
              <a16:creationId xmlns:a16="http://schemas.microsoft.com/office/drawing/2014/main" id="{2849B610-2B3C-4CE2-AD79-0223DD6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74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72" name="Picture 71" descr="South Korea">
          <a:extLst>
            <a:ext uri="{FF2B5EF4-FFF2-40B4-BE49-F238E27FC236}">
              <a16:creationId xmlns:a16="http://schemas.microsoft.com/office/drawing/2014/main" id="{64930C5E-3D59-405B-BEEA-7EE726A22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93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73" name="Picture 72" descr="United States">
          <a:extLst>
            <a:ext uri="{FF2B5EF4-FFF2-40B4-BE49-F238E27FC236}">
              <a16:creationId xmlns:a16="http://schemas.microsoft.com/office/drawing/2014/main" id="{DE33C59D-67F4-48AD-9F41-37404022C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12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74" name="Picture 73" descr="United States">
          <a:extLst>
            <a:ext uri="{FF2B5EF4-FFF2-40B4-BE49-F238E27FC236}">
              <a16:creationId xmlns:a16="http://schemas.microsoft.com/office/drawing/2014/main" id="{6DDAC2B2-EFDE-48F9-9470-B01CC81E4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31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75" name="Picture 74" descr="United States">
          <a:extLst>
            <a:ext uri="{FF2B5EF4-FFF2-40B4-BE49-F238E27FC236}">
              <a16:creationId xmlns:a16="http://schemas.microsoft.com/office/drawing/2014/main" id="{27601B41-E39B-4448-A136-08034CF38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50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76" name="Picture 75" descr="United States">
          <a:extLst>
            <a:ext uri="{FF2B5EF4-FFF2-40B4-BE49-F238E27FC236}">
              <a16:creationId xmlns:a16="http://schemas.microsoft.com/office/drawing/2014/main" id="{263FC2B8-4BA4-4F95-A2D5-C34FC7A01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69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77" name="Picture 76" descr="United States">
          <a:extLst>
            <a:ext uri="{FF2B5EF4-FFF2-40B4-BE49-F238E27FC236}">
              <a16:creationId xmlns:a16="http://schemas.microsoft.com/office/drawing/2014/main" id="{AB6B31A0-5C63-41AF-9510-A7874F59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88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78" name="Picture 77" descr="United States">
          <a:extLst>
            <a:ext uri="{FF2B5EF4-FFF2-40B4-BE49-F238E27FC236}">
              <a16:creationId xmlns:a16="http://schemas.microsoft.com/office/drawing/2014/main" id="{C9A9590E-9587-4BFB-9803-2E152C5F5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07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79" name="Picture 78" descr="United States">
          <a:extLst>
            <a:ext uri="{FF2B5EF4-FFF2-40B4-BE49-F238E27FC236}">
              <a16:creationId xmlns:a16="http://schemas.microsoft.com/office/drawing/2014/main" id="{07A0C805-B298-4C01-B4AF-D7C513102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6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80" name="Picture 79" descr="United States">
          <a:extLst>
            <a:ext uri="{FF2B5EF4-FFF2-40B4-BE49-F238E27FC236}">
              <a16:creationId xmlns:a16="http://schemas.microsoft.com/office/drawing/2014/main" id="{6C9BE77E-12A8-4B14-8F84-FD50B3AA9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45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381000</xdr:colOff>
      <xdr:row>2</xdr:row>
      <xdr:rowOff>12700</xdr:rowOff>
    </xdr:to>
    <xdr:pic>
      <xdr:nvPicPr>
        <xdr:cNvPr id="81" name="Picture 80" descr="United States">
          <a:extLst>
            <a:ext uri="{FF2B5EF4-FFF2-40B4-BE49-F238E27FC236}">
              <a16:creationId xmlns:a16="http://schemas.microsoft.com/office/drawing/2014/main" id="{53A5D6DD-6296-4255-8443-05F031F1C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64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82" name="Picture 81" descr="United States">
          <a:extLst>
            <a:ext uri="{FF2B5EF4-FFF2-40B4-BE49-F238E27FC236}">
              <a16:creationId xmlns:a16="http://schemas.microsoft.com/office/drawing/2014/main" id="{F094C475-4F0D-4687-9A22-ACAF957AC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83" name="Picture 82" descr="United States">
          <a:extLst>
            <a:ext uri="{FF2B5EF4-FFF2-40B4-BE49-F238E27FC236}">
              <a16:creationId xmlns:a16="http://schemas.microsoft.com/office/drawing/2014/main" id="{DC41F368-F0B3-486B-9021-3366A6B83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8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84" name="Picture 83" descr="United States">
          <a:extLst>
            <a:ext uri="{FF2B5EF4-FFF2-40B4-BE49-F238E27FC236}">
              <a16:creationId xmlns:a16="http://schemas.microsoft.com/office/drawing/2014/main" id="{FE926EBB-C4A9-4379-AD81-5F45C4C1B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7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85" name="Picture 84" descr="United States">
          <a:extLst>
            <a:ext uri="{FF2B5EF4-FFF2-40B4-BE49-F238E27FC236}">
              <a16:creationId xmlns:a16="http://schemas.microsoft.com/office/drawing/2014/main" id="{9C6BC62D-7529-47DD-8675-B82D09BCD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6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86" name="Picture 85" descr="United States">
          <a:extLst>
            <a:ext uri="{FF2B5EF4-FFF2-40B4-BE49-F238E27FC236}">
              <a16:creationId xmlns:a16="http://schemas.microsoft.com/office/drawing/2014/main" id="{65B8BF48-87A3-412D-86A5-8E082C14E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5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87" name="Picture 86" descr="Scotland">
          <a:extLst>
            <a:ext uri="{FF2B5EF4-FFF2-40B4-BE49-F238E27FC236}">
              <a16:creationId xmlns:a16="http://schemas.microsoft.com/office/drawing/2014/main" id="{45B7C771-3963-4E26-BF89-982F6AB28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4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88" name="Picture 87" descr="Canada">
          <a:extLst>
            <a:ext uri="{FF2B5EF4-FFF2-40B4-BE49-F238E27FC236}">
              <a16:creationId xmlns:a16="http://schemas.microsoft.com/office/drawing/2014/main" id="{8A984377-C541-4615-8589-472D9212D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3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89" name="Picture 88" descr="United States">
          <a:extLst>
            <a:ext uri="{FF2B5EF4-FFF2-40B4-BE49-F238E27FC236}">
              <a16:creationId xmlns:a16="http://schemas.microsoft.com/office/drawing/2014/main" id="{F7C509F4-D594-49CF-9BF0-B2DD4B8D8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93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90" name="Picture 89" descr="United States">
          <a:extLst>
            <a:ext uri="{FF2B5EF4-FFF2-40B4-BE49-F238E27FC236}">
              <a16:creationId xmlns:a16="http://schemas.microsoft.com/office/drawing/2014/main" id="{A5CBDF43-B5D4-49FC-8C14-8EE2CD413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2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91" name="Picture 90" descr="United States">
          <a:extLst>
            <a:ext uri="{FF2B5EF4-FFF2-40B4-BE49-F238E27FC236}">
              <a16:creationId xmlns:a16="http://schemas.microsoft.com/office/drawing/2014/main" id="{4DBB4C04-1C03-4315-90FD-A0714A593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31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92" name="Picture 91" descr="United States">
          <a:extLst>
            <a:ext uri="{FF2B5EF4-FFF2-40B4-BE49-F238E27FC236}">
              <a16:creationId xmlns:a16="http://schemas.microsoft.com/office/drawing/2014/main" id="{A0F42B3D-B7F2-49EA-BF22-CB6759B27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50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93" name="Picture 92" descr="United States">
          <a:extLst>
            <a:ext uri="{FF2B5EF4-FFF2-40B4-BE49-F238E27FC236}">
              <a16:creationId xmlns:a16="http://schemas.microsoft.com/office/drawing/2014/main" id="{D960C5DA-941F-48F9-B360-B35871AFE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69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94" name="Picture 93" descr="United States">
          <a:extLst>
            <a:ext uri="{FF2B5EF4-FFF2-40B4-BE49-F238E27FC236}">
              <a16:creationId xmlns:a16="http://schemas.microsoft.com/office/drawing/2014/main" id="{A5C08682-E0B1-49B7-9216-E391A9636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8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95" name="Picture 94" descr="United States">
          <a:extLst>
            <a:ext uri="{FF2B5EF4-FFF2-40B4-BE49-F238E27FC236}">
              <a16:creationId xmlns:a16="http://schemas.microsoft.com/office/drawing/2014/main" id="{970EE75F-5B3B-4548-83EA-36696E97D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07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96" name="Picture 95" descr="United States">
          <a:extLst>
            <a:ext uri="{FF2B5EF4-FFF2-40B4-BE49-F238E27FC236}">
              <a16:creationId xmlns:a16="http://schemas.microsoft.com/office/drawing/2014/main" id="{2D83BE11-96CC-4D49-8DF5-06D775FCB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26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97" name="Picture 96" descr="United States">
          <a:extLst>
            <a:ext uri="{FF2B5EF4-FFF2-40B4-BE49-F238E27FC236}">
              <a16:creationId xmlns:a16="http://schemas.microsoft.com/office/drawing/2014/main" id="{41548B0E-AB24-450E-AA83-DEC943C97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45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98" name="Picture 97" descr="United States">
          <a:extLst>
            <a:ext uri="{FF2B5EF4-FFF2-40B4-BE49-F238E27FC236}">
              <a16:creationId xmlns:a16="http://schemas.microsoft.com/office/drawing/2014/main" id="{1420CC90-6DAA-4E4B-B9D4-3CA74E939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64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99" name="Picture 98" descr="United States">
          <a:extLst>
            <a:ext uri="{FF2B5EF4-FFF2-40B4-BE49-F238E27FC236}">
              <a16:creationId xmlns:a16="http://schemas.microsoft.com/office/drawing/2014/main" id="{EC8A2B04-AD54-424E-B96C-1F6852F67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83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00" name="Picture 99" descr="United States">
          <a:extLst>
            <a:ext uri="{FF2B5EF4-FFF2-40B4-BE49-F238E27FC236}">
              <a16:creationId xmlns:a16="http://schemas.microsoft.com/office/drawing/2014/main" id="{8C9FB69F-9A36-4DFD-BDE1-C617FAB84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02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01" name="Picture 100" descr="United States">
          <a:extLst>
            <a:ext uri="{FF2B5EF4-FFF2-40B4-BE49-F238E27FC236}">
              <a16:creationId xmlns:a16="http://schemas.microsoft.com/office/drawing/2014/main" id="{B13C7F81-4246-42BD-BF0A-C906EC0A3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21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02" name="Picture 101" descr="United States">
          <a:extLst>
            <a:ext uri="{FF2B5EF4-FFF2-40B4-BE49-F238E27FC236}">
              <a16:creationId xmlns:a16="http://schemas.microsoft.com/office/drawing/2014/main" id="{D6B4F4FF-4D8D-4063-A89A-2038A6484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40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03" name="Picture 102" descr="United States">
          <a:extLst>
            <a:ext uri="{FF2B5EF4-FFF2-40B4-BE49-F238E27FC236}">
              <a16:creationId xmlns:a16="http://schemas.microsoft.com/office/drawing/2014/main" id="{728D790B-D5FC-468F-8677-AD65BB8B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59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04" name="Picture 103" descr="United States">
          <a:extLst>
            <a:ext uri="{FF2B5EF4-FFF2-40B4-BE49-F238E27FC236}">
              <a16:creationId xmlns:a16="http://schemas.microsoft.com/office/drawing/2014/main" id="{5020D56C-27A3-4387-B3A4-3C904E266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78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05" name="Picture 104" descr="United States">
          <a:extLst>
            <a:ext uri="{FF2B5EF4-FFF2-40B4-BE49-F238E27FC236}">
              <a16:creationId xmlns:a16="http://schemas.microsoft.com/office/drawing/2014/main" id="{1DFF5AAE-2F80-471A-AD89-CCD74D136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97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06" name="Picture 105" descr="United States">
          <a:extLst>
            <a:ext uri="{FF2B5EF4-FFF2-40B4-BE49-F238E27FC236}">
              <a16:creationId xmlns:a16="http://schemas.microsoft.com/office/drawing/2014/main" id="{CEE5570F-A56A-4028-8004-3CD536C20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16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07" name="Picture 106" descr="Australia">
          <a:extLst>
            <a:ext uri="{FF2B5EF4-FFF2-40B4-BE49-F238E27FC236}">
              <a16:creationId xmlns:a16="http://schemas.microsoft.com/office/drawing/2014/main" id="{F3C690B8-ED6F-4350-AE69-F54FABB0B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35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08" name="Picture 107" descr="Korea">
          <a:extLst>
            <a:ext uri="{FF2B5EF4-FFF2-40B4-BE49-F238E27FC236}">
              <a16:creationId xmlns:a16="http://schemas.microsoft.com/office/drawing/2014/main" id="{47606C04-B8F5-47FF-B9AE-801449871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54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09" name="Picture 108" descr="United States">
          <a:extLst>
            <a:ext uri="{FF2B5EF4-FFF2-40B4-BE49-F238E27FC236}">
              <a16:creationId xmlns:a16="http://schemas.microsoft.com/office/drawing/2014/main" id="{749D4E86-6239-48DC-B09E-D753629C0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74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10" name="Picture 109" descr="United States">
          <a:extLst>
            <a:ext uri="{FF2B5EF4-FFF2-40B4-BE49-F238E27FC236}">
              <a16:creationId xmlns:a16="http://schemas.microsoft.com/office/drawing/2014/main" id="{8A907C3F-D5EA-4F1A-8774-E80545C5D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3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11" name="Picture 110" descr="China">
          <a:extLst>
            <a:ext uri="{FF2B5EF4-FFF2-40B4-BE49-F238E27FC236}">
              <a16:creationId xmlns:a16="http://schemas.microsoft.com/office/drawing/2014/main" id="{BF309EBB-279C-488B-87B0-E778D6540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12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12" name="Picture 111" descr="United States">
          <a:extLst>
            <a:ext uri="{FF2B5EF4-FFF2-40B4-BE49-F238E27FC236}">
              <a16:creationId xmlns:a16="http://schemas.microsoft.com/office/drawing/2014/main" id="{3C6FA826-E7E8-4567-A932-87AFDBBB8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31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13" name="Picture 112" descr="Chile">
          <a:extLst>
            <a:ext uri="{FF2B5EF4-FFF2-40B4-BE49-F238E27FC236}">
              <a16:creationId xmlns:a16="http://schemas.microsoft.com/office/drawing/2014/main" id="{87629A63-99F3-41D3-B402-56B5CE7FC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50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14" name="Picture 113" descr="United States">
          <a:extLst>
            <a:ext uri="{FF2B5EF4-FFF2-40B4-BE49-F238E27FC236}">
              <a16:creationId xmlns:a16="http://schemas.microsoft.com/office/drawing/2014/main" id="{024D0AD1-DEAA-46B6-A6AB-E3CAFF705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69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15" name="Picture 114" descr="United States">
          <a:extLst>
            <a:ext uri="{FF2B5EF4-FFF2-40B4-BE49-F238E27FC236}">
              <a16:creationId xmlns:a16="http://schemas.microsoft.com/office/drawing/2014/main" id="{5353A70E-4FE3-433D-84DA-B207A51A5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88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16" name="Picture 115" descr="Australia">
          <a:extLst>
            <a:ext uri="{FF2B5EF4-FFF2-40B4-BE49-F238E27FC236}">
              <a16:creationId xmlns:a16="http://schemas.microsoft.com/office/drawing/2014/main" id="{14AA96F4-B184-4787-B120-EAAFD81F5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07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17" name="Picture 116" descr="United States">
          <a:extLst>
            <a:ext uri="{FF2B5EF4-FFF2-40B4-BE49-F238E27FC236}">
              <a16:creationId xmlns:a16="http://schemas.microsoft.com/office/drawing/2014/main" id="{F197E938-0410-4267-B74D-769BF1C9F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26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18" name="Picture 117" descr="United States">
          <a:extLst>
            <a:ext uri="{FF2B5EF4-FFF2-40B4-BE49-F238E27FC236}">
              <a16:creationId xmlns:a16="http://schemas.microsoft.com/office/drawing/2014/main" id="{A6BBB2E6-5554-4DE9-BDC3-29BB28839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45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19" name="Picture 118" descr="South Africa">
          <a:extLst>
            <a:ext uri="{FF2B5EF4-FFF2-40B4-BE49-F238E27FC236}">
              <a16:creationId xmlns:a16="http://schemas.microsoft.com/office/drawing/2014/main" id="{54018598-04C2-4992-B08D-539A09EF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64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20" name="Picture 119" descr="United States">
          <a:extLst>
            <a:ext uri="{FF2B5EF4-FFF2-40B4-BE49-F238E27FC236}">
              <a16:creationId xmlns:a16="http://schemas.microsoft.com/office/drawing/2014/main" id="{A85DA325-BA41-4C03-AC7D-7EAAF1AFA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83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21" name="Picture 120" descr="United States">
          <a:extLst>
            <a:ext uri="{FF2B5EF4-FFF2-40B4-BE49-F238E27FC236}">
              <a16:creationId xmlns:a16="http://schemas.microsoft.com/office/drawing/2014/main" id="{5B7DA7A7-3DF1-4989-9933-8F458BE8B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02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22" name="Picture 121" descr="Mexico">
          <a:extLst>
            <a:ext uri="{FF2B5EF4-FFF2-40B4-BE49-F238E27FC236}">
              <a16:creationId xmlns:a16="http://schemas.microsoft.com/office/drawing/2014/main" id="{FBFDB2CF-3989-43ED-8BEE-777A79364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21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23" name="Picture 122" descr="United States">
          <a:extLst>
            <a:ext uri="{FF2B5EF4-FFF2-40B4-BE49-F238E27FC236}">
              <a16:creationId xmlns:a16="http://schemas.microsoft.com/office/drawing/2014/main" id="{450EF58C-A729-442F-BFCE-D18063BC4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40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24" name="Picture 123" descr="United States">
          <a:extLst>
            <a:ext uri="{FF2B5EF4-FFF2-40B4-BE49-F238E27FC236}">
              <a16:creationId xmlns:a16="http://schemas.microsoft.com/office/drawing/2014/main" id="{A32D7F3C-4721-4406-B00A-B4A6245E2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59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25" name="Picture 124" descr="Sweden">
          <a:extLst>
            <a:ext uri="{FF2B5EF4-FFF2-40B4-BE49-F238E27FC236}">
              <a16:creationId xmlns:a16="http://schemas.microsoft.com/office/drawing/2014/main" id="{36232C6F-F7CA-40D1-8E79-8C148F036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78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26" name="Picture 125" descr="United States">
          <a:extLst>
            <a:ext uri="{FF2B5EF4-FFF2-40B4-BE49-F238E27FC236}">
              <a16:creationId xmlns:a16="http://schemas.microsoft.com/office/drawing/2014/main" id="{D115C458-AD6D-4A6F-85EF-9C284BB96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97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27" name="Picture 126" descr="Northern Ireland">
          <a:extLst>
            <a:ext uri="{FF2B5EF4-FFF2-40B4-BE49-F238E27FC236}">
              <a16:creationId xmlns:a16="http://schemas.microsoft.com/office/drawing/2014/main" id="{E9ABEAAF-AA0F-478D-9564-18C0EF342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16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28" name="Picture 127" descr="South Africa">
          <a:extLst>
            <a:ext uri="{FF2B5EF4-FFF2-40B4-BE49-F238E27FC236}">
              <a16:creationId xmlns:a16="http://schemas.microsoft.com/office/drawing/2014/main" id="{958B74DC-4A8E-4FE7-A4E3-F9511A236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35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29" name="Picture 128" descr="United States">
          <a:extLst>
            <a:ext uri="{FF2B5EF4-FFF2-40B4-BE49-F238E27FC236}">
              <a16:creationId xmlns:a16="http://schemas.microsoft.com/office/drawing/2014/main" id="{287715CE-FA9E-47CE-90A5-5DF37C5F0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55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30" name="Picture 129" descr="United States">
          <a:extLst>
            <a:ext uri="{FF2B5EF4-FFF2-40B4-BE49-F238E27FC236}">
              <a16:creationId xmlns:a16="http://schemas.microsoft.com/office/drawing/2014/main" id="{8691CA84-EE4B-40F6-91E9-B759188E5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74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31" name="Picture 130" descr="United States">
          <a:extLst>
            <a:ext uri="{FF2B5EF4-FFF2-40B4-BE49-F238E27FC236}">
              <a16:creationId xmlns:a16="http://schemas.microsoft.com/office/drawing/2014/main" id="{C8A1E3A4-D12E-4317-A1EC-54D338043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93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32" name="Picture 131" descr="United States">
          <a:extLst>
            <a:ext uri="{FF2B5EF4-FFF2-40B4-BE49-F238E27FC236}">
              <a16:creationId xmlns:a16="http://schemas.microsoft.com/office/drawing/2014/main" id="{171749E7-15BB-4AB4-998A-F1F3ADE39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12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33" name="Picture 132" descr="United States">
          <a:extLst>
            <a:ext uri="{FF2B5EF4-FFF2-40B4-BE49-F238E27FC236}">
              <a16:creationId xmlns:a16="http://schemas.microsoft.com/office/drawing/2014/main" id="{D3533C36-C28D-4884-9604-BF2D13864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31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34" name="Picture 133" descr="Canada">
          <a:extLst>
            <a:ext uri="{FF2B5EF4-FFF2-40B4-BE49-F238E27FC236}">
              <a16:creationId xmlns:a16="http://schemas.microsoft.com/office/drawing/2014/main" id="{23CA6910-F4FA-4C56-8AE7-970B15686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50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35" name="Picture 134" descr="United States">
          <a:extLst>
            <a:ext uri="{FF2B5EF4-FFF2-40B4-BE49-F238E27FC236}">
              <a16:creationId xmlns:a16="http://schemas.microsoft.com/office/drawing/2014/main" id="{9D5F599F-08D7-476D-BC07-6F880BD84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69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36" name="Picture 135" descr="Canada">
          <a:extLst>
            <a:ext uri="{FF2B5EF4-FFF2-40B4-BE49-F238E27FC236}">
              <a16:creationId xmlns:a16="http://schemas.microsoft.com/office/drawing/2014/main" id="{3508D49F-1900-4A51-B388-89627DBF2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88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37" name="Picture 136" descr="United States">
          <a:extLst>
            <a:ext uri="{FF2B5EF4-FFF2-40B4-BE49-F238E27FC236}">
              <a16:creationId xmlns:a16="http://schemas.microsoft.com/office/drawing/2014/main" id="{85B34337-FD78-49FB-B99A-469DA7B20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07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38" name="Picture 137" descr="United States">
          <a:extLst>
            <a:ext uri="{FF2B5EF4-FFF2-40B4-BE49-F238E27FC236}">
              <a16:creationId xmlns:a16="http://schemas.microsoft.com/office/drawing/2014/main" id="{C0732993-B39A-4B98-894B-19C11F759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26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39" name="Picture 138" descr="India">
          <a:extLst>
            <a:ext uri="{FF2B5EF4-FFF2-40B4-BE49-F238E27FC236}">
              <a16:creationId xmlns:a16="http://schemas.microsoft.com/office/drawing/2014/main" id="{7D3E900A-E831-4B84-9A71-DCCBB0AC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45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40" name="Picture 139" descr="United States">
          <a:extLst>
            <a:ext uri="{FF2B5EF4-FFF2-40B4-BE49-F238E27FC236}">
              <a16:creationId xmlns:a16="http://schemas.microsoft.com/office/drawing/2014/main" id="{B5121580-7536-4A3C-8572-73D70BC90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64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41" name="Picture 140" descr="United States">
          <a:extLst>
            <a:ext uri="{FF2B5EF4-FFF2-40B4-BE49-F238E27FC236}">
              <a16:creationId xmlns:a16="http://schemas.microsoft.com/office/drawing/2014/main" id="{84F8295F-77E9-40DE-9AFA-8C04F43D3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183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42" name="Picture 141" descr="United States">
          <a:extLst>
            <a:ext uri="{FF2B5EF4-FFF2-40B4-BE49-F238E27FC236}">
              <a16:creationId xmlns:a16="http://schemas.microsoft.com/office/drawing/2014/main" id="{F157372E-8CE9-4379-B2E3-72C64FE18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02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43" name="Picture 142" descr="United States">
          <a:extLst>
            <a:ext uri="{FF2B5EF4-FFF2-40B4-BE49-F238E27FC236}">
              <a16:creationId xmlns:a16="http://schemas.microsoft.com/office/drawing/2014/main" id="{01A3C01D-BF52-4FC2-98E1-7C0384D5E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21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44" name="Picture 143" descr="South Africa">
          <a:extLst>
            <a:ext uri="{FF2B5EF4-FFF2-40B4-BE49-F238E27FC236}">
              <a16:creationId xmlns:a16="http://schemas.microsoft.com/office/drawing/2014/main" id="{8005A323-6C58-467B-8F66-245B60205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40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45" name="Picture 144" descr="New Zealand">
          <a:extLst>
            <a:ext uri="{FF2B5EF4-FFF2-40B4-BE49-F238E27FC236}">
              <a16:creationId xmlns:a16="http://schemas.microsoft.com/office/drawing/2014/main" id="{2BEBB525-5F63-4B4C-AD3E-1978C696C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59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46" name="Picture 145" descr="United States">
          <a:extLst>
            <a:ext uri="{FF2B5EF4-FFF2-40B4-BE49-F238E27FC236}">
              <a16:creationId xmlns:a16="http://schemas.microsoft.com/office/drawing/2014/main" id="{F25841EB-D9A3-44BF-83C0-B3D4E15F4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78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47" name="Picture 146" descr="Australia">
          <a:extLst>
            <a:ext uri="{FF2B5EF4-FFF2-40B4-BE49-F238E27FC236}">
              <a16:creationId xmlns:a16="http://schemas.microsoft.com/office/drawing/2014/main" id="{F7216760-D129-4585-8D9E-EE7269DD2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97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48" name="Picture 147" descr="United States">
          <a:extLst>
            <a:ext uri="{FF2B5EF4-FFF2-40B4-BE49-F238E27FC236}">
              <a16:creationId xmlns:a16="http://schemas.microsoft.com/office/drawing/2014/main" id="{E594AD6D-B72D-4066-83F4-E989940FD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16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49" name="Picture 148" descr="United States">
          <a:extLst>
            <a:ext uri="{FF2B5EF4-FFF2-40B4-BE49-F238E27FC236}">
              <a16:creationId xmlns:a16="http://schemas.microsoft.com/office/drawing/2014/main" id="{380BA611-5C94-4363-930E-5E7EFCEB7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36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50" name="Picture 149" descr="United States">
          <a:extLst>
            <a:ext uri="{FF2B5EF4-FFF2-40B4-BE49-F238E27FC236}">
              <a16:creationId xmlns:a16="http://schemas.microsoft.com/office/drawing/2014/main" id="{33D5ED24-637F-41D7-B485-3EE4B522F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55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51" name="Picture 150" descr="United States">
          <a:extLst>
            <a:ext uri="{FF2B5EF4-FFF2-40B4-BE49-F238E27FC236}">
              <a16:creationId xmlns:a16="http://schemas.microsoft.com/office/drawing/2014/main" id="{61054D9D-F07B-4418-BDDE-CF939E72D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74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52" name="Picture 151" descr="South Korea">
          <a:extLst>
            <a:ext uri="{FF2B5EF4-FFF2-40B4-BE49-F238E27FC236}">
              <a16:creationId xmlns:a16="http://schemas.microsoft.com/office/drawing/2014/main" id="{E9B60E15-0CC4-4B87-9C01-6BF2721DB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93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53" name="Picture 152" descr="United States">
          <a:extLst>
            <a:ext uri="{FF2B5EF4-FFF2-40B4-BE49-F238E27FC236}">
              <a16:creationId xmlns:a16="http://schemas.microsoft.com/office/drawing/2014/main" id="{EA56BD06-C8E9-45E8-8847-10B98BF14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12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54" name="Picture 153" descr="United States">
          <a:extLst>
            <a:ext uri="{FF2B5EF4-FFF2-40B4-BE49-F238E27FC236}">
              <a16:creationId xmlns:a16="http://schemas.microsoft.com/office/drawing/2014/main" id="{92FA9069-8458-4EF2-91D3-27A1823CD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31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55" name="Picture 154" descr="United States">
          <a:extLst>
            <a:ext uri="{FF2B5EF4-FFF2-40B4-BE49-F238E27FC236}">
              <a16:creationId xmlns:a16="http://schemas.microsoft.com/office/drawing/2014/main" id="{E10BF255-FD24-4432-9BA0-629802A7C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50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56" name="Picture 155" descr="United States">
          <a:extLst>
            <a:ext uri="{FF2B5EF4-FFF2-40B4-BE49-F238E27FC236}">
              <a16:creationId xmlns:a16="http://schemas.microsoft.com/office/drawing/2014/main" id="{6345E41E-6B2E-4EAC-AB6A-77EDEF9A7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69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57" name="Picture 156" descr="United States">
          <a:extLst>
            <a:ext uri="{FF2B5EF4-FFF2-40B4-BE49-F238E27FC236}">
              <a16:creationId xmlns:a16="http://schemas.microsoft.com/office/drawing/2014/main" id="{02DFB297-565D-4C5D-B861-2E5DA40D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88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58" name="Picture 157" descr="United States">
          <a:extLst>
            <a:ext uri="{FF2B5EF4-FFF2-40B4-BE49-F238E27FC236}">
              <a16:creationId xmlns:a16="http://schemas.microsoft.com/office/drawing/2014/main" id="{5A7BB427-DE40-41D4-B0BA-C7AF6B1C2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07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59" name="Picture 158" descr="United States">
          <a:extLst>
            <a:ext uri="{FF2B5EF4-FFF2-40B4-BE49-F238E27FC236}">
              <a16:creationId xmlns:a16="http://schemas.microsoft.com/office/drawing/2014/main" id="{76B0D91C-BEAC-4A62-87F4-FD0EEAD38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26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60" name="Picture 159" descr="United States">
          <a:extLst>
            <a:ext uri="{FF2B5EF4-FFF2-40B4-BE49-F238E27FC236}">
              <a16:creationId xmlns:a16="http://schemas.microsoft.com/office/drawing/2014/main" id="{9003A949-A61D-4DFC-B60B-68D4AAC20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45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81000" cy="381000"/>
    <xdr:pic>
      <xdr:nvPicPr>
        <xdr:cNvPr id="161" name="Picture 160" descr="United States">
          <a:extLst>
            <a:ext uri="{FF2B5EF4-FFF2-40B4-BE49-F238E27FC236}">
              <a16:creationId xmlns:a16="http://schemas.microsoft.com/office/drawing/2014/main" id="{9E1EFF6E-4192-4A4C-9673-0ADA82F0D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64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73</xdr:row>
      <xdr:rowOff>0</xdr:rowOff>
    </xdr:from>
    <xdr:to>
      <xdr:col>2</xdr:col>
      <xdr:colOff>381000</xdr:colOff>
      <xdr:row>75</xdr:row>
      <xdr:rowOff>0</xdr:rowOff>
    </xdr:to>
    <xdr:pic>
      <xdr:nvPicPr>
        <xdr:cNvPr id="2" name="Picture 1" descr="United States">
          <a:extLst>
            <a:ext uri="{FF2B5EF4-FFF2-40B4-BE49-F238E27FC236}">
              <a16:creationId xmlns:a16="http://schemas.microsoft.com/office/drawing/2014/main" id="{DAF0F380-9708-4651-A87E-F16A9706C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107</xdr:row>
      <xdr:rowOff>0</xdr:rowOff>
    </xdr:from>
    <xdr:to>
      <xdr:col>2</xdr:col>
      <xdr:colOff>381000</xdr:colOff>
      <xdr:row>109</xdr:row>
      <xdr:rowOff>0</xdr:rowOff>
    </xdr:to>
    <xdr:pic>
      <xdr:nvPicPr>
        <xdr:cNvPr id="3" name="Picture 2" descr="United States">
          <a:extLst>
            <a:ext uri="{FF2B5EF4-FFF2-40B4-BE49-F238E27FC236}">
              <a16:creationId xmlns:a16="http://schemas.microsoft.com/office/drawing/2014/main" id="{C1CA354C-4934-4668-86F2-57DE47A95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2</xdr:col>
      <xdr:colOff>381000</xdr:colOff>
      <xdr:row>152</xdr:row>
      <xdr:rowOff>0</xdr:rowOff>
    </xdr:to>
    <xdr:pic>
      <xdr:nvPicPr>
        <xdr:cNvPr id="4" name="Picture 3" descr="England">
          <a:extLst>
            <a:ext uri="{FF2B5EF4-FFF2-40B4-BE49-F238E27FC236}">
              <a16:creationId xmlns:a16="http://schemas.microsoft.com/office/drawing/2014/main" id="{9CF66624-5AD0-428D-B778-F53CAB8FB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7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2</xdr:col>
      <xdr:colOff>381000</xdr:colOff>
      <xdr:row>76</xdr:row>
      <xdr:rowOff>0</xdr:rowOff>
    </xdr:to>
    <xdr:pic>
      <xdr:nvPicPr>
        <xdr:cNvPr id="5" name="Picture 4" descr="United States">
          <a:extLst>
            <a:ext uri="{FF2B5EF4-FFF2-40B4-BE49-F238E27FC236}">
              <a16:creationId xmlns:a16="http://schemas.microsoft.com/office/drawing/2014/main" id="{B3BFF9D2-D0A3-4AAF-82FD-DF0FBBDBA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6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2</xdr:col>
      <xdr:colOff>381000</xdr:colOff>
      <xdr:row>82</xdr:row>
      <xdr:rowOff>0</xdr:rowOff>
    </xdr:to>
    <xdr:pic>
      <xdr:nvPicPr>
        <xdr:cNvPr id="6" name="Picture 5" descr="United States">
          <a:extLst>
            <a:ext uri="{FF2B5EF4-FFF2-40B4-BE49-F238E27FC236}">
              <a16:creationId xmlns:a16="http://schemas.microsoft.com/office/drawing/2014/main" id="{815DBC01-84A4-4C81-8840-63438C8F2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5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2</xdr:col>
      <xdr:colOff>381000</xdr:colOff>
      <xdr:row>87</xdr:row>
      <xdr:rowOff>0</xdr:rowOff>
    </xdr:to>
    <xdr:pic>
      <xdr:nvPicPr>
        <xdr:cNvPr id="7" name="Picture 6" descr="United States">
          <a:extLst>
            <a:ext uri="{FF2B5EF4-FFF2-40B4-BE49-F238E27FC236}">
              <a16:creationId xmlns:a16="http://schemas.microsoft.com/office/drawing/2014/main" id="{D53243AC-5B8C-4C98-B0B1-8F43CE203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4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381000</xdr:colOff>
      <xdr:row>5</xdr:row>
      <xdr:rowOff>0</xdr:rowOff>
    </xdr:to>
    <xdr:pic>
      <xdr:nvPicPr>
        <xdr:cNvPr id="8" name="Picture 7" descr="United States">
          <a:extLst>
            <a:ext uri="{FF2B5EF4-FFF2-40B4-BE49-F238E27FC236}">
              <a16:creationId xmlns:a16="http://schemas.microsoft.com/office/drawing/2014/main" id="{0FDB65C8-F43C-45E6-8209-EEF81D656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381000</xdr:colOff>
      <xdr:row>119</xdr:row>
      <xdr:rowOff>0</xdr:rowOff>
    </xdr:to>
    <xdr:pic>
      <xdr:nvPicPr>
        <xdr:cNvPr id="9" name="Picture 8" descr="Northern Ireland">
          <a:extLst>
            <a:ext uri="{FF2B5EF4-FFF2-40B4-BE49-F238E27FC236}">
              <a16:creationId xmlns:a16="http://schemas.microsoft.com/office/drawing/2014/main" id="{A584C28A-C5F2-4879-BB97-43C9F74C2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3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2</xdr:col>
      <xdr:colOff>381000</xdr:colOff>
      <xdr:row>98</xdr:row>
      <xdr:rowOff>0</xdr:rowOff>
    </xdr:to>
    <xdr:pic>
      <xdr:nvPicPr>
        <xdr:cNvPr id="10" name="Picture 9" descr="United States">
          <a:extLst>
            <a:ext uri="{FF2B5EF4-FFF2-40B4-BE49-F238E27FC236}">
              <a16:creationId xmlns:a16="http://schemas.microsoft.com/office/drawing/2014/main" id="{1FF11202-2DFC-48E4-BB9E-D69FB8682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2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143</xdr:row>
      <xdr:rowOff>0</xdr:rowOff>
    </xdr:from>
    <xdr:to>
      <xdr:col>2</xdr:col>
      <xdr:colOff>381000</xdr:colOff>
      <xdr:row>145</xdr:row>
      <xdr:rowOff>0</xdr:rowOff>
    </xdr:to>
    <xdr:pic>
      <xdr:nvPicPr>
        <xdr:cNvPr id="11" name="Picture 10" descr="United States">
          <a:extLst>
            <a:ext uri="{FF2B5EF4-FFF2-40B4-BE49-F238E27FC236}">
              <a16:creationId xmlns:a16="http://schemas.microsoft.com/office/drawing/2014/main" id="{0FAC0F71-B228-439C-84B3-3DF4F5D8D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1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2</xdr:col>
      <xdr:colOff>381000</xdr:colOff>
      <xdr:row>81</xdr:row>
      <xdr:rowOff>0</xdr:rowOff>
    </xdr:to>
    <xdr:pic>
      <xdr:nvPicPr>
        <xdr:cNvPr id="12" name="Picture 11" descr="United States">
          <a:extLst>
            <a:ext uri="{FF2B5EF4-FFF2-40B4-BE49-F238E27FC236}">
              <a16:creationId xmlns:a16="http://schemas.microsoft.com/office/drawing/2014/main" id="{7CE1BAF7-5C61-4535-93F2-FEB88905B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0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381000</xdr:colOff>
      <xdr:row>56</xdr:row>
      <xdr:rowOff>0</xdr:rowOff>
    </xdr:to>
    <xdr:pic>
      <xdr:nvPicPr>
        <xdr:cNvPr id="13" name="Picture 12" descr="Australia">
          <a:extLst>
            <a:ext uri="{FF2B5EF4-FFF2-40B4-BE49-F238E27FC236}">
              <a16:creationId xmlns:a16="http://schemas.microsoft.com/office/drawing/2014/main" id="{1F9BA3A1-853F-48D2-A159-BB5D0F1BE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9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102</xdr:row>
      <xdr:rowOff>0</xdr:rowOff>
    </xdr:from>
    <xdr:to>
      <xdr:col>2</xdr:col>
      <xdr:colOff>381000</xdr:colOff>
      <xdr:row>104</xdr:row>
      <xdr:rowOff>0</xdr:rowOff>
    </xdr:to>
    <xdr:pic>
      <xdr:nvPicPr>
        <xdr:cNvPr id="14" name="Picture 13" descr="United States">
          <a:extLst>
            <a:ext uri="{FF2B5EF4-FFF2-40B4-BE49-F238E27FC236}">
              <a16:creationId xmlns:a16="http://schemas.microsoft.com/office/drawing/2014/main" id="{C919690C-E4C3-4DF5-AF98-D94441FCA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381000</xdr:colOff>
      <xdr:row>70</xdr:row>
      <xdr:rowOff>0</xdr:rowOff>
    </xdr:to>
    <xdr:pic>
      <xdr:nvPicPr>
        <xdr:cNvPr id="15" name="Picture 14" descr="United States">
          <a:extLst>
            <a:ext uri="{FF2B5EF4-FFF2-40B4-BE49-F238E27FC236}">
              <a16:creationId xmlns:a16="http://schemas.microsoft.com/office/drawing/2014/main" id="{A423EB07-D7DC-4A9C-BF16-4087B517E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7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381000</xdr:colOff>
      <xdr:row>51</xdr:row>
      <xdr:rowOff>0</xdr:rowOff>
    </xdr:to>
    <xdr:pic>
      <xdr:nvPicPr>
        <xdr:cNvPr id="16" name="Picture 15" descr="Argentina">
          <a:extLst>
            <a:ext uri="{FF2B5EF4-FFF2-40B4-BE49-F238E27FC236}">
              <a16:creationId xmlns:a16="http://schemas.microsoft.com/office/drawing/2014/main" id="{D65CDAB8-95B0-41E0-8BB5-00F8C74D0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6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381000</xdr:colOff>
      <xdr:row>15</xdr:row>
      <xdr:rowOff>0</xdr:rowOff>
    </xdr:to>
    <xdr:pic>
      <xdr:nvPicPr>
        <xdr:cNvPr id="17" name="Picture 16" descr="United States">
          <a:extLst>
            <a:ext uri="{FF2B5EF4-FFF2-40B4-BE49-F238E27FC236}">
              <a16:creationId xmlns:a16="http://schemas.microsoft.com/office/drawing/2014/main" id="{7769F263-6EBF-4C7A-848E-094302FFF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5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106</xdr:row>
      <xdr:rowOff>0</xdr:rowOff>
    </xdr:from>
    <xdr:to>
      <xdr:col>2</xdr:col>
      <xdr:colOff>381000</xdr:colOff>
      <xdr:row>108</xdr:row>
      <xdr:rowOff>0</xdr:rowOff>
    </xdr:to>
    <xdr:pic>
      <xdr:nvPicPr>
        <xdr:cNvPr id="18" name="Picture 17" descr="England">
          <a:extLst>
            <a:ext uri="{FF2B5EF4-FFF2-40B4-BE49-F238E27FC236}">
              <a16:creationId xmlns:a16="http://schemas.microsoft.com/office/drawing/2014/main" id="{3209ACCE-28EC-4C21-86B2-81FAE371C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4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2</xdr:col>
      <xdr:colOff>381000</xdr:colOff>
      <xdr:row>69</xdr:row>
      <xdr:rowOff>0</xdr:rowOff>
    </xdr:to>
    <xdr:pic>
      <xdr:nvPicPr>
        <xdr:cNvPr id="19" name="Picture 18" descr="Australia">
          <a:extLst>
            <a:ext uri="{FF2B5EF4-FFF2-40B4-BE49-F238E27FC236}">
              <a16:creationId xmlns:a16="http://schemas.microsoft.com/office/drawing/2014/main" id="{6C4502A6-8D89-4351-B3A7-4B817A673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3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145</xdr:row>
      <xdr:rowOff>0</xdr:rowOff>
    </xdr:from>
    <xdr:to>
      <xdr:col>2</xdr:col>
      <xdr:colOff>381000</xdr:colOff>
      <xdr:row>147</xdr:row>
      <xdr:rowOff>0</xdr:rowOff>
    </xdr:to>
    <xdr:pic>
      <xdr:nvPicPr>
        <xdr:cNvPr id="20" name="Picture 19" descr="United States">
          <a:extLst>
            <a:ext uri="{FF2B5EF4-FFF2-40B4-BE49-F238E27FC236}">
              <a16:creationId xmlns:a16="http://schemas.microsoft.com/office/drawing/2014/main" id="{F604F8BA-1F0B-44B1-BD72-1310673E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2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119</xdr:row>
      <xdr:rowOff>0</xdr:rowOff>
    </xdr:from>
    <xdr:to>
      <xdr:col>2</xdr:col>
      <xdr:colOff>381000</xdr:colOff>
      <xdr:row>121</xdr:row>
      <xdr:rowOff>0</xdr:rowOff>
    </xdr:to>
    <xdr:pic>
      <xdr:nvPicPr>
        <xdr:cNvPr id="21" name="Picture 20" descr="England">
          <a:extLst>
            <a:ext uri="{FF2B5EF4-FFF2-40B4-BE49-F238E27FC236}">
              <a16:creationId xmlns:a16="http://schemas.microsoft.com/office/drawing/2014/main" id="{D70DAD37-AD7F-4132-A6A7-2D40AAFA4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1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381000</xdr:colOff>
      <xdr:row>29</xdr:row>
      <xdr:rowOff>0</xdr:rowOff>
    </xdr:to>
    <xdr:pic>
      <xdr:nvPicPr>
        <xdr:cNvPr id="22" name="Picture 21" descr="United States">
          <a:extLst>
            <a:ext uri="{FF2B5EF4-FFF2-40B4-BE49-F238E27FC236}">
              <a16:creationId xmlns:a16="http://schemas.microsoft.com/office/drawing/2014/main" id="{F4EF5660-309D-4FEE-8ADE-1333CCE9C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0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138</xdr:row>
      <xdr:rowOff>0</xdr:rowOff>
    </xdr:from>
    <xdr:to>
      <xdr:col>2</xdr:col>
      <xdr:colOff>381000</xdr:colOff>
      <xdr:row>140</xdr:row>
      <xdr:rowOff>0</xdr:rowOff>
    </xdr:to>
    <xdr:pic>
      <xdr:nvPicPr>
        <xdr:cNvPr id="23" name="Picture 22" descr="United States">
          <a:extLst>
            <a:ext uri="{FF2B5EF4-FFF2-40B4-BE49-F238E27FC236}">
              <a16:creationId xmlns:a16="http://schemas.microsoft.com/office/drawing/2014/main" id="{B6045C98-7AE7-403F-9ECD-2E72A6C5E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9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381000</xdr:colOff>
      <xdr:row>126</xdr:row>
      <xdr:rowOff>0</xdr:rowOff>
    </xdr:to>
    <xdr:pic>
      <xdr:nvPicPr>
        <xdr:cNvPr id="24" name="Picture 23" descr="United States">
          <a:extLst>
            <a:ext uri="{FF2B5EF4-FFF2-40B4-BE49-F238E27FC236}">
              <a16:creationId xmlns:a16="http://schemas.microsoft.com/office/drawing/2014/main" id="{48155845-2507-40A3-90CC-BB592DBD6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8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381000</xdr:colOff>
      <xdr:row>34</xdr:row>
      <xdr:rowOff>0</xdr:rowOff>
    </xdr:to>
    <xdr:pic>
      <xdr:nvPicPr>
        <xdr:cNvPr id="25" name="Picture 24" descr="South Africa">
          <a:extLst>
            <a:ext uri="{FF2B5EF4-FFF2-40B4-BE49-F238E27FC236}">
              <a16:creationId xmlns:a16="http://schemas.microsoft.com/office/drawing/2014/main" id="{D9428944-E6FB-43B5-AC4E-F801AAA8A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97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2</xdr:col>
      <xdr:colOff>381000</xdr:colOff>
      <xdr:row>54</xdr:row>
      <xdr:rowOff>0</xdr:rowOff>
    </xdr:to>
    <xdr:pic>
      <xdr:nvPicPr>
        <xdr:cNvPr id="26" name="Picture 25" descr="Italy">
          <a:extLst>
            <a:ext uri="{FF2B5EF4-FFF2-40B4-BE49-F238E27FC236}">
              <a16:creationId xmlns:a16="http://schemas.microsoft.com/office/drawing/2014/main" id="{8568CDF9-7900-4203-A814-8C6F28963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6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381000</xdr:colOff>
      <xdr:row>10</xdr:row>
      <xdr:rowOff>0</xdr:rowOff>
    </xdr:to>
    <xdr:pic>
      <xdr:nvPicPr>
        <xdr:cNvPr id="27" name="Picture 26" descr="Germany">
          <a:extLst>
            <a:ext uri="{FF2B5EF4-FFF2-40B4-BE49-F238E27FC236}">
              <a16:creationId xmlns:a16="http://schemas.microsoft.com/office/drawing/2014/main" id="{3F2BFA6E-C056-4A29-924D-2DD07F188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35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381000</xdr:colOff>
      <xdr:row>128</xdr:row>
      <xdr:rowOff>0</xdr:rowOff>
    </xdr:to>
    <xdr:pic>
      <xdr:nvPicPr>
        <xdr:cNvPr id="28" name="Picture 27" descr="United States">
          <a:extLst>
            <a:ext uri="{FF2B5EF4-FFF2-40B4-BE49-F238E27FC236}">
              <a16:creationId xmlns:a16="http://schemas.microsoft.com/office/drawing/2014/main" id="{FDBAF335-98DD-44FD-AA78-17DD8C3FD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4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2</xdr:col>
      <xdr:colOff>381000</xdr:colOff>
      <xdr:row>92</xdr:row>
      <xdr:rowOff>0</xdr:rowOff>
    </xdr:to>
    <xdr:pic>
      <xdr:nvPicPr>
        <xdr:cNvPr id="29" name="Picture 28" descr="United States">
          <a:extLst>
            <a:ext uri="{FF2B5EF4-FFF2-40B4-BE49-F238E27FC236}">
              <a16:creationId xmlns:a16="http://schemas.microsoft.com/office/drawing/2014/main" id="{F01BABFA-2755-4233-AFB5-E2081624A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4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2</xdr:col>
      <xdr:colOff>381000</xdr:colOff>
      <xdr:row>72</xdr:row>
      <xdr:rowOff>0</xdr:rowOff>
    </xdr:to>
    <xdr:pic>
      <xdr:nvPicPr>
        <xdr:cNvPr id="30" name="Picture 29" descr="Venezuela">
          <a:extLst>
            <a:ext uri="{FF2B5EF4-FFF2-40B4-BE49-F238E27FC236}">
              <a16:creationId xmlns:a16="http://schemas.microsoft.com/office/drawing/2014/main" id="{C21AEA5F-E29B-4A1B-9410-8B8B5BE43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3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2</xdr:col>
      <xdr:colOff>381000</xdr:colOff>
      <xdr:row>62</xdr:row>
      <xdr:rowOff>0</xdr:rowOff>
    </xdr:to>
    <xdr:pic>
      <xdr:nvPicPr>
        <xdr:cNvPr id="31" name="Picture 30" descr="United States">
          <a:extLst>
            <a:ext uri="{FF2B5EF4-FFF2-40B4-BE49-F238E27FC236}">
              <a16:creationId xmlns:a16="http://schemas.microsoft.com/office/drawing/2014/main" id="{A0C61AA7-7512-4380-86B5-38C8B5449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12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381000</xdr:colOff>
      <xdr:row>37</xdr:row>
      <xdr:rowOff>0</xdr:rowOff>
    </xdr:to>
    <xdr:pic>
      <xdr:nvPicPr>
        <xdr:cNvPr id="32" name="Picture 31" descr="United States">
          <a:extLst>
            <a:ext uri="{FF2B5EF4-FFF2-40B4-BE49-F238E27FC236}">
              <a16:creationId xmlns:a16="http://schemas.microsoft.com/office/drawing/2014/main" id="{87715581-A22D-4986-AE94-BB330E77B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31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381000</xdr:colOff>
      <xdr:row>32</xdr:row>
      <xdr:rowOff>0</xdr:rowOff>
    </xdr:to>
    <xdr:pic>
      <xdr:nvPicPr>
        <xdr:cNvPr id="33" name="Picture 32" descr="United States">
          <a:extLst>
            <a:ext uri="{FF2B5EF4-FFF2-40B4-BE49-F238E27FC236}">
              <a16:creationId xmlns:a16="http://schemas.microsoft.com/office/drawing/2014/main" id="{0B52BB54-539E-4ADA-ACA2-F39AF9525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50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2</xdr:col>
      <xdr:colOff>381000</xdr:colOff>
      <xdr:row>74</xdr:row>
      <xdr:rowOff>0</xdr:rowOff>
    </xdr:to>
    <xdr:pic>
      <xdr:nvPicPr>
        <xdr:cNvPr id="34" name="Picture 33" descr="United States">
          <a:extLst>
            <a:ext uri="{FF2B5EF4-FFF2-40B4-BE49-F238E27FC236}">
              <a16:creationId xmlns:a16="http://schemas.microsoft.com/office/drawing/2014/main" id="{C9EE6E2D-3ACB-4E83-A1EF-221558B2D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9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104</xdr:row>
      <xdr:rowOff>0</xdr:rowOff>
    </xdr:from>
    <xdr:to>
      <xdr:col>2</xdr:col>
      <xdr:colOff>381000</xdr:colOff>
      <xdr:row>106</xdr:row>
      <xdr:rowOff>0</xdr:rowOff>
    </xdr:to>
    <xdr:pic>
      <xdr:nvPicPr>
        <xdr:cNvPr id="35" name="Picture 34" descr="United States">
          <a:extLst>
            <a:ext uri="{FF2B5EF4-FFF2-40B4-BE49-F238E27FC236}">
              <a16:creationId xmlns:a16="http://schemas.microsoft.com/office/drawing/2014/main" id="{1CCEEFCC-CEA5-44F9-9BBF-CCF886BD9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8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2</xdr:col>
      <xdr:colOff>381000</xdr:colOff>
      <xdr:row>63</xdr:row>
      <xdr:rowOff>0</xdr:rowOff>
    </xdr:to>
    <xdr:pic>
      <xdr:nvPicPr>
        <xdr:cNvPr id="36" name="Picture 35" descr="United States">
          <a:extLst>
            <a:ext uri="{FF2B5EF4-FFF2-40B4-BE49-F238E27FC236}">
              <a16:creationId xmlns:a16="http://schemas.microsoft.com/office/drawing/2014/main" id="{F1FA80C2-CA90-4F15-AFB7-310F7B124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7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116</xdr:row>
      <xdr:rowOff>0</xdr:rowOff>
    </xdr:from>
    <xdr:to>
      <xdr:col>2</xdr:col>
      <xdr:colOff>381000</xdr:colOff>
      <xdr:row>118</xdr:row>
      <xdr:rowOff>0</xdr:rowOff>
    </xdr:to>
    <xdr:pic>
      <xdr:nvPicPr>
        <xdr:cNvPr id="37" name="Picture 36" descr="Australia">
          <a:extLst>
            <a:ext uri="{FF2B5EF4-FFF2-40B4-BE49-F238E27FC236}">
              <a16:creationId xmlns:a16="http://schemas.microsoft.com/office/drawing/2014/main" id="{10351892-C43B-409C-8ABA-B6AB0DBB4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26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381000</xdr:colOff>
      <xdr:row>19</xdr:row>
      <xdr:rowOff>0</xdr:rowOff>
    </xdr:to>
    <xdr:pic>
      <xdr:nvPicPr>
        <xdr:cNvPr id="38" name="Picture 37" descr="United States">
          <a:extLst>
            <a:ext uri="{FF2B5EF4-FFF2-40B4-BE49-F238E27FC236}">
              <a16:creationId xmlns:a16="http://schemas.microsoft.com/office/drawing/2014/main" id="{0634419E-22F0-4424-BB1C-4702CB1FD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5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381000</xdr:colOff>
      <xdr:row>4</xdr:row>
      <xdr:rowOff>0</xdr:rowOff>
    </xdr:to>
    <xdr:pic>
      <xdr:nvPicPr>
        <xdr:cNvPr id="39" name="Picture 38" descr="Australia">
          <a:extLst>
            <a:ext uri="{FF2B5EF4-FFF2-40B4-BE49-F238E27FC236}">
              <a16:creationId xmlns:a16="http://schemas.microsoft.com/office/drawing/2014/main" id="{65082894-65DD-4B94-AC2C-68E9D1989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4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136</xdr:row>
      <xdr:rowOff>0</xdr:rowOff>
    </xdr:from>
    <xdr:to>
      <xdr:col>2</xdr:col>
      <xdr:colOff>381000</xdr:colOff>
      <xdr:row>138</xdr:row>
      <xdr:rowOff>0</xdr:rowOff>
    </xdr:to>
    <xdr:pic>
      <xdr:nvPicPr>
        <xdr:cNvPr id="40" name="Picture 39" descr="United States">
          <a:extLst>
            <a:ext uri="{FF2B5EF4-FFF2-40B4-BE49-F238E27FC236}">
              <a16:creationId xmlns:a16="http://schemas.microsoft.com/office/drawing/2014/main" id="{6948849C-5499-4A18-9ACB-97096D7C7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3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2</xdr:col>
      <xdr:colOff>381000</xdr:colOff>
      <xdr:row>52</xdr:row>
      <xdr:rowOff>0</xdr:rowOff>
    </xdr:to>
    <xdr:pic>
      <xdr:nvPicPr>
        <xdr:cNvPr id="41" name="Picture 40" descr="South Africa">
          <a:extLst>
            <a:ext uri="{FF2B5EF4-FFF2-40B4-BE49-F238E27FC236}">
              <a16:creationId xmlns:a16="http://schemas.microsoft.com/office/drawing/2014/main" id="{EF60AE42-E8F1-405F-8289-93415EB01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02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2</xdr:col>
      <xdr:colOff>381000</xdr:colOff>
      <xdr:row>93</xdr:row>
      <xdr:rowOff>0</xdr:rowOff>
    </xdr:to>
    <xdr:pic>
      <xdr:nvPicPr>
        <xdr:cNvPr id="42" name="Picture 41" descr="Canada">
          <a:extLst>
            <a:ext uri="{FF2B5EF4-FFF2-40B4-BE49-F238E27FC236}">
              <a16:creationId xmlns:a16="http://schemas.microsoft.com/office/drawing/2014/main" id="{5CDD6736-40F2-436A-A4DF-0211C2741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1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381000</xdr:colOff>
      <xdr:row>59</xdr:row>
      <xdr:rowOff>0</xdr:rowOff>
    </xdr:to>
    <xdr:pic>
      <xdr:nvPicPr>
        <xdr:cNvPr id="43" name="Picture 42" descr="Australia">
          <a:extLst>
            <a:ext uri="{FF2B5EF4-FFF2-40B4-BE49-F238E27FC236}">
              <a16:creationId xmlns:a16="http://schemas.microsoft.com/office/drawing/2014/main" id="{871137C2-6298-4FBB-B0ED-8F0264E38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40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381000</xdr:colOff>
      <xdr:row>14</xdr:row>
      <xdr:rowOff>0</xdr:rowOff>
    </xdr:to>
    <xdr:pic>
      <xdr:nvPicPr>
        <xdr:cNvPr id="44" name="Picture 43" descr="United States">
          <a:extLst>
            <a:ext uri="{FF2B5EF4-FFF2-40B4-BE49-F238E27FC236}">
              <a16:creationId xmlns:a16="http://schemas.microsoft.com/office/drawing/2014/main" id="{D9CB2211-29B9-45A0-9075-4031AF8EB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9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381000</xdr:colOff>
      <xdr:row>20</xdr:row>
      <xdr:rowOff>0</xdr:rowOff>
    </xdr:to>
    <xdr:pic>
      <xdr:nvPicPr>
        <xdr:cNvPr id="45" name="Picture 44" descr="United States">
          <a:extLst>
            <a:ext uri="{FF2B5EF4-FFF2-40B4-BE49-F238E27FC236}">
              <a16:creationId xmlns:a16="http://schemas.microsoft.com/office/drawing/2014/main" id="{932B9D35-9633-48DB-9FAE-5FAA494B6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78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156</xdr:row>
      <xdr:rowOff>0</xdr:rowOff>
    </xdr:from>
    <xdr:to>
      <xdr:col>2</xdr:col>
      <xdr:colOff>381000</xdr:colOff>
      <xdr:row>158</xdr:row>
      <xdr:rowOff>12700</xdr:rowOff>
    </xdr:to>
    <xdr:pic>
      <xdr:nvPicPr>
        <xdr:cNvPr id="46" name="Picture 45" descr="China">
          <a:extLst>
            <a:ext uri="{FF2B5EF4-FFF2-40B4-BE49-F238E27FC236}">
              <a16:creationId xmlns:a16="http://schemas.microsoft.com/office/drawing/2014/main" id="{80882947-A338-4CD0-9F96-FC32C0A68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97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132</xdr:row>
      <xdr:rowOff>0</xdr:rowOff>
    </xdr:from>
    <xdr:to>
      <xdr:col>2</xdr:col>
      <xdr:colOff>381000</xdr:colOff>
      <xdr:row>134</xdr:row>
      <xdr:rowOff>0</xdr:rowOff>
    </xdr:to>
    <xdr:pic>
      <xdr:nvPicPr>
        <xdr:cNvPr id="47" name="Picture 46" descr="United States">
          <a:extLst>
            <a:ext uri="{FF2B5EF4-FFF2-40B4-BE49-F238E27FC236}">
              <a16:creationId xmlns:a16="http://schemas.microsoft.com/office/drawing/2014/main" id="{2E92C6A3-4E89-4923-9C7E-4EB3C7160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16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2</xdr:col>
      <xdr:colOff>381000</xdr:colOff>
      <xdr:row>53</xdr:row>
      <xdr:rowOff>0</xdr:rowOff>
    </xdr:to>
    <xdr:pic>
      <xdr:nvPicPr>
        <xdr:cNvPr id="48" name="Picture 47" descr="Argentina">
          <a:extLst>
            <a:ext uri="{FF2B5EF4-FFF2-40B4-BE49-F238E27FC236}">
              <a16:creationId xmlns:a16="http://schemas.microsoft.com/office/drawing/2014/main" id="{409E9A33-2781-4385-81CF-37B6AF891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5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141</xdr:row>
      <xdr:rowOff>0</xdr:rowOff>
    </xdr:from>
    <xdr:to>
      <xdr:col>2</xdr:col>
      <xdr:colOff>381000</xdr:colOff>
      <xdr:row>143</xdr:row>
      <xdr:rowOff>0</xdr:rowOff>
    </xdr:to>
    <xdr:pic>
      <xdr:nvPicPr>
        <xdr:cNvPr id="49" name="Picture 48" descr="United States">
          <a:extLst>
            <a:ext uri="{FF2B5EF4-FFF2-40B4-BE49-F238E27FC236}">
              <a16:creationId xmlns:a16="http://schemas.microsoft.com/office/drawing/2014/main" id="{88BFB6C6-D9C1-4B2F-AFD9-E6CBDBE7A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5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103</xdr:row>
      <xdr:rowOff>0</xdr:rowOff>
    </xdr:from>
    <xdr:to>
      <xdr:col>2</xdr:col>
      <xdr:colOff>381000</xdr:colOff>
      <xdr:row>105</xdr:row>
      <xdr:rowOff>0</xdr:rowOff>
    </xdr:to>
    <xdr:pic>
      <xdr:nvPicPr>
        <xdr:cNvPr id="50" name="Picture 49" descr="United States">
          <a:extLst>
            <a:ext uri="{FF2B5EF4-FFF2-40B4-BE49-F238E27FC236}">
              <a16:creationId xmlns:a16="http://schemas.microsoft.com/office/drawing/2014/main" id="{40418A61-A066-4CE5-9A64-6AE1FB89A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74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381000</xdr:colOff>
      <xdr:row>36</xdr:row>
      <xdr:rowOff>0</xdr:rowOff>
    </xdr:to>
    <xdr:pic>
      <xdr:nvPicPr>
        <xdr:cNvPr id="51" name="Picture 50" descr="United States">
          <a:extLst>
            <a:ext uri="{FF2B5EF4-FFF2-40B4-BE49-F238E27FC236}">
              <a16:creationId xmlns:a16="http://schemas.microsoft.com/office/drawing/2014/main" id="{14D0B221-880F-482E-8252-9DF85AD43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93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381000</xdr:colOff>
      <xdr:row>57</xdr:row>
      <xdr:rowOff>0</xdr:rowOff>
    </xdr:to>
    <xdr:pic>
      <xdr:nvPicPr>
        <xdr:cNvPr id="52" name="Picture 51" descr="Northern Ireland">
          <a:extLst>
            <a:ext uri="{FF2B5EF4-FFF2-40B4-BE49-F238E27FC236}">
              <a16:creationId xmlns:a16="http://schemas.microsoft.com/office/drawing/2014/main" id="{AD5C0563-7317-40F6-B130-E84201F3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12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381000</xdr:colOff>
      <xdr:row>25</xdr:row>
      <xdr:rowOff>0</xdr:rowOff>
    </xdr:to>
    <xdr:pic>
      <xdr:nvPicPr>
        <xdr:cNvPr id="53" name="Picture 52" descr="United States">
          <a:extLst>
            <a:ext uri="{FF2B5EF4-FFF2-40B4-BE49-F238E27FC236}">
              <a16:creationId xmlns:a16="http://schemas.microsoft.com/office/drawing/2014/main" id="{B8BB77E1-9D5F-41E5-AB00-C26BAA32A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31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2</xdr:col>
      <xdr:colOff>381000</xdr:colOff>
      <xdr:row>77</xdr:row>
      <xdr:rowOff>0</xdr:rowOff>
    </xdr:to>
    <xdr:pic>
      <xdr:nvPicPr>
        <xdr:cNvPr id="54" name="Picture 53" descr="Sweden">
          <a:extLst>
            <a:ext uri="{FF2B5EF4-FFF2-40B4-BE49-F238E27FC236}">
              <a16:creationId xmlns:a16="http://schemas.microsoft.com/office/drawing/2014/main" id="{77B02D17-6505-4C3B-AF7E-ED91140CB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50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2</xdr:col>
      <xdr:colOff>381000</xdr:colOff>
      <xdr:row>78</xdr:row>
      <xdr:rowOff>0</xdr:rowOff>
    </xdr:to>
    <xdr:pic>
      <xdr:nvPicPr>
        <xdr:cNvPr id="55" name="Picture 54" descr="United States">
          <a:extLst>
            <a:ext uri="{FF2B5EF4-FFF2-40B4-BE49-F238E27FC236}">
              <a16:creationId xmlns:a16="http://schemas.microsoft.com/office/drawing/2014/main" id="{019D20C9-D403-4A4E-BB37-CDAC156EC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9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118</xdr:row>
      <xdr:rowOff>0</xdr:rowOff>
    </xdr:from>
    <xdr:to>
      <xdr:col>2</xdr:col>
      <xdr:colOff>381000</xdr:colOff>
      <xdr:row>120</xdr:row>
      <xdr:rowOff>0</xdr:rowOff>
    </xdr:to>
    <xdr:pic>
      <xdr:nvPicPr>
        <xdr:cNvPr id="56" name="Picture 55" descr="South Africa">
          <a:extLst>
            <a:ext uri="{FF2B5EF4-FFF2-40B4-BE49-F238E27FC236}">
              <a16:creationId xmlns:a16="http://schemas.microsoft.com/office/drawing/2014/main" id="{8CC3389E-D5C7-4FA7-AF0A-44D6BFC81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88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2</xdr:col>
      <xdr:colOff>381000</xdr:colOff>
      <xdr:row>113</xdr:row>
      <xdr:rowOff>0</xdr:rowOff>
    </xdr:to>
    <xdr:pic>
      <xdr:nvPicPr>
        <xdr:cNvPr id="57" name="Picture 56" descr="United States">
          <a:extLst>
            <a:ext uri="{FF2B5EF4-FFF2-40B4-BE49-F238E27FC236}">
              <a16:creationId xmlns:a16="http://schemas.microsoft.com/office/drawing/2014/main" id="{6319A2FD-3072-4DCF-BCC5-0CA6B556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7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381000</xdr:colOff>
      <xdr:row>127</xdr:row>
      <xdr:rowOff>0</xdr:rowOff>
    </xdr:to>
    <xdr:pic>
      <xdr:nvPicPr>
        <xdr:cNvPr id="58" name="Picture 57" descr="United States">
          <a:extLst>
            <a:ext uri="{FF2B5EF4-FFF2-40B4-BE49-F238E27FC236}">
              <a16:creationId xmlns:a16="http://schemas.microsoft.com/office/drawing/2014/main" id="{2CB3B4C0-92E7-4E0A-9A43-5AB4ABD89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6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139</xdr:row>
      <xdr:rowOff>0</xdr:rowOff>
    </xdr:from>
    <xdr:to>
      <xdr:col>2</xdr:col>
      <xdr:colOff>381000</xdr:colOff>
      <xdr:row>141</xdr:row>
      <xdr:rowOff>0</xdr:rowOff>
    </xdr:to>
    <xdr:pic>
      <xdr:nvPicPr>
        <xdr:cNvPr id="59" name="Picture 58" descr="United States">
          <a:extLst>
            <a:ext uri="{FF2B5EF4-FFF2-40B4-BE49-F238E27FC236}">
              <a16:creationId xmlns:a16="http://schemas.microsoft.com/office/drawing/2014/main" id="{7644325F-F087-4524-BD44-27F921798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5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149</xdr:row>
      <xdr:rowOff>0</xdr:rowOff>
    </xdr:from>
    <xdr:to>
      <xdr:col>2</xdr:col>
      <xdr:colOff>381000</xdr:colOff>
      <xdr:row>151</xdr:row>
      <xdr:rowOff>0</xdr:rowOff>
    </xdr:to>
    <xdr:pic>
      <xdr:nvPicPr>
        <xdr:cNvPr id="60" name="Picture 59" descr="South Africa">
          <a:extLst>
            <a:ext uri="{FF2B5EF4-FFF2-40B4-BE49-F238E27FC236}">
              <a16:creationId xmlns:a16="http://schemas.microsoft.com/office/drawing/2014/main" id="{43DDA7BC-8DF7-4C99-B278-E69F06A3F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64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140</xdr:row>
      <xdr:rowOff>0</xdr:rowOff>
    </xdr:from>
    <xdr:to>
      <xdr:col>2</xdr:col>
      <xdr:colOff>381000</xdr:colOff>
      <xdr:row>142</xdr:row>
      <xdr:rowOff>0</xdr:rowOff>
    </xdr:to>
    <xdr:pic>
      <xdr:nvPicPr>
        <xdr:cNvPr id="61" name="Picture 60" descr="United States">
          <a:extLst>
            <a:ext uri="{FF2B5EF4-FFF2-40B4-BE49-F238E27FC236}">
              <a16:creationId xmlns:a16="http://schemas.microsoft.com/office/drawing/2014/main" id="{071FAF0A-B194-4B6A-89CD-F31EE7732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3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109</xdr:row>
      <xdr:rowOff>0</xdr:rowOff>
    </xdr:from>
    <xdr:to>
      <xdr:col>2</xdr:col>
      <xdr:colOff>381000</xdr:colOff>
      <xdr:row>111</xdr:row>
      <xdr:rowOff>0</xdr:rowOff>
    </xdr:to>
    <xdr:pic>
      <xdr:nvPicPr>
        <xdr:cNvPr id="62" name="Picture 61" descr="United States">
          <a:extLst>
            <a:ext uri="{FF2B5EF4-FFF2-40B4-BE49-F238E27FC236}">
              <a16:creationId xmlns:a16="http://schemas.microsoft.com/office/drawing/2014/main" id="{05A35AE7-2A51-466E-A1F9-BCF57C667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2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381000</xdr:colOff>
      <xdr:row>18</xdr:row>
      <xdr:rowOff>0</xdr:rowOff>
    </xdr:to>
    <xdr:pic>
      <xdr:nvPicPr>
        <xdr:cNvPr id="63" name="Picture 62" descr="United States">
          <a:extLst>
            <a:ext uri="{FF2B5EF4-FFF2-40B4-BE49-F238E27FC236}">
              <a16:creationId xmlns:a16="http://schemas.microsoft.com/office/drawing/2014/main" id="{47B45875-F56C-4E35-90C7-89993C2B4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21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381000</xdr:colOff>
      <xdr:row>110</xdr:row>
      <xdr:rowOff>0</xdr:rowOff>
    </xdr:to>
    <xdr:pic>
      <xdr:nvPicPr>
        <xdr:cNvPr id="64" name="Picture 63" descr="United States">
          <a:extLst>
            <a:ext uri="{FF2B5EF4-FFF2-40B4-BE49-F238E27FC236}">
              <a16:creationId xmlns:a16="http://schemas.microsoft.com/office/drawing/2014/main" id="{6A9ECAC7-2554-4D5B-B0AB-A20304BAD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40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147</xdr:row>
      <xdr:rowOff>0</xdr:rowOff>
    </xdr:from>
    <xdr:to>
      <xdr:col>2</xdr:col>
      <xdr:colOff>381000</xdr:colOff>
      <xdr:row>149</xdr:row>
      <xdr:rowOff>0</xdr:rowOff>
    </xdr:to>
    <xdr:pic>
      <xdr:nvPicPr>
        <xdr:cNvPr id="65" name="Picture 64" descr="United States">
          <a:extLst>
            <a:ext uri="{FF2B5EF4-FFF2-40B4-BE49-F238E27FC236}">
              <a16:creationId xmlns:a16="http://schemas.microsoft.com/office/drawing/2014/main" id="{60BAE0F7-8EBD-41C4-B81A-809743A9E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9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381000</xdr:colOff>
      <xdr:row>26</xdr:row>
      <xdr:rowOff>0</xdr:rowOff>
    </xdr:to>
    <xdr:pic>
      <xdr:nvPicPr>
        <xdr:cNvPr id="66" name="Picture 65" descr="United States">
          <a:extLst>
            <a:ext uri="{FF2B5EF4-FFF2-40B4-BE49-F238E27FC236}">
              <a16:creationId xmlns:a16="http://schemas.microsoft.com/office/drawing/2014/main" id="{3C77A03E-2AE1-4BEC-BAAD-51D496CF5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8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137</xdr:row>
      <xdr:rowOff>0</xdr:rowOff>
    </xdr:from>
    <xdr:to>
      <xdr:col>2</xdr:col>
      <xdr:colOff>381000</xdr:colOff>
      <xdr:row>139</xdr:row>
      <xdr:rowOff>0</xdr:rowOff>
    </xdr:to>
    <xdr:pic>
      <xdr:nvPicPr>
        <xdr:cNvPr id="67" name="Picture 66" descr="South Korea">
          <a:extLst>
            <a:ext uri="{FF2B5EF4-FFF2-40B4-BE49-F238E27FC236}">
              <a16:creationId xmlns:a16="http://schemas.microsoft.com/office/drawing/2014/main" id="{BE65064C-866C-4DCC-A8E7-E84785009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7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381000</xdr:colOff>
      <xdr:row>6</xdr:row>
      <xdr:rowOff>0</xdr:rowOff>
    </xdr:to>
    <xdr:pic>
      <xdr:nvPicPr>
        <xdr:cNvPr id="68" name="Picture 67" descr="Mexico">
          <a:extLst>
            <a:ext uri="{FF2B5EF4-FFF2-40B4-BE49-F238E27FC236}">
              <a16:creationId xmlns:a16="http://schemas.microsoft.com/office/drawing/2014/main" id="{BEBF26F3-5942-4615-8F9F-D25690735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6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</xdr:row>
      <xdr:rowOff>0</xdr:rowOff>
    </xdr:from>
    <xdr:to>
      <xdr:col>2</xdr:col>
      <xdr:colOff>381000</xdr:colOff>
      <xdr:row>132</xdr:row>
      <xdr:rowOff>0</xdr:rowOff>
    </xdr:to>
    <xdr:pic>
      <xdr:nvPicPr>
        <xdr:cNvPr id="69" name="Picture 68" descr="United States">
          <a:extLst>
            <a:ext uri="{FF2B5EF4-FFF2-40B4-BE49-F238E27FC236}">
              <a16:creationId xmlns:a16="http://schemas.microsoft.com/office/drawing/2014/main" id="{CCD28B05-BDBC-4B8A-B4BC-43BCC8540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6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2</xdr:col>
      <xdr:colOff>381000</xdr:colOff>
      <xdr:row>60</xdr:row>
      <xdr:rowOff>0</xdr:rowOff>
    </xdr:to>
    <xdr:pic>
      <xdr:nvPicPr>
        <xdr:cNvPr id="70" name="Picture 69" descr="United States">
          <a:extLst>
            <a:ext uri="{FF2B5EF4-FFF2-40B4-BE49-F238E27FC236}">
              <a16:creationId xmlns:a16="http://schemas.microsoft.com/office/drawing/2014/main" id="{01E9C992-9708-4BD1-8DAA-388BBBFE9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55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112</xdr:row>
      <xdr:rowOff>0</xdr:rowOff>
    </xdr:from>
    <xdr:to>
      <xdr:col>2</xdr:col>
      <xdr:colOff>381000</xdr:colOff>
      <xdr:row>114</xdr:row>
      <xdr:rowOff>0</xdr:rowOff>
    </xdr:to>
    <xdr:pic>
      <xdr:nvPicPr>
        <xdr:cNvPr id="71" name="Picture 70" descr="United States">
          <a:extLst>
            <a:ext uri="{FF2B5EF4-FFF2-40B4-BE49-F238E27FC236}">
              <a16:creationId xmlns:a16="http://schemas.microsoft.com/office/drawing/2014/main" id="{1EC38C6B-2A6A-47F5-A6BE-33D38C846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4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381000</xdr:colOff>
      <xdr:row>23</xdr:row>
      <xdr:rowOff>0</xdr:rowOff>
    </xdr:to>
    <xdr:pic>
      <xdr:nvPicPr>
        <xdr:cNvPr id="72" name="Picture 71" descr="United States">
          <a:extLst>
            <a:ext uri="{FF2B5EF4-FFF2-40B4-BE49-F238E27FC236}">
              <a16:creationId xmlns:a16="http://schemas.microsoft.com/office/drawing/2014/main" id="{9C4612EB-4403-4AEF-AAB8-B3012B815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93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381000</xdr:colOff>
      <xdr:row>27</xdr:row>
      <xdr:rowOff>0</xdr:rowOff>
    </xdr:to>
    <xdr:pic>
      <xdr:nvPicPr>
        <xdr:cNvPr id="73" name="Picture 72" descr="United States">
          <a:extLst>
            <a:ext uri="{FF2B5EF4-FFF2-40B4-BE49-F238E27FC236}">
              <a16:creationId xmlns:a16="http://schemas.microsoft.com/office/drawing/2014/main" id="{F90E3A6A-BFF4-40D8-AED2-B71864FD7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12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101</xdr:row>
      <xdr:rowOff>0</xdr:rowOff>
    </xdr:from>
    <xdr:to>
      <xdr:col>2</xdr:col>
      <xdr:colOff>381000</xdr:colOff>
      <xdr:row>103</xdr:row>
      <xdr:rowOff>0</xdr:rowOff>
    </xdr:to>
    <xdr:pic>
      <xdr:nvPicPr>
        <xdr:cNvPr id="74" name="Picture 73" descr="United States">
          <a:extLst>
            <a:ext uri="{FF2B5EF4-FFF2-40B4-BE49-F238E27FC236}">
              <a16:creationId xmlns:a16="http://schemas.microsoft.com/office/drawing/2014/main" id="{39C88A6A-19C1-4D0F-BF05-EF2C3ED5D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31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2</xdr:col>
      <xdr:colOff>381000</xdr:colOff>
      <xdr:row>84</xdr:row>
      <xdr:rowOff>0</xdr:rowOff>
    </xdr:to>
    <xdr:pic>
      <xdr:nvPicPr>
        <xdr:cNvPr id="75" name="Picture 74" descr="United States">
          <a:extLst>
            <a:ext uri="{FF2B5EF4-FFF2-40B4-BE49-F238E27FC236}">
              <a16:creationId xmlns:a16="http://schemas.microsoft.com/office/drawing/2014/main" id="{0B75F41D-CFFD-43E8-86B8-77D7E5523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0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153</xdr:row>
      <xdr:rowOff>0</xdr:rowOff>
    </xdr:from>
    <xdr:to>
      <xdr:col>2</xdr:col>
      <xdr:colOff>381000</xdr:colOff>
      <xdr:row>155</xdr:row>
      <xdr:rowOff>0</xdr:rowOff>
    </xdr:to>
    <xdr:pic>
      <xdr:nvPicPr>
        <xdr:cNvPr id="76" name="Picture 75" descr="United States">
          <a:extLst>
            <a:ext uri="{FF2B5EF4-FFF2-40B4-BE49-F238E27FC236}">
              <a16:creationId xmlns:a16="http://schemas.microsoft.com/office/drawing/2014/main" id="{FC8A2D17-0348-4D53-B576-D5F75C739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9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2</xdr:col>
      <xdr:colOff>381000</xdr:colOff>
      <xdr:row>94</xdr:row>
      <xdr:rowOff>0</xdr:rowOff>
    </xdr:to>
    <xdr:pic>
      <xdr:nvPicPr>
        <xdr:cNvPr id="77" name="Picture 76" descr="United States">
          <a:extLst>
            <a:ext uri="{FF2B5EF4-FFF2-40B4-BE49-F238E27FC236}">
              <a16:creationId xmlns:a16="http://schemas.microsoft.com/office/drawing/2014/main" id="{FA4BEBE8-A801-4454-A648-E8C4DCE8D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8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113</xdr:row>
      <xdr:rowOff>0</xdr:rowOff>
    </xdr:from>
    <xdr:to>
      <xdr:col>2</xdr:col>
      <xdr:colOff>381000</xdr:colOff>
      <xdr:row>115</xdr:row>
      <xdr:rowOff>0</xdr:rowOff>
    </xdr:to>
    <xdr:pic>
      <xdr:nvPicPr>
        <xdr:cNvPr id="78" name="Picture 77" descr="United States">
          <a:extLst>
            <a:ext uri="{FF2B5EF4-FFF2-40B4-BE49-F238E27FC236}">
              <a16:creationId xmlns:a16="http://schemas.microsoft.com/office/drawing/2014/main" id="{88049E21-74A0-4733-B6E2-995A312D9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07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2</xdr:col>
      <xdr:colOff>381000</xdr:colOff>
      <xdr:row>73</xdr:row>
      <xdr:rowOff>0</xdr:rowOff>
    </xdr:to>
    <xdr:pic>
      <xdr:nvPicPr>
        <xdr:cNvPr id="79" name="Picture 78" descr="Chile">
          <a:extLst>
            <a:ext uri="{FF2B5EF4-FFF2-40B4-BE49-F238E27FC236}">
              <a16:creationId xmlns:a16="http://schemas.microsoft.com/office/drawing/2014/main" id="{71BD45F3-13AF-4AA6-BE6F-F5957E35B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6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142</xdr:row>
      <xdr:rowOff>0</xdr:rowOff>
    </xdr:from>
    <xdr:to>
      <xdr:col>2</xdr:col>
      <xdr:colOff>381000</xdr:colOff>
      <xdr:row>144</xdr:row>
      <xdr:rowOff>0</xdr:rowOff>
    </xdr:to>
    <xdr:pic>
      <xdr:nvPicPr>
        <xdr:cNvPr id="80" name="Picture 79" descr="United States">
          <a:extLst>
            <a:ext uri="{FF2B5EF4-FFF2-40B4-BE49-F238E27FC236}">
              <a16:creationId xmlns:a16="http://schemas.microsoft.com/office/drawing/2014/main" id="{882B30CC-AF2D-4ACE-B017-CD459794D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45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2</xdr:col>
      <xdr:colOff>381000</xdr:colOff>
      <xdr:row>64</xdr:row>
      <xdr:rowOff>0</xdr:rowOff>
    </xdr:to>
    <xdr:pic>
      <xdr:nvPicPr>
        <xdr:cNvPr id="81" name="Picture 80" descr="United States">
          <a:extLst>
            <a:ext uri="{FF2B5EF4-FFF2-40B4-BE49-F238E27FC236}">
              <a16:creationId xmlns:a16="http://schemas.microsoft.com/office/drawing/2014/main" id="{678D3B0C-B5F3-41DF-BFF9-1C99F3F0B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4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2</xdr:col>
      <xdr:colOff>381000</xdr:colOff>
      <xdr:row>86</xdr:row>
      <xdr:rowOff>0</xdr:rowOff>
    </xdr:to>
    <xdr:pic>
      <xdr:nvPicPr>
        <xdr:cNvPr id="82" name="Picture 81" descr="United States">
          <a:extLst>
            <a:ext uri="{FF2B5EF4-FFF2-40B4-BE49-F238E27FC236}">
              <a16:creationId xmlns:a16="http://schemas.microsoft.com/office/drawing/2014/main" id="{0DA0E987-F22C-4248-A6D1-114959CD1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83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2</xdr:col>
      <xdr:colOff>381000</xdr:colOff>
      <xdr:row>95</xdr:row>
      <xdr:rowOff>0</xdr:rowOff>
    </xdr:to>
    <xdr:pic>
      <xdr:nvPicPr>
        <xdr:cNvPr id="83" name="Picture 82" descr="Germany">
          <a:extLst>
            <a:ext uri="{FF2B5EF4-FFF2-40B4-BE49-F238E27FC236}">
              <a16:creationId xmlns:a16="http://schemas.microsoft.com/office/drawing/2014/main" id="{D3371AA2-FDEE-49FC-9F3E-6C7CA254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2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381000</xdr:colOff>
      <xdr:row>42</xdr:row>
      <xdr:rowOff>0</xdr:rowOff>
    </xdr:to>
    <xdr:pic>
      <xdr:nvPicPr>
        <xdr:cNvPr id="84" name="Picture 83" descr="United States">
          <a:extLst>
            <a:ext uri="{FF2B5EF4-FFF2-40B4-BE49-F238E27FC236}">
              <a16:creationId xmlns:a16="http://schemas.microsoft.com/office/drawing/2014/main" id="{B8438EC9-2345-48F2-8E1A-319C545F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21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381000</xdr:colOff>
      <xdr:row>7</xdr:row>
      <xdr:rowOff>0</xdr:rowOff>
    </xdr:to>
    <xdr:pic>
      <xdr:nvPicPr>
        <xdr:cNvPr id="85" name="Picture 84" descr="Canada">
          <a:extLst>
            <a:ext uri="{FF2B5EF4-FFF2-40B4-BE49-F238E27FC236}">
              <a16:creationId xmlns:a16="http://schemas.microsoft.com/office/drawing/2014/main" id="{929428F4-D28C-4BE0-BE1E-56751F0E8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40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381000</xdr:colOff>
      <xdr:row>58</xdr:row>
      <xdr:rowOff>0</xdr:rowOff>
    </xdr:to>
    <xdr:pic>
      <xdr:nvPicPr>
        <xdr:cNvPr id="86" name="Picture 85" descr="United States">
          <a:extLst>
            <a:ext uri="{FF2B5EF4-FFF2-40B4-BE49-F238E27FC236}">
              <a16:creationId xmlns:a16="http://schemas.microsoft.com/office/drawing/2014/main" id="{B23D95C6-28A5-459E-A1B8-16486E09E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59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381000</xdr:colOff>
      <xdr:row>39</xdr:row>
      <xdr:rowOff>0</xdr:rowOff>
    </xdr:to>
    <xdr:pic>
      <xdr:nvPicPr>
        <xdr:cNvPr id="87" name="Picture 86" descr="United States">
          <a:extLst>
            <a:ext uri="{FF2B5EF4-FFF2-40B4-BE49-F238E27FC236}">
              <a16:creationId xmlns:a16="http://schemas.microsoft.com/office/drawing/2014/main" id="{122623AD-D5B1-426B-BEED-2F5F8F463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78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381000</xdr:colOff>
      <xdr:row>124</xdr:row>
      <xdr:rowOff>0</xdr:rowOff>
    </xdr:to>
    <xdr:pic>
      <xdr:nvPicPr>
        <xdr:cNvPr id="88" name="Picture 87" descr="United States">
          <a:extLst>
            <a:ext uri="{FF2B5EF4-FFF2-40B4-BE49-F238E27FC236}">
              <a16:creationId xmlns:a16="http://schemas.microsoft.com/office/drawing/2014/main" id="{95378069-C2E9-4D48-96D2-F5080421B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7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381000</xdr:colOff>
      <xdr:row>16</xdr:row>
      <xdr:rowOff>0</xdr:rowOff>
    </xdr:to>
    <xdr:pic>
      <xdr:nvPicPr>
        <xdr:cNvPr id="89" name="Picture 88" descr="United States">
          <a:extLst>
            <a:ext uri="{FF2B5EF4-FFF2-40B4-BE49-F238E27FC236}">
              <a16:creationId xmlns:a16="http://schemas.microsoft.com/office/drawing/2014/main" id="{BBECE08B-D44D-43BB-BF70-738F97FD2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7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381000</xdr:colOff>
      <xdr:row>30</xdr:row>
      <xdr:rowOff>0</xdr:rowOff>
    </xdr:to>
    <xdr:pic>
      <xdr:nvPicPr>
        <xdr:cNvPr id="90" name="Picture 89" descr="Korea">
          <a:extLst>
            <a:ext uri="{FF2B5EF4-FFF2-40B4-BE49-F238E27FC236}">
              <a16:creationId xmlns:a16="http://schemas.microsoft.com/office/drawing/2014/main" id="{6AA8B390-623F-4BD7-A9D4-91E510BA5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6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148</xdr:row>
      <xdr:rowOff>0</xdr:rowOff>
    </xdr:from>
    <xdr:to>
      <xdr:col>2</xdr:col>
      <xdr:colOff>381000</xdr:colOff>
      <xdr:row>150</xdr:row>
      <xdr:rowOff>0</xdr:rowOff>
    </xdr:to>
    <xdr:pic>
      <xdr:nvPicPr>
        <xdr:cNvPr id="91" name="Picture 90" descr="United States">
          <a:extLst>
            <a:ext uri="{FF2B5EF4-FFF2-40B4-BE49-F238E27FC236}">
              <a16:creationId xmlns:a16="http://schemas.microsoft.com/office/drawing/2014/main" id="{24BC724E-15E9-4B98-9736-BC31223EB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55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381000</xdr:colOff>
      <xdr:row>31</xdr:row>
      <xdr:rowOff>0</xdr:rowOff>
    </xdr:to>
    <xdr:pic>
      <xdr:nvPicPr>
        <xdr:cNvPr id="92" name="Picture 91" descr="Chinese Taipei">
          <a:extLst>
            <a:ext uri="{FF2B5EF4-FFF2-40B4-BE49-F238E27FC236}">
              <a16:creationId xmlns:a16="http://schemas.microsoft.com/office/drawing/2014/main" id="{0F58B798-AFCA-4561-A24D-761A982BD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4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2</xdr:col>
      <xdr:colOff>381000</xdr:colOff>
      <xdr:row>116</xdr:row>
      <xdr:rowOff>0</xdr:rowOff>
    </xdr:to>
    <xdr:pic>
      <xdr:nvPicPr>
        <xdr:cNvPr id="93" name="Picture 92" descr="United States">
          <a:extLst>
            <a:ext uri="{FF2B5EF4-FFF2-40B4-BE49-F238E27FC236}">
              <a16:creationId xmlns:a16="http://schemas.microsoft.com/office/drawing/2014/main" id="{C9895E40-7163-405E-8705-77E7EE37C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93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381000</xdr:colOff>
      <xdr:row>22</xdr:row>
      <xdr:rowOff>0</xdr:rowOff>
    </xdr:to>
    <xdr:pic>
      <xdr:nvPicPr>
        <xdr:cNvPr id="94" name="Picture 93" descr="United States">
          <a:extLst>
            <a:ext uri="{FF2B5EF4-FFF2-40B4-BE49-F238E27FC236}">
              <a16:creationId xmlns:a16="http://schemas.microsoft.com/office/drawing/2014/main" id="{129D0DC7-AC42-4E58-ACDC-6D8E25D79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12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2</xdr:col>
      <xdr:colOff>381000</xdr:colOff>
      <xdr:row>80</xdr:row>
      <xdr:rowOff>0</xdr:rowOff>
    </xdr:to>
    <xdr:pic>
      <xdr:nvPicPr>
        <xdr:cNvPr id="95" name="Picture 94" descr="United States">
          <a:extLst>
            <a:ext uri="{FF2B5EF4-FFF2-40B4-BE49-F238E27FC236}">
              <a16:creationId xmlns:a16="http://schemas.microsoft.com/office/drawing/2014/main" id="{1F4CE17C-7875-4D3E-B8FE-FE8D3AA33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1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381000</xdr:colOff>
      <xdr:row>11</xdr:row>
      <xdr:rowOff>0</xdr:rowOff>
    </xdr:to>
    <xdr:pic>
      <xdr:nvPicPr>
        <xdr:cNvPr id="96" name="Picture 95" descr="Sweden">
          <a:extLst>
            <a:ext uri="{FF2B5EF4-FFF2-40B4-BE49-F238E27FC236}">
              <a16:creationId xmlns:a16="http://schemas.microsoft.com/office/drawing/2014/main" id="{3C5C0D49-7F00-4BFF-844B-840EABD14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50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381000</xdr:colOff>
      <xdr:row>55</xdr:row>
      <xdr:rowOff>0</xdr:rowOff>
    </xdr:to>
    <xdr:pic>
      <xdr:nvPicPr>
        <xdr:cNvPr id="97" name="Picture 96" descr="United States">
          <a:extLst>
            <a:ext uri="{FF2B5EF4-FFF2-40B4-BE49-F238E27FC236}">
              <a16:creationId xmlns:a16="http://schemas.microsoft.com/office/drawing/2014/main" id="{C4E836E8-073B-4C05-A474-CDA4D0BB3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9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381000</xdr:colOff>
      <xdr:row>71</xdr:row>
      <xdr:rowOff>0</xdr:rowOff>
    </xdr:to>
    <xdr:pic>
      <xdr:nvPicPr>
        <xdr:cNvPr id="98" name="Picture 97" descr="United States">
          <a:extLst>
            <a:ext uri="{FF2B5EF4-FFF2-40B4-BE49-F238E27FC236}">
              <a16:creationId xmlns:a16="http://schemas.microsoft.com/office/drawing/2014/main" id="{C67B24E5-CDD3-43F7-84BB-C0C07BE29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8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2</xdr:col>
      <xdr:colOff>381000</xdr:colOff>
      <xdr:row>67</xdr:row>
      <xdr:rowOff>0</xdr:rowOff>
    </xdr:to>
    <xdr:pic>
      <xdr:nvPicPr>
        <xdr:cNvPr id="99" name="Picture 98" descr="United States">
          <a:extLst>
            <a:ext uri="{FF2B5EF4-FFF2-40B4-BE49-F238E27FC236}">
              <a16:creationId xmlns:a16="http://schemas.microsoft.com/office/drawing/2014/main" id="{39C87BE9-217E-4382-A0EE-6D7768855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7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131</xdr:row>
      <xdr:rowOff>0</xdr:rowOff>
    </xdr:from>
    <xdr:to>
      <xdr:col>2</xdr:col>
      <xdr:colOff>381000</xdr:colOff>
      <xdr:row>133</xdr:row>
      <xdr:rowOff>0</xdr:rowOff>
    </xdr:to>
    <xdr:pic>
      <xdr:nvPicPr>
        <xdr:cNvPr id="100" name="Picture 99" descr="Ireland">
          <a:extLst>
            <a:ext uri="{FF2B5EF4-FFF2-40B4-BE49-F238E27FC236}">
              <a16:creationId xmlns:a16="http://schemas.microsoft.com/office/drawing/2014/main" id="{3BE37188-7233-4976-B816-1753BF479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26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120</xdr:row>
      <xdr:rowOff>0</xdr:rowOff>
    </xdr:from>
    <xdr:to>
      <xdr:col>2</xdr:col>
      <xdr:colOff>381000</xdr:colOff>
      <xdr:row>122</xdr:row>
      <xdr:rowOff>0</xdr:rowOff>
    </xdr:to>
    <xdr:pic>
      <xdr:nvPicPr>
        <xdr:cNvPr id="101" name="Picture 100" descr="United States">
          <a:extLst>
            <a:ext uri="{FF2B5EF4-FFF2-40B4-BE49-F238E27FC236}">
              <a16:creationId xmlns:a16="http://schemas.microsoft.com/office/drawing/2014/main" id="{59DB852B-F70E-4261-87E7-E2BB3DDDB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5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152</xdr:row>
      <xdr:rowOff>0</xdr:rowOff>
    </xdr:from>
    <xdr:to>
      <xdr:col>2</xdr:col>
      <xdr:colOff>381000</xdr:colOff>
      <xdr:row>154</xdr:row>
      <xdr:rowOff>0</xdr:rowOff>
    </xdr:to>
    <xdr:pic>
      <xdr:nvPicPr>
        <xdr:cNvPr id="102" name="Picture 101" descr="Fiji">
          <a:extLst>
            <a:ext uri="{FF2B5EF4-FFF2-40B4-BE49-F238E27FC236}">
              <a16:creationId xmlns:a16="http://schemas.microsoft.com/office/drawing/2014/main" id="{263144B7-9135-409A-B7B9-617E7551D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4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2</xdr:col>
      <xdr:colOff>381000</xdr:colOff>
      <xdr:row>90</xdr:row>
      <xdr:rowOff>0</xdr:rowOff>
    </xdr:to>
    <xdr:pic>
      <xdr:nvPicPr>
        <xdr:cNvPr id="103" name="Picture 102" descr="South Africa">
          <a:extLst>
            <a:ext uri="{FF2B5EF4-FFF2-40B4-BE49-F238E27FC236}">
              <a16:creationId xmlns:a16="http://schemas.microsoft.com/office/drawing/2014/main" id="{544C33B0-CAE6-4504-A352-F3C0071C9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83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381000</xdr:colOff>
      <xdr:row>46</xdr:row>
      <xdr:rowOff>0</xdr:rowOff>
    </xdr:to>
    <xdr:pic>
      <xdr:nvPicPr>
        <xdr:cNvPr id="104" name="Picture 103" descr="United States">
          <a:extLst>
            <a:ext uri="{FF2B5EF4-FFF2-40B4-BE49-F238E27FC236}">
              <a16:creationId xmlns:a16="http://schemas.microsoft.com/office/drawing/2014/main" id="{5853A832-59AF-4C61-BC55-0AD72D987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2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2</xdr:col>
      <xdr:colOff>381000</xdr:colOff>
      <xdr:row>79</xdr:row>
      <xdr:rowOff>0</xdr:rowOff>
    </xdr:to>
    <xdr:pic>
      <xdr:nvPicPr>
        <xdr:cNvPr id="105" name="Picture 104" descr="United States">
          <a:extLst>
            <a:ext uri="{FF2B5EF4-FFF2-40B4-BE49-F238E27FC236}">
              <a16:creationId xmlns:a16="http://schemas.microsoft.com/office/drawing/2014/main" id="{67C8D22F-4486-426E-9E6B-FAA033058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21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381000</xdr:colOff>
      <xdr:row>17</xdr:row>
      <xdr:rowOff>0</xdr:rowOff>
    </xdr:to>
    <xdr:pic>
      <xdr:nvPicPr>
        <xdr:cNvPr id="106" name="Picture 105" descr="Canada">
          <a:extLst>
            <a:ext uri="{FF2B5EF4-FFF2-40B4-BE49-F238E27FC236}">
              <a16:creationId xmlns:a16="http://schemas.microsoft.com/office/drawing/2014/main" id="{90411E5B-1C19-4668-A3DA-6985A28ED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40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151</xdr:row>
      <xdr:rowOff>0</xdr:rowOff>
    </xdr:from>
    <xdr:to>
      <xdr:col>2</xdr:col>
      <xdr:colOff>381000</xdr:colOff>
      <xdr:row>153</xdr:row>
      <xdr:rowOff>0</xdr:rowOff>
    </xdr:to>
    <xdr:pic>
      <xdr:nvPicPr>
        <xdr:cNvPr id="107" name="Picture 106" descr="United States">
          <a:extLst>
            <a:ext uri="{FF2B5EF4-FFF2-40B4-BE49-F238E27FC236}">
              <a16:creationId xmlns:a16="http://schemas.microsoft.com/office/drawing/2014/main" id="{7E698E05-32C6-4106-87FC-93A21A21F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9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144</xdr:row>
      <xdr:rowOff>0</xdr:rowOff>
    </xdr:from>
    <xdr:to>
      <xdr:col>2</xdr:col>
      <xdr:colOff>381000</xdr:colOff>
      <xdr:row>146</xdr:row>
      <xdr:rowOff>0</xdr:rowOff>
    </xdr:to>
    <xdr:pic>
      <xdr:nvPicPr>
        <xdr:cNvPr id="108" name="Picture 107" descr="England">
          <a:extLst>
            <a:ext uri="{FF2B5EF4-FFF2-40B4-BE49-F238E27FC236}">
              <a16:creationId xmlns:a16="http://schemas.microsoft.com/office/drawing/2014/main" id="{B04F734E-43B0-4048-AE22-EC99AFEE5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78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381000</xdr:colOff>
      <xdr:row>157</xdr:row>
      <xdr:rowOff>6350</xdr:rowOff>
    </xdr:to>
    <xdr:pic>
      <xdr:nvPicPr>
        <xdr:cNvPr id="109" name="Picture 108" descr="United States">
          <a:extLst>
            <a:ext uri="{FF2B5EF4-FFF2-40B4-BE49-F238E27FC236}">
              <a16:creationId xmlns:a16="http://schemas.microsoft.com/office/drawing/2014/main" id="{65B13944-B50F-4B1E-8B1A-05566833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8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2</xdr:col>
      <xdr:colOff>381000</xdr:colOff>
      <xdr:row>91</xdr:row>
      <xdr:rowOff>0</xdr:rowOff>
    </xdr:to>
    <xdr:pic>
      <xdr:nvPicPr>
        <xdr:cNvPr id="110" name="Picture 109" descr="United States">
          <a:extLst>
            <a:ext uri="{FF2B5EF4-FFF2-40B4-BE49-F238E27FC236}">
              <a16:creationId xmlns:a16="http://schemas.microsoft.com/office/drawing/2014/main" id="{E083AF01-A861-4187-9952-E176A1E20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17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381000</xdr:colOff>
      <xdr:row>48</xdr:row>
      <xdr:rowOff>0</xdr:rowOff>
    </xdr:to>
    <xdr:pic>
      <xdr:nvPicPr>
        <xdr:cNvPr id="111" name="Picture 110" descr="United States">
          <a:extLst>
            <a:ext uri="{FF2B5EF4-FFF2-40B4-BE49-F238E27FC236}">
              <a16:creationId xmlns:a16="http://schemas.microsoft.com/office/drawing/2014/main" id="{479B48D5-946A-4452-B7F9-D5830570C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36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2</xdr:col>
      <xdr:colOff>381000</xdr:colOff>
      <xdr:row>88</xdr:row>
      <xdr:rowOff>0</xdr:rowOff>
    </xdr:to>
    <xdr:pic>
      <xdr:nvPicPr>
        <xdr:cNvPr id="112" name="Picture 111" descr="United States">
          <a:extLst>
            <a:ext uri="{FF2B5EF4-FFF2-40B4-BE49-F238E27FC236}">
              <a16:creationId xmlns:a16="http://schemas.microsoft.com/office/drawing/2014/main" id="{734935EB-A0D2-4431-9FA1-673E49348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55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381000</xdr:colOff>
      <xdr:row>12</xdr:row>
      <xdr:rowOff>0</xdr:rowOff>
    </xdr:to>
    <xdr:pic>
      <xdr:nvPicPr>
        <xdr:cNvPr id="113" name="Picture 112" descr="United States">
          <a:extLst>
            <a:ext uri="{FF2B5EF4-FFF2-40B4-BE49-F238E27FC236}">
              <a16:creationId xmlns:a16="http://schemas.microsoft.com/office/drawing/2014/main" id="{CC1FD12F-4C2E-45D6-B563-D2D40D2F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74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129</xdr:row>
      <xdr:rowOff>0</xdr:rowOff>
    </xdr:from>
    <xdr:to>
      <xdr:col>2</xdr:col>
      <xdr:colOff>381000</xdr:colOff>
      <xdr:row>131</xdr:row>
      <xdr:rowOff>0</xdr:rowOff>
    </xdr:to>
    <xdr:pic>
      <xdr:nvPicPr>
        <xdr:cNvPr id="114" name="Picture 113" descr="Ireland">
          <a:extLst>
            <a:ext uri="{FF2B5EF4-FFF2-40B4-BE49-F238E27FC236}">
              <a16:creationId xmlns:a16="http://schemas.microsoft.com/office/drawing/2014/main" id="{CECECFDB-9FBA-46F2-8536-8C8D9DE8F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3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381000</xdr:colOff>
      <xdr:row>9</xdr:row>
      <xdr:rowOff>0</xdr:rowOff>
    </xdr:to>
    <xdr:pic>
      <xdr:nvPicPr>
        <xdr:cNvPr id="115" name="Picture 114" descr="Australia">
          <a:extLst>
            <a:ext uri="{FF2B5EF4-FFF2-40B4-BE49-F238E27FC236}">
              <a16:creationId xmlns:a16="http://schemas.microsoft.com/office/drawing/2014/main" id="{08D87483-46EF-4CD7-9EDA-31F041C6B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12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2</xdr:col>
      <xdr:colOff>381000</xdr:colOff>
      <xdr:row>68</xdr:row>
      <xdr:rowOff>0</xdr:rowOff>
    </xdr:to>
    <xdr:pic>
      <xdr:nvPicPr>
        <xdr:cNvPr id="116" name="Picture 115" descr="United States">
          <a:extLst>
            <a:ext uri="{FF2B5EF4-FFF2-40B4-BE49-F238E27FC236}">
              <a16:creationId xmlns:a16="http://schemas.microsoft.com/office/drawing/2014/main" id="{009EDE1B-90A7-40ED-B361-1526182CD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31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98</xdr:row>
      <xdr:rowOff>0</xdr:rowOff>
    </xdr:from>
    <xdr:to>
      <xdr:col>2</xdr:col>
      <xdr:colOff>381000</xdr:colOff>
      <xdr:row>100</xdr:row>
      <xdr:rowOff>0</xdr:rowOff>
    </xdr:to>
    <xdr:pic>
      <xdr:nvPicPr>
        <xdr:cNvPr id="117" name="Picture 116" descr="United States">
          <a:extLst>
            <a:ext uri="{FF2B5EF4-FFF2-40B4-BE49-F238E27FC236}">
              <a16:creationId xmlns:a16="http://schemas.microsoft.com/office/drawing/2014/main" id="{8113BC81-A996-45BC-B259-70A59229C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50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381000</xdr:colOff>
      <xdr:row>40</xdr:row>
      <xdr:rowOff>0</xdr:rowOff>
    </xdr:to>
    <xdr:pic>
      <xdr:nvPicPr>
        <xdr:cNvPr id="118" name="Picture 117" descr="Canada">
          <a:extLst>
            <a:ext uri="{FF2B5EF4-FFF2-40B4-BE49-F238E27FC236}">
              <a16:creationId xmlns:a16="http://schemas.microsoft.com/office/drawing/2014/main" id="{4458EA33-2F3A-4FA0-97DE-CCB158A85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69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381000</xdr:colOff>
      <xdr:row>43</xdr:row>
      <xdr:rowOff>0</xdr:rowOff>
    </xdr:to>
    <xdr:pic>
      <xdr:nvPicPr>
        <xdr:cNvPr id="119" name="Picture 118" descr="New Zealand">
          <a:extLst>
            <a:ext uri="{FF2B5EF4-FFF2-40B4-BE49-F238E27FC236}">
              <a16:creationId xmlns:a16="http://schemas.microsoft.com/office/drawing/2014/main" id="{7D996B2C-1B9A-4646-9B33-E653B94DB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8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381000</xdr:colOff>
      <xdr:row>129</xdr:row>
      <xdr:rowOff>0</xdr:rowOff>
    </xdr:to>
    <xdr:pic>
      <xdr:nvPicPr>
        <xdr:cNvPr id="120" name="Picture 119" descr="United States">
          <a:extLst>
            <a:ext uri="{FF2B5EF4-FFF2-40B4-BE49-F238E27FC236}">
              <a16:creationId xmlns:a16="http://schemas.microsoft.com/office/drawing/2014/main" id="{25669CE1-7943-47C3-AFA7-E840F8FA7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7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381000</xdr:colOff>
      <xdr:row>28</xdr:row>
      <xdr:rowOff>0</xdr:rowOff>
    </xdr:to>
    <xdr:pic>
      <xdr:nvPicPr>
        <xdr:cNvPr id="121" name="Picture 120" descr="United States">
          <a:extLst>
            <a:ext uri="{FF2B5EF4-FFF2-40B4-BE49-F238E27FC236}">
              <a16:creationId xmlns:a16="http://schemas.microsoft.com/office/drawing/2014/main" id="{0396F208-07AB-4938-9426-D17D17FA8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26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105</xdr:row>
      <xdr:rowOff>0</xdr:rowOff>
    </xdr:from>
    <xdr:to>
      <xdr:col>2</xdr:col>
      <xdr:colOff>381000</xdr:colOff>
      <xdr:row>107</xdr:row>
      <xdr:rowOff>0</xdr:rowOff>
    </xdr:to>
    <xdr:pic>
      <xdr:nvPicPr>
        <xdr:cNvPr id="122" name="Picture 121" descr="United States">
          <a:extLst>
            <a:ext uri="{FF2B5EF4-FFF2-40B4-BE49-F238E27FC236}">
              <a16:creationId xmlns:a16="http://schemas.microsoft.com/office/drawing/2014/main" id="{5905108A-9D90-4CE4-82D5-CC8DD772F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45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121</xdr:row>
      <xdr:rowOff>0</xdr:rowOff>
    </xdr:from>
    <xdr:to>
      <xdr:col>2</xdr:col>
      <xdr:colOff>381000</xdr:colOff>
      <xdr:row>123</xdr:row>
      <xdr:rowOff>0</xdr:rowOff>
    </xdr:to>
    <xdr:pic>
      <xdr:nvPicPr>
        <xdr:cNvPr id="123" name="Picture 122" descr="United States">
          <a:extLst>
            <a:ext uri="{FF2B5EF4-FFF2-40B4-BE49-F238E27FC236}">
              <a16:creationId xmlns:a16="http://schemas.microsoft.com/office/drawing/2014/main" id="{C41D7D61-5736-450E-8382-A45B1C20A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4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2</xdr:col>
      <xdr:colOff>381000</xdr:colOff>
      <xdr:row>96</xdr:row>
      <xdr:rowOff>0</xdr:rowOff>
    </xdr:to>
    <xdr:pic>
      <xdr:nvPicPr>
        <xdr:cNvPr id="124" name="Picture 123" descr="United States">
          <a:extLst>
            <a:ext uri="{FF2B5EF4-FFF2-40B4-BE49-F238E27FC236}">
              <a16:creationId xmlns:a16="http://schemas.microsoft.com/office/drawing/2014/main" id="{4521F8FF-78A1-48EE-9983-4C6B1FE5C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83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115</xdr:row>
      <xdr:rowOff>0</xdr:rowOff>
    </xdr:from>
    <xdr:to>
      <xdr:col>2</xdr:col>
      <xdr:colOff>381000</xdr:colOff>
      <xdr:row>117</xdr:row>
      <xdr:rowOff>0</xdr:rowOff>
    </xdr:to>
    <xdr:pic>
      <xdr:nvPicPr>
        <xdr:cNvPr id="125" name="Picture 124" descr="Mexico">
          <a:extLst>
            <a:ext uri="{FF2B5EF4-FFF2-40B4-BE49-F238E27FC236}">
              <a16:creationId xmlns:a16="http://schemas.microsoft.com/office/drawing/2014/main" id="{DD351232-370C-443A-97E4-FBAC8EE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02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381000</xdr:colOff>
      <xdr:row>38</xdr:row>
      <xdr:rowOff>0</xdr:rowOff>
    </xdr:to>
    <xdr:pic>
      <xdr:nvPicPr>
        <xdr:cNvPr id="126" name="Picture 125" descr="England">
          <a:extLst>
            <a:ext uri="{FF2B5EF4-FFF2-40B4-BE49-F238E27FC236}">
              <a16:creationId xmlns:a16="http://schemas.microsoft.com/office/drawing/2014/main" id="{26EAE00D-FCED-4D94-ACB9-668FAEC8D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21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381000</xdr:colOff>
      <xdr:row>101</xdr:row>
      <xdr:rowOff>0</xdr:rowOff>
    </xdr:to>
    <xdr:pic>
      <xdr:nvPicPr>
        <xdr:cNvPr id="127" name="Picture 126" descr="United States">
          <a:extLst>
            <a:ext uri="{FF2B5EF4-FFF2-40B4-BE49-F238E27FC236}">
              <a16:creationId xmlns:a16="http://schemas.microsoft.com/office/drawing/2014/main" id="{CD3020E3-D373-4265-89D5-C9CEDFBAF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0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2</xdr:col>
      <xdr:colOff>381000</xdr:colOff>
      <xdr:row>89</xdr:row>
      <xdr:rowOff>0</xdr:rowOff>
    </xdr:to>
    <xdr:pic>
      <xdr:nvPicPr>
        <xdr:cNvPr id="128" name="Picture 127" descr="United States">
          <a:extLst>
            <a:ext uri="{FF2B5EF4-FFF2-40B4-BE49-F238E27FC236}">
              <a16:creationId xmlns:a16="http://schemas.microsoft.com/office/drawing/2014/main" id="{B528A26F-EA5A-412D-9E3A-A6C3EF814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59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154</xdr:row>
      <xdr:rowOff>0</xdr:rowOff>
    </xdr:from>
    <xdr:to>
      <xdr:col>2</xdr:col>
      <xdr:colOff>381000</xdr:colOff>
      <xdr:row>156</xdr:row>
      <xdr:rowOff>0</xdr:rowOff>
    </xdr:to>
    <xdr:pic>
      <xdr:nvPicPr>
        <xdr:cNvPr id="129" name="Picture 128" descr="South Korea">
          <a:extLst>
            <a:ext uri="{FF2B5EF4-FFF2-40B4-BE49-F238E27FC236}">
              <a16:creationId xmlns:a16="http://schemas.microsoft.com/office/drawing/2014/main" id="{E0601319-BD65-45A4-9A51-C29F3AF62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79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381000</xdr:colOff>
      <xdr:row>13</xdr:row>
      <xdr:rowOff>0</xdr:rowOff>
    </xdr:to>
    <xdr:pic>
      <xdr:nvPicPr>
        <xdr:cNvPr id="130" name="Picture 129" descr="India">
          <a:extLst>
            <a:ext uri="{FF2B5EF4-FFF2-40B4-BE49-F238E27FC236}">
              <a16:creationId xmlns:a16="http://schemas.microsoft.com/office/drawing/2014/main" id="{479F8CE5-5DB9-4170-8FD7-FAAF26B29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98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2</xdr:col>
      <xdr:colOff>381000</xdr:colOff>
      <xdr:row>83</xdr:row>
      <xdr:rowOff>0</xdr:rowOff>
    </xdr:to>
    <xdr:pic>
      <xdr:nvPicPr>
        <xdr:cNvPr id="131" name="Picture 130" descr="United States">
          <a:extLst>
            <a:ext uri="{FF2B5EF4-FFF2-40B4-BE49-F238E27FC236}">
              <a16:creationId xmlns:a16="http://schemas.microsoft.com/office/drawing/2014/main" id="{B22D5BD6-DBCC-41E7-9467-F335B9B33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17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381000</xdr:colOff>
      <xdr:row>45</xdr:row>
      <xdr:rowOff>0</xdr:rowOff>
    </xdr:to>
    <xdr:pic>
      <xdr:nvPicPr>
        <xdr:cNvPr id="132" name="Picture 131" descr="United States">
          <a:extLst>
            <a:ext uri="{FF2B5EF4-FFF2-40B4-BE49-F238E27FC236}">
              <a16:creationId xmlns:a16="http://schemas.microsoft.com/office/drawing/2014/main" id="{A182B874-C238-470B-A030-486FCF7C8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36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2</xdr:col>
      <xdr:colOff>381000</xdr:colOff>
      <xdr:row>41</xdr:row>
      <xdr:rowOff>0</xdr:rowOff>
    </xdr:to>
    <xdr:pic>
      <xdr:nvPicPr>
        <xdr:cNvPr id="133" name="Picture 132" descr="United States">
          <a:extLst>
            <a:ext uri="{FF2B5EF4-FFF2-40B4-BE49-F238E27FC236}">
              <a16:creationId xmlns:a16="http://schemas.microsoft.com/office/drawing/2014/main" id="{3873AD41-F14F-4B18-9ABA-41BCAB260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55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134</xdr:row>
      <xdr:rowOff>0</xdr:rowOff>
    </xdr:from>
    <xdr:to>
      <xdr:col>2</xdr:col>
      <xdr:colOff>381000</xdr:colOff>
      <xdr:row>136</xdr:row>
      <xdr:rowOff>0</xdr:rowOff>
    </xdr:to>
    <xdr:pic>
      <xdr:nvPicPr>
        <xdr:cNvPr id="134" name="Picture 133" descr="Germany">
          <a:extLst>
            <a:ext uri="{FF2B5EF4-FFF2-40B4-BE49-F238E27FC236}">
              <a16:creationId xmlns:a16="http://schemas.microsoft.com/office/drawing/2014/main" id="{6CC202C3-BF91-4B66-B2FD-D5E03AEB8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74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381000</xdr:colOff>
      <xdr:row>33</xdr:row>
      <xdr:rowOff>0</xdr:rowOff>
    </xdr:to>
    <xdr:pic>
      <xdr:nvPicPr>
        <xdr:cNvPr id="135" name="Picture 134" descr="United States">
          <a:extLst>
            <a:ext uri="{FF2B5EF4-FFF2-40B4-BE49-F238E27FC236}">
              <a16:creationId xmlns:a16="http://schemas.microsoft.com/office/drawing/2014/main" id="{DA293F47-BD00-41C8-AF67-76B7208C3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93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110</xdr:row>
      <xdr:rowOff>0</xdr:rowOff>
    </xdr:from>
    <xdr:to>
      <xdr:col>2</xdr:col>
      <xdr:colOff>381000</xdr:colOff>
      <xdr:row>112</xdr:row>
      <xdr:rowOff>0</xdr:rowOff>
    </xdr:to>
    <xdr:pic>
      <xdr:nvPicPr>
        <xdr:cNvPr id="136" name="Picture 135" descr="South Africa">
          <a:extLst>
            <a:ext uri="{FF2B5EF4-FFF2-40B4-BE49-F238E27FC236}">
              <a16:creationId xmlns:a16="http://schemas.microsoft.com/office/drawing/2014/main" id="{67739552-0F1B-4B6F-80F6-762D80BD5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12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146</xdr:row>
      <xdr:rowOff>0</xdr:rowOff>
    </xdr:from>
    <xdr:to>
      <xdr:col>2</xdr:col>
      <xdr:colOff>381000</xdr:colOff>
      <xdr:row>148</xdr:row>
      <xdr:rowOff>0</xdr:rowOff>
    </xdr:to>
    <xdr:pic>
      <xdr:nvPicPr>
        <xdr:cNvPr id="137" name="Picture 136" descr="United States">
          <a:extLst>
            <a:ext uri="{FF2B5EF4-FFF2-40B4-BE49-F238E27FC236}">
              <a16:creationId xmlns:a16="http://schemas.microsoft.com/office/drawing/2014/main" id="{076051CB-699A-469A-9AA4-5DB4EA024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31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381000</xdr:colOff>
      <xdr:row>21</xdr:row>
      <xdr:rowOff>0</xdr:rowOff>
    </xdr:to>
    <xdr:pic>
      <xdr:nvPicPr>
        <xdr:cNvPr id="138" name="Picture 137" descr="United States">
          <a:extLst>
            <a:ext uri="{FF2B5EF4-FFF2-40B4-BE49-F238E27FC236}">
              <a16:creationId xmlns:a16="http://schemas.microsoft.com/office/drawing/2014/main" id="{F41CB9F2-0F10-462E-9FCB-844A2FF4A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504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100</xdr:row>
      <xdr:rowOff>0</xdr:rowOff>
    </xdr:from>
    <xdr:to>
      <xdr:col>2</xdr:col>
      <xdr:colOff>381000</xdr:colOff>
      <xdr:row>102</xdr:row>
      <xdr:rowOff>0</xdr:rowOff>
    </xdr:to>
    <xdr:pic>
      <xdr:nvPicPr>
        <xdr:cNvPr id="139" name="Picture 138" descr="Canada">
          <a:extLst>
            <a:ext uri="{FF2B5EF4-FFF2-40B4-BE49-F238E27FC236}">
              <a16:creationId xmlns:a16="http://schemas.microsoft.com/office/drawing/2014/main" id="{2D4B0B21-3642-410A-B074-8B458BA1F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95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381000</xdr:colOff>
      <xdr:row>50</xdr:row>
      <xdr:rowOff>0</xdr:rowOff>
    </xdr:to>
    <xdr:pic>
      <xdr:nvPicPr>
        <xdr:cNvPr id="140" name="Picture 139" descr="South Africa">
          <a:extLst>
            <a:ext uri="{FF2B5EF4-FFF2-40B4-BE49-F238E27FC236}">
              <a16:creationId xmlns:a16="http://schemas.microsoft.com/office/drawing/2014/main" id="{52244649-DDD1-488A-9816-E413DE26F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885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2</xdr:col>
      <xdr:colOff>381000</xdr:colOff>
      <xdr:row>61</xdr:row>
      <xdr:rowOff>0</xdr:rowOff>
    </xdr:to>
    <xdr:pic>
      <xdr:nvPicPr>
        <xdr:cNvPr id="141" name="Picture 140" descr="Japan">
          <a:extLst>
            <a:ext uri="{FF2B5EF4-FFF2-40B4-BE49-F238E27FC236}">
              <a16:creationId xmlns:a16="http://schemas.microsoft.com/office/drawing/2014/main" id="{79820B83-F017-4299-8EB4-C2F32D28C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076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381000</xdr:colOff>
      <xdr:row>8</xdr:row>
      <xdr:rowOff>0</xdr:rowOff>
    </xdr:to>
    <xdr:pic>
      <xdr:nvPicPr>
        <xdr:cNvPr id="142" name="Picture 141" descr="United States">
          <a:extLst>
            <a:ext uri="{FF2B5EF4-FFF2-40B4-BE49-F238E27FC236}">
              <a16:creationId xmlns:a16="http://schemas.microsoft.com/office/drawing/2014/main" id="{4E7D02D3-9142-404D-9C26-09B87949B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266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381000</xdr:colOff>
      <xdr:row>24</xdr:row>
      <xdr:rowOff>0</xdr:rowOff>
    </xdr:to>
    <xdr:pic>
      <xdr:nvPicPr>
        <xdr:cNvPr id="143" name="Picture 142" descr="United States">
          <a:extLst>
            <a:ext uri="{FF2B5EF4-FFF2-40B4-BE49-F238E27FC236}">
              <a16:creationId xmlns:a16="http://schemas.microsoft.com/office/drawing/2014/main" id="{D3354737-AB39-4509-9BF8-86EA2139D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457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381000</xdr:colOff>
      <xdr:row>44</xdr:row>
      <xdr:rowOff>0</xdr:rowOff>
    </xdr:to>
    <xdr:pic>
      <xdr:nvPicPr>
        <xdr:cNvPr id="144" name="Picture 143" descr="United States">
          <a:extLst>
            <a:ext uri="{FF2B5EF4-FFF2-40B4-BE49-F238E27FC236}">
              <a16:creationId xmlns:a16="http://schemas.microsoft.com/office/drawing/2014/main" id="{29CE24DF-30C7-40C8-8A46-FF6A88F88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647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2</xdr:col>
      <xdr:colOff>381000</xdr:colOff>
      <xdr:row>66</xdr:row>
      <xdr:rowOff>0</xdr:rowOff>
    </xdr:to>
    <xdr:pic>
      <xdr:nvPicPr>
        <xdr:cNvPr id="145" name="Picture 144" descr="United States">
          <a:extLst>
            <a:ext uri="{FF2B5EF4-FFF2-40B4-BE49-F238E27FC236}">
              <a16:creationId xmlns:a16="http://schemas.microsoft.com/office/drawing/2014/main" id="{C9684A36-D7F1-4D67-9679-A67C0382E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838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381000</xdr:colOff>
      <xdr:row>125</xdr:row>
      <xdr:rowOff>0</xdr:rowOff>
    </xdr:to>
    <xdr:pic>
      <xdr:nvPicPr>
        <xdr:cNvPr id="146" name="Picture 145" descr="Australia">
          <a:extLst>
            <a:ext uri="{FF2B5EF4-FFF2-40B4-BE49-F238E27FC236}">
              <a16:creationId xmlns:a16="http://schemas.microsoft.com/office/drawing/2014/main" id="{58E99205-5A41-45D7-84E0-ED7E62585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28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381000</xdr:colOff>
      <xdr:row>130</xdr:row>
      <xdr:rowOff>0</xdr:rowOff>
    </xdr:to>
    <xdr:pic>
      <xdr:nvPicPr>
        <xdr:cNvPr id="147" name="Picture 146" descr="United States">
          <a:extLst>
            <a:ext uri="{FF2B5EF4-FFF2-40B4-BE49-F238E27FC236}">
              <a16:creationId xmlns:a16="http://schemas.microsoft.com/office/drawing/2014/main" id="{296E2AE0-B26B-40EA-87C5-FA8B5FE93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219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2</xdr:col>
      <xdr:colOff>381000</xdr:colOff>
      <xdr:row>85</xdr:row>
      <xdr:rowOff>0</xdr:rowOff>
    </xdr:to>
    <xdr:pic>
      <xdr:nvPicPr>
        <xdr:cNvPr id="148" name="Picture 147" descr="United States">
          <a:extLst>
            <a:ext uri="{FF2B5EF4-FFF2-40B4-BE49-F238E27FC236}">
              <a16:creationId xmlns:a16="http://schemas.microsoft.com/office/drawing/2014/main" id="{0DE825CD-A7AE-46EA-A982-1F08E8C6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409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2</xdr:col>
      <xdr:colOff>381000</xdr:colOff>
      <xdr:row>97</xdr:row>
      <xdr:rowOff>0</xdr:rowOff>
    </xdr:to>
    <xdr:pic>
      <xdr:nvPicPr>
        <xdr:cNvPr id="149" name="Picture 148" descr="United States">
          <a:extLst>
            <a:ext uri="{FF2B5EF4-FFF2-40B4-BE49-F238E27FC236}">
              <a16:creationId xmlns:a16="http://schemas.microsoft.com/office/drawing/2014/main" id="{52BFABF5-FCFE-4330-A8B4-B946F35B1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600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381000</xdr:colOff>
      <xdr:row>49</xdr:row>
      <xdr:rowOff>0</xdr:rowOff>
    </xdr:to>
    <xdr:pic>
      <xdr:nvPicPr>
        <xdr:cNvPr id="150" name="Picture 149" descr="United States">
          <a:extLst>
            <a:ext uri="{FF2B5EF4-FFF2-40B4-BE49-F238E27FC236}">
              <a16:creationId xmlns:a16="http://schemas.microsoft.com/office/drawing/2014/main" id="{D08FEA91-740E-4B8A-B299-2CE6A21A5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790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2</xdr:col>
      <xdr:colOff>381000</xdr:colOff>
      <xdr:row>65</xdr:row>
      <xdr:rowOff>0</xdr:rowOff>
    </xdr:to>
    <xdr:pic>
      <xdr:nvPicPr>
        <xdr:cNvPr id="151" name="Picture 150" descr="United States">
          <a:extLst>
            <a:ext uri="{FF2B5EF4-FFF2-40B4-BE49-F238E27FC236}">
              <a16:creationId xmlns:a16="http://schemas.microsoft.com/office/drawing/2014/main" id="{0E06C286-AC69-455C-85BF-F6B046E83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981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135</xdr:row>
      <xdr:rowOff>0</xdr:rowOff>
    </xdr:from>
    <xdr:to>
      <xdr:col>2</xdr:col>
      <xdr:colOff>381000</xdr:colOff>
      <xdr:row>137</xdr:row>
      <xdr:rowOff>0</xdr:rowOff>
    </xdr:to>
    <xdr:pic>
      <xdr:nvPicPr>
        <xdr:cNvPr id="152" name="Picture 151" descr="United States">
          <a:extLst>
            <a:ext uri="{FF2B5EF4-FFF2-40B4-BE49-F238E27FC236}">
              <a16:creationId xmlns:a16="http://schemas.microsoft.com/office/drawing/2014/main" id="{0224B50A-B715-43D6-80FA-04F87BA5F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171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133</xdr:row>
      <xdr:rowOff>0</xdr:rowOff>
    </xdr:from>
    <xdr:to>
      <xdr:col>2</xdr:col>
      <xdr:colOff>381000</xdr:colOff>
      <xdr:row>135</xdr:row>
      <xdr:rowOff>0</xdr:rowOff>
    </xdr:to>
    <xdr:pic>
      <xdr:nvPicPr>
        <xdr:cNvPr id="153" name="Picture 152" descr="United States">
          <a:extLst>
            <a:ext uri="{FF2B5EF4-FFF2-40B4-BE49-F238E27FC236}">
              <a16:creationId xmlns:a16="http://schemas.microsoft.com/office/drawing/2014/main" id="{FCB63986-224B-477B-9A7E-C8FF0CB0E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362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97</xdr:row>
      <xdr:rowOff>0</xdr:rowOff>
    </xdr:from>
    <xdr:to>
      <xdr:col>2</xdr:col>
      <xdr:colOff>381000</xdr:colOff>
      <xdr:row>99</xdr:row>
      <xdr:rowOff>0</xdr:rowOff>
    </xdr:to>
    <xdr:pic>
      <xdr:nvPicPr>
        <xdr:cNvPr id="154" name="Picture 153" descr="Chile">
          <a:extLst>
            <a:ext uri="{FF2B5EF4-FFF2-40B4-BE49-F238E27FC236}">
              <a16:creationId xmlns:a16="http://schemas.microsoft.com/office/drawing/2014/main" id="{D2D029DE-AD4E-4BBB-8B7C-18FA56FE3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552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381000</xdr:colOff>
      <xdr:row>35</xdr:row>
      <xdr:rowOff>0</xdr:rowOff>
    </xdr:to>
    <xdr:pic>
      <xdr:nvPicPr>
        <xdr:cNvPr id="155" name="Picture 154" descr="United States">
          <a:extLst>
            <a:ext uri="{FF2B5EF4-FFF2-40B4-BE49-F238E27FC236}">
              <a16:creationId xmlns:a16="http://schemas.microsoft.com/office/drawing/2014/main" id="{06714C8D-1E1F-422E-895C-66D226CED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743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381000</xdr:colOff>
      <xdr:row>47</xdr:row>
      <xdr:rowOff>0</xdr:rowOff>
    </xdr:to>
    <xdr:pic>
      <xdr:nvPicPr>
        <xdr:cNvPr id="156" name="Picture 155" descr="United States">
          <a:extLst>
            <a:ext uri="{FF2B5EF4-FFF2-40B4-BE49-F238E27FC236}">
              <a16:creationId xmlns:a16="http://schemas.microsoft.com/office/drawing/2014/main" id="{045996A5-2C2B-4F1D-9118-6FAEC1E98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9339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381000</xdr:colOff>
      <xdr:row>12</xdr:row>
      <xdr:rowOff>0</xdr:rowOff>
    </xdr:to>
    <xdr:pic>
      <xdr:nvPicPr>
        <xdr:cNvPr id="157" name="Picture 156" descr="United States">
          <a:extLst>
            <a:ext uri="{FF2B5EF4-FFF2-40B4-BE49-F238E27FC236}">
              <a16:creationId xmlns:a16="http://schemas.microsoft.com/office/drawing/2014/main" id="{90820DC8-EE93-4E1B-8341-1050D940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1244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ourl\OneDrive\bmw%20champ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rous\Downloads\queries%20for%20pg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nDuel-PGA-2018-06-23-26477-players-list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Model"/>
      <sheetName val="Sheet13"/>
      <sheetName val="Strokes Gained DB &amp; Screener"/>
      <sheetName val="Strokes GAined Analysis"/>
      <sheetName val="Salary Comparison"/>
      <sheetName val="Sheet8"/>
      <sheetName val="Sheet6"/>
      <sheetName val="Tiers"/>
      <sheetName val="Combined models for Fantasy Cru"/>
      <sheetName val="Weekly Cheatsheet"/>
      <sheetName val="MAX SG Copy Paste"/>
      <sheetName val="Algo Points"/>
      <sheetName val="MYOM"/>
      <sheetName val="OWGR "/>
      <sheetName val="Odds "/>
      <sheetName val="Strokes Gained Ranks by Field"/>
      <sheetName val="Strokes Gained Numbers"/>
      <sheetName val="Other Stat Ranks"/>
      <sheetName val="Approach Proximity"/>
      <sheetName val="Recent Form"/>
      <sheetName val="Course History"/>
      <sheetName val="DK Points Database &amp; Model"/>
      <sheetName val="Ownership Database &amp; Proj.Model"/>
      <sheetName val="Sheet12"/>
      <sheetName val="Leveraged Ownership Model "/>
      <sheetName val="9-8k"/>
      <sheetName val="7k"/>
      <sheetName val="6k"/>
      <sheetName val="10K"/>
      <sheetName val="Sheet10"/>
      <sheetName val="Sheet11"/>
      <sheetName val="Sheet9"/>
      <sheetName val="Sheet1"/>
      <sheetName val="Ownership Results"/>
      <sheetName val="Sheet2"/>
      <sheetName val="Player snapshot"/>
      <sheetName val="Sheet7"/>
      <sheetName val="Sheet3"/>
      <sheetName val="Sheet4"/>
      <sheetName val="Sheet5"/>
      <sheetName val="Ownership 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L1" t="str">
            <v>Golfers Name</v>
          </cell>
          <cell r="M1"/>
        </row>
        <row r="2">
          <cell r="L2">
            <v>0</v>
          </cell>
          <cell r="M2"/>
        </row>
        <row r="3">
          <cell r="L3" t="str">
            <v>Golfers Name</v>
          </cell>
          <cell r="M3"/>
        </row>
        <row r="4">
          <cell r="L4" t="str">
            <v>Dustin Johnson</v>
          </cell>
          <cell r="M4">
            <v>96.270044139179049</v>
          </cell>
        </row>
        <row r="5">
          <cell r="L5" t="str">
            <v>Jon Rahm</v>
          </cell>
          <cell r="M5">
            <v>89.504353738552126</v>
          </cell>
        </row>
        <row r="6">
          <cell r="L6" t="str">
            <v>Justin Thomas</v>
          </cell>
          <cell r="M6">
            <v>92.426398581147225</v>
          </cell>
        </row>
        <row r="7">
          <cell r="L7" t="str">
            <v>Bryson DeChambeau</v>
          </cell>
          <cell r="M7">
            <v>83.356792925450563</v>
          </cell>
        </row>
        <row r="8">
          <cell r="L8" t="str">
            <v>Rory McIlroy</v>
          </cell>
          <cell r="M8">
            <v>83.612304939031262</v>
          </cell>
        </row>
        <row r="9">
          <cell r="L9" t="str">
            <v>Xander Schauffele</v>
          </cell>
          <cell r="M9">
            <v>87.581776108861007</v>
          </cell>
        </row>
        <row r="10">
          <cell r="L10" t="str">
            <v>Daniel Berger</v>
          </cell>
          <cell r="M10">
            <v>87.603806030281021</v>
          </cell>
        </row>
        <row r="11">
          <cell r="L11" t="str">
            <v>Collin Morikawa</v>
          </cell>
          <cell r="M11">
            <v>84.990421759835314</v>
          </cell>
        </row>
        <row r="12">
          <cell r="L12" t="str">
            <v>Jason Day</v>
          </cell>
          <cell r="M12">
            <v>60.786502006594667</v>
          </cell>
        </row>
        <row r="13">
          <cell r="L13" t="str">
            <v>Scottie Scheffler</v>
          </cell>
          <cell r="M13">
            <v>75.619737911593703</v>
          </cell>
        </row>
        <row r="14">
          <cell r="L14" t="str">
            <v>Patrick Cantlay</v>
          </cell>
          <cell r="M14">
            <v>70.339752926750251</v>
          </cell>
        </row>
        <row r="15">
          <cell r="L15" t="str">
            <v>Patrick Reed</v>
          </cell>
          <cell r="M15">
            <v>81.955756975451692</v>
          </cell>
        </row>
        <row r="16">
          <cell r="L16" t="str">
            <v>Tony Finau</v>
          </cell>
          <cell r="M16">
            <v>73.319433403469318</v>
          </cell>
        </row>
        <row r="17">
          <cell r="L17" t="str">
            <v>Tiger Woods</v>
          </cell>
          <cell r="M17">
            <v>60.549529389544624</v>
          </cell>
        </row>
        <row r="18">
          <cell r="L18" t="str">
            <v>Hideki Matsuyama</v>
          </cell>
          <cell r="M18">
            <v>77.450053357075433</v>
          </cell>
        </row>
        <row r="19">
          <cell r="L19" t="str">
            <v>Kevin Kisner</v>
          </cell>
          <cell r="M19">
            <v>75.218662801936475</v>
          </cell>
        </row>
        <row r="20">
          <cell r="L20" t="str">
            <v>Tyrrell Hatton</v>
          </cell>
          <cell r="M20">
            <v>72.775180736141635</v>
          </cell>
        </row>
        <row r="21">
          <cell r="L21" t="str">
            <v>Harris English</v>
          </cell>
          <cell r="M21">
            <v>72.538261724535531</v>
          </cell>
        </row>
        <row r="22">
          <cell r="L22" t="str">
            <v>Adam Scott</v>
          </cell>
          <cell r="M22">
            <v>73.965573542820934</v>
          </cell>
        </row>
        <row r="23">
          <cell r="L23" t="str">
            <v>Matthew Wolff</v>
          </cell>
          <cell r="M23">
            <v>66.476792901880472</v>
          </cell>
        </row>
        <row r="24">
          <cell r="L24" t="str">
            <v>Paul Casey</v>
          </cell>
          <cell r="M24">
            <v>65.275516189453725</v>
          </cell>
        </row>
        <row r="25">
          <cell r="L25" t="str">
            <v>Viktor Hovland</v>
          </cell>
          <cell r="M25">
            <v>67.313833568573344</v>
          </cell>
        </row>
        <row r="26">
          <cell r="L26" t="str">
            <v>Billy Horschel</v>
          </cell>
          <cell r="M26">
            <v>69.086535796421543</v>
          </cell>
        </row>
        <row r="27">
          <cell r="L27" t="str">
            <v>Louis Oosthuizen</v>
          </cell>
          <cell r="M27">
            <v>67.18479965616929</v>
          </cell>
        </row>
        <row r="28">
          <cell r="L28" t="str">
            <v>Alex Noren</v>
          </cell>
          <cell r="M28">
            <v>55.68879425236495</v>
          </cell>
        </row>
        <row r="29">
          <cell r="L29" t="str">
            <v>Matthew Fitzpatrick</v>
          </cell>
          <cell r="M29">
            <v>54.872151162114342</v>
          </cell>
        </row>
        <row r="30">
          <cell r="L30" t="str">
            <v>Gary Woodland</v>
          </cell>
          <cell r="M30">
            <v>61.333701472070338</v>
          </cell>
        </row>
        <row r="31">
          <cell r="L31" t="str">
            <v>Russell Henley</v>
          </cell>
          <cell r="M31">
            <v>47.04713027958141</v>
          </cell>
        </row>
        <row r="32">
          <cell r="L32" t="str">
            <v>Sungjae Im</v>
          </cell>
          <cell r="M32">
            <v>71.32222344651133</v>
          </cell>
        </row>
        <row r="33">
          <cell r="L33" t="str">
            <v>Abraham Ancer</v>
          </cell>
          <cell r="M33">
            <v>68.593344024980865</v>
          </cell>
        </row>
        <row r="34">
          <cell r="L34" t="str">
            <v>Ryan Palmer</v>
          </cell>
          <cell r="M34">
            <v>74.827265726651348</v>
          </cell>
        </row>
        <row r="35">
          <cell r="L35" t="str">
            <v>Bubba Watson</v>
          </cell>
          <cell r="M35">
            <v>51.628575021989583</v>
          </cell>
        </row>
        <row r="36">
          <cell r="L36" t="str">
            <v>Cameron Champ</v>
          </cell>
          <cell r="M36">
            <v>50.978643113497128</v>
          </cell>
        </row>
        <row r="37">
          <cell r="L37" t="str">
            <v>Jason Kokrak</v>
          </cell>
          <cell r="M37">
            <v>50.419500074451832</v>
          </cell>
        </row>
        <row r="38">
          <cell r="L38" t="str">
            <v>Brendon Todd</v>
          </cell>
          <cell r="M38">
            <v>58.274925363937804</v>
          </cell>
        </row>
        <row r="39">
          <cell r="L39" t="str">
            <v>Matt Kuchar</v>
          </cell>
          <cell r="M39">
            <v>59.73348526113886</v>
          </cell>
        </row>
        <row r="40">
          <cell r="L40" t="str">
            <v>Cameron Smith</v>
          </cell>
          <cell r="M40">
            <v>63.397089213943104</v>
          </cell>
        </row>
        <row r="41">
          <cell r="L41" t="str">
            <v>Kevin Na</v>
          </cell>
          <cell r="M41">
            <v>62.508174263940326</v>
          </cell>
        </row>
        <row r="42">
          <cell r="L42" t="str">
            <v>Marc Leishman</v>
          </cell>
          <cell r="M42">
            <v>64.932512627643987</v>
          </cell>
        </row>
        <row r="43">
          <cell r="L43" t="str">
            <v>Corey Conners</v>
          </cell>
          <cell r="M43">
            <v>44.578332056064973</v>
          </cell>
        </row>
        <row r="44">
          <cell r="L44" t="str">
            <v>Joaquin Niemann</v>
          </cell>
          <cell r="M44">
            <v>48.179163261816853</v>
          </cell>
        </row>
        <row r="45">
          <cell r="L45" t="str">
            <v>Adam Hadwin</v>
          </cell>
          <cell r="M45">
            <v>43.035787428431497</v>
          </cell>
        </row>
        <row r="46">
          <cell r="L46" t="str">
            <v>Mackenzie Hughes</v>
          </cell>
          <cell r="M46">
            <v>54.848458811403709</v>
          </cell>
        </row>
        <row r="47">
          <cell r="L47" t="str">
            <v>Mark Hubbard</v>
          </cell>
          <cell r="M47">
            <v>43.216872993496509</v>
          </cell>
        </row>
        <row r="48">
          <cell r="L48" t="str">
            <v>Lanto Griffin</v>
          </cell>
          <cell r="M48">
            <v>50.435538776061755</v>
          </cell>
        </row>
        <row r="49">
          <cell r="L49" t="str">
            <v>Brian Harman</v>
          </cell>
          <cell r="M49">
            <v>47.328944563314955</v>
          </cell>
        </row>
        <row r="50">
          <cell r="L50" t="str">
            <v>Byeong Hun An</v>
          </cell>
          <cell r="M50">
            <v>55.257462373156073</v>
          </cell>
        </row>
        <row r="51">
          <cell r="L51" t="str">
            <v>Max Homa</v>
          </cell>
          <cell r="M51">
            <v>35.936425211224652</v>
          </cell>
        </row>
        <row r="52">
          <cell r="L52" t="str">
            <v>Charles Howell III</v>
          </cell>
          <cell r="M52">
            <v>38.397912425594576</v>
          </cell>
        </row>
        <row r="53">
          <cell r="L53" t="str">
            <v>Richy Werenski</v>
          </cell>
          <cell r="M53">
            <v>33.69236888587421</v>
          </cell>
        </row>
        <row r="54">
          <cell r="L54" t="str">
            <v>Brendan Steele</v>
          </cell>
          <cell r="M54">
            <v>44.399718587446436</v>
          </cell>
        </row>
        <row r="55">
          <cell r="L55" t="str">
            <v>Talor Gooch</v>
          </cell>
          <cell r="M55">
            <v>37.984295641268858</v>
          </cell>
        </row>
        <row r="56">
          <cell r="L56" t="str">
            <v>Joel Dahmen</v>
          </cell>
          <cell r="M56">
            <v>56.454746484051498</v>
          </cell>
        </row>
        <row r="57">
          <cell r="L57" t="str">
            <v>Dylan Frittelli</v>
          </cell>
          <cell r="M57">
            <v>41.665793339358963</v>
          </cell>
        </row>
        <row r="58">
          <cell r="L58" t="str">
            <v>J.T. Poston</v>
          </cell>
          <cell r="M58">
            <v>42.409757017822521</v>
          </cell>
        </row>
        <row r="59">
          <cell r="L59" t="str">
            <v>Tyler Duncan</v>
          </cell>
          <cell r="M59">
            <v>47.399805927811123</v>
          </cell>
        </row>
        <row r="60">
          <cell r="L60" t="str">
            <v>Kevin Streelman</v>
          </cell>
          <cell r="M60">
            <v>58.626713540789446</v>
          </cell>
        </row>
        <row r="61">
          <cell r="L61" t="str">
            <v>Robby Shelton</v>
          </cell>
          <cell r="M61">
            <v>39.166257994518979</v>
          </cell>
        </row>
        <row r="62">
          <cell r="L62" t="str">
            <v>Sebastian Munoz</v>
          </cell>
          <cell r="M62">
            <v>50.310400806681592</v>
          </cell>
        </row>
        <row r="63">
          <cell r="L63" t="str">
            <v>Danny Lee</v>
          </cell>
          <cell r="M63">
            <v>38.674815193774954</v>
          </cell>
        </row>
        <row r="64">
          <cell r="L64" t="str">
            <v>Adam Long</v>
          </cell>
          <cell r="M64">
            <v>52.503138994153851</v>
          </cell>
        </row>
        <row r="65">
          <cell r="L65" t="str">
            <v>Michael Thompson</v>
          </cell>
          <cell r="M65">
            <v>33.584888180476526</v>
          </cell>
        </row>
        <row r="66">
          <cell r="L66" t="str">
            <v>Andrew Landry</v>
          </cell>
          <cell r="M66">
            <v>33.262004746405609</v>
          </cell>
        </row>
        <row r="67">
          <cell r="L67" t="str">
            <v>Maverick McNealy</v>
          </cell>
          <cell r="M67">
            <v>28.870300588559029</v>
          </cell>
        </row>
        <row r="68">
          <cell r="L68" t="str">
            <v>Harry Higgs</v>
          </cell>
          <cell r="M68">
            <v>31.723235300747358</v>
          </cell>
        </row>
        <row r="69">
          <cell r="L69" t="str">
            <v>Nick Taylor</v>
          </cell>
          <cell r="M69">
            <v>38.053589678820707</v>
          </cell>
        </row>
        <row r="70">
          <cell r="L70" t="str">
            <v>Tom Hoge</v>
          </cell>
          <cell r="M70">
            <v>34.281497952558503</v>
          </cell>
        </row>
        <row r="71">
          <cell r="L71" t="str">
            <v>Carlos Ortiz</v>
          </cell>
          <cell r="M71">
            <v>28.235167517562161</v>
          </cell>
        </row>
        <row r="72">
          <cell r="L72" t="str">
            <v>Jim Herman</v>
          </cell>
          <cell r="M72">
            <v>33.985677508338085</v>
          </cell>
        </row>
        <row r="73">
          <cell r="L73">
            <v>0</v>
          </cell>
          <cell r="M73" t="e">
            <v>#N/A</v>
          </cell>
        </row>
        <row r="74">
          <cell r="L74">
            <v>0</v>
          </cell>
          <cell r="M74" t="e">
            <v>#N/A</v>
          </cell>
        </row>
        <row r="75">
          <cell r="L75">
            <v>0</v>
          </cell>
          <cell r="M75" t="e">
            <v>#N/A</v>
          </cell>
        </row>
        <row r="76">
          <cell r="L76">
            <v>0</v>
          </cell>
          <cell r="M76" t="e">
            <v>#N/A</v>
          </cell>
        </row>
        <row r="77">
          <cell r="L77">
            <v>0</v>
          </cell>
          <cell r="M77" t="e">
            <v>#N/A</v>
          </cell>
        </row>
        <row r="78">
          <cell r="L78">
            <v>0</v>
          </cell>
          <cell r="M78" t="e">
            <v>#N/A</v>
          </cell>
        </row>
        <row r="79">
          <cell r="L79">
            <v>0</v>
          </cell>
          <cell r="M79">
            <v>30</v>
          </cell>
        </row>
        <row r="80">
          <cell r="L80">
            <v>0</v>
          </cell>
          <cell r="M80" t="e">
            <v>#N/A</v>
          </cell>
        </row>
        <row r="81">
          <cell r="L81">
            <v>0</v>
          </cell>
          <cell r="M81" t="e">
            <v>#N/A</v>
          </cell>
        </row>
        <row r="82">
          <cell r="L82">
            <v>0</v>
          </cell>
          <cell r="M82" t="e">
            <v>#N/A</v>
          </cell>
        </row>
        <row r="83">
          <cell r="L83">
            <v>0</v>
          </cell>
          <cell r="M83" t="e">
            <v>#N/A</v>
          </cell>
        </row>
        <row r="84">
          <cell r="L84">
            <v>0</v>
          </cell>
          <cell r="M84" t="e">
            <v>#N/A</v>
          </cell>
        </row>
        <row r="85">
          <cell r="L85">
            <v>0</v>
          </cell>
          <cell r="M85" t="e">
            <v>#N/A</v>
          </cell>
        </row>
        <row r="86">
          <cell r="L86">
            <v>0</v>
          </cell>
          <cell r="M86" t="e">
            <v>#N/A</v>
          </cell>
        </row>
        <row r="87">
          <cell r="L87">
            <v>0</v>
          </cell>
          <cell r="M87" t="e">
            <v>#N/A</v>
          </cell>
        </row>
        <row r="88">
          <cell r="L88">
            <v>0</v>
          </cell>
          <cell r="M88" t="e">
            <v>#N/A</v>
          </cell>
        </row>
        <row r="89">
          <cell r="L89">
            <v>0</v>
          </cell>
          <cell r="M89" t="e">
            <v>#N/A</v>
          </cell>
        </row>
        <row r="90">
          <cell r="L90">
            <v>0</v>
          </cell>
          <cell r="M90" t="e">
            <v>#N/A</v>
          </cell>
        </row>
        <row r="91">
          <cell r="L91">
            <v>0</v>
          </cell>
          <cell r="M91" t="e">
            <v>#N/A</v>
          </cell>
        </row>
        <row r="92">
          <cell r="L92">
            <v>0</v>
          </cell>
          <cell r="M92" t="e">
            <v>#N/A</v>
          </cell>
        </row>
        <row r="93">
          <cell r="L93">
            <v>0</v>
          </cell>
          <cell r="M93" t="e">
            <v>#N/A</v>
          </cell>
        </row>
        <row r="94">
          <cell r="L94">
            <v>0</v>
          </cell>
          <cell r="M94" t="e">
            <v>#N/A</v>
          </cell>
        </row>
        <row r="95">
          <cell r="L95">
            <v>0</v>
          </cell>
          <cell r="M95" t="e">
            <v>#N/A</v>
          </cell>
        </row>
        <row r="96">
          <cell r="L96">
            <v>0</v>
          </cell>
          <cell r="M96">
            <v>31</v>
          </cell>
        </row>
        <row r="97">
          <cell r="L97">
            <v>0</v>
          </cell>
          <cell r="M97" t="e">
            <v>#N/A</v>
          </cell>
        </row>
        <row r="98">
          <cell r="L98">
            <v>0</v>
          </cell>
          <cell r="M98" t="e">
            <v>#N/A</v>
          </cell>
        </row>
        <row r="99">
          <cell r="L99">
            <v>0</v>
          </cell>
          <cell r="M99" t="e">
            <v>#N/A</v>
          </cell>
        </row>
        <row r="100">
          <cell r="L100">
            <v>0</v>
          </cell>
          <cell r="M100" t="e">
            <v>#N/A</v>
          </cell>
        </row>
        <row r="101">
          <cell r="L101">
            <v>0</v>
          </cell>
          <cell r="M101" t="e">
            <v>#N/A</v>
          </cell>
        </row>
        <row r="102">
          <cell r="L102">
            <v>0</v>
          </cell>
          <cell r="M102" t="e">
            <v>#N/A</v>
          </cell>
        </row>
        <row r="103">
          <cell r="L103">
            <v>0</v>
          </cell>
          <cell r="M103" t="e">
            <v>#N/A</v>
          </cell>
        </row>
        <row r="104">
          <cell r="L104">
            <v>0</v>
          </cell>
          <cell r="M104" t="e">
            <v>#N/A</v>
          </cell>
        </row>
        <row r="105">
          <cell r="L105">
            <v>0</v>
          </cell>
          <cell r="M105" t="e">
            <v>#N/A</v>
          </cell>
        </row>
        <row r="106">
          <cell r="L106">
            <v>0</v>
          </cell>
          <cell r="M106" t="e">
            <v>#N/A</v>
          </cell>
        </row>
        <row r="107">
          <cell r="L107">
            <v>0</v>
          </cell>
          <cell r="M107" t="e">
            <v>#N/A</v>
          </cell>
        </row>
        <row r="108">
          <cell r="L108">
            <v>0</v>
          </cell>
          <cell r="M108" t="e">
            <v>#N/A</v>
          </cell>
        </row>
        <row r="109">
          <cell r="L109">
            <v>0</v>
          </cell>
          <cell r="M109" t="e">
            <v>#N/A</v>
          </cell>
        </row>
        <row r="110">
          <cell r="L110">
            <v>0</v>
          </cell>
          <cell r="M110" t="e">
            <v>#N/A</v>
          </cell>
        </row>
        <row r="111">
          <cell r="L111">
            <v>0</v>
          </cell>
          <cell r="M111" t="e">
            <v>#N/A</v>
          </cell>
        </row>
        <row r="112">
          <cell r="L112">
            <v>0</v>
          </cell>
          <cell r="M112" t="e">
            <v>#N/A</v>
          </cell>
        </row>
        <row r="113">
          <cell r="L113">
            <v>0</v>
          </cell>
          <cell r="M113" t="e">
            <v>#N/A</v>
          </cell>
        </row>
        <row r="114">
          <cell r="L114">
            <v>0</v>
          </cell>
          <cell r="M114" t="e">
            <v>#N/A</v>
          </cell>
        </row>
        <row r="115">
          <cell r="L115">
            <v>0</v>
          </cell>
          <cell r="M115" t="e">
            <v>#N/A</v>
          </cell>
        </row>
        <row r="116">
          <cell r="L116">
            <v>0</v>
          </cell>
          <cell r="M116" t="e">
            <v>#N/A</v>
          </cell>
        </row>
        <row r="117">
          <cell r="L117">
            <v>0</v>
          </cell>
          <cell r="M117" t="e">
            <v>#N/A</v>
          </cell>
        </row>
        <row r="118">
          <cell r="L118">
            <v>0</v>
          </cell>
          <cell r="M118" t="e">
            <v>#N/A</v>
          </cell>
        </row>
        <row r="119">
          <cell r="L119">
            <v>0</v>
          </cell>
          <cell r="M119" t="e">
            <v>#N/A</v>
          </cell>
        </row>
        <row r="120">
          <cell r="L120">
            <v>0</v>
          </cell>
          <cell r="M120" t="e">
            <v>#N/A</v>
          </cell>
        </row>
        <row r="121">
          <cell r="L121">
            <v>0</v>
          </cell>
          <cell r="M121" t="e">
            <v>#N/A</v>
          </cell>
        </row>
        <row r="122">
          <cell r="L122">
            <v>0</v>
          </cell>
          <cell r="M122" t="e">
            <v>#N/A</v>
          </cell>
        </row>
        <row r="123">
          <cell r="L123">
            <v>0</v>
          </cell>
          <cell r="M123" t="e">
            <v>#N/A</v>
          </cell>
        </row>
        <row r="124">
          <cell r="L124">
            <v>0</v>
          </cell>
          <cell r="M124" t="e">
            <v>#N/A</v>
          </cell>
        </row>
        <row r="125">
          <cell r="L125">
            <v>0</v>
          </cell>
          <cell r="M125" t="e">
            <v>#N/A</v>
          </cell>
        </row>
        <row r="126">
          <cell r="L126">
            <v>0</v>
          </cell>
          <cell r="M126" t="e">
            <v>#N/A</v>
          </cell>
        </row>
        <row r="127">
          <cell r="L127">
            <v>0</v>
          </cell>
          <cell r="M127">
            <v>30</v>
          </cell>
        </row>
        <row r="128">
          <cell r="L128">
            <v>0</v>
          </cell>
          <cell r="M128" t="e">
            <v>#N/A</v>
          </cell>
        </row>
        <row r="129">
          <cell r="L129">
            <v>0</v>
          </cell>
          <cell r="M129" t="e">
            <v>#DIV/0!</v>
          </cell>
        </row>
        <row r="130">
          <cell r="L130">
            <v>0</v>
          </cell>
          <cell r="M130" t="e">
            <v>#DIV/0!</v>
          </cell>
        </row>
        <row r="131">
          <cell r="L131">
            <v>0</v>
          </cell>
          <cell r="M131" t="e">
            <v>#DIV/0!</v>
          </cell>
        </row>
        <row r="132">
          <cell r="L132">
            <v>0</v>
          </cell>
          <cell r="M132" t="e">
            <v>#DIV/0!</v>
          </cell>
        </row>
        <row r="133">
          <cell r="L133">
            <v>0</v>
          </cell>
          <cell r="M133" t="e">
            <v>#DIV/0!</v>
          </cell>
        </row>
        <row r="134">
          <cell r="L134">
            <v>0</v>
          </cell>
          <cell r="M134" t="e">
            <v>#DIV/0!</v>
          </cell>
        </row>
        <row r="135">
          <cell r="L135">
            <v>0</v>
          </cell>
          <cell r="M135" t="e">
            <v>#DIV/0!</v>
          </cell>
        </row>
        <row r="136">
          <cell r="L136">
            <v>0</v>
          </cell>
          <cell r="M136" t="e">
            <v>#DIV/0!</v>
          </cell>
        </row>
        <row r="137">
          <cell r="L137">
            <v>0</v>
          </cell>
          <cell r="M137" t="e">
            <v>#DIV/0!</v>
          </cell>
        </row>
        <row r="138">
          <cell r="L138">
            <v>0</v>
          </cell>
          <cell r="M138" t="e">
            <v>#DIV/0!</v>
          </cell>
        </row>
        <row r="139">
          <cell r="L139">
            <v>0</v>
          </cell>
          <cell r="M139" t="e">
            <v>#DIV/0!</v>
          </cell>
        </row>
        <row r="140">
          <cell r="L140">
            <v>0</v>
          </cell>
          <cell r="M140" t="e">
            <v>#DIV/0!</v>
          </cell>
        </row>
        <row r="141">
          <cell r="L141">
            <v>0</v>
          </cell>
          <cell r="M141" t="e">
            <v>#DIV/0!</v>
          </cell>
        </row>
        <row r="142">
          <cell r="L142">
            <v>0</v>
          </cell>
          <cell r="M142" t="e">
            <v>#DIV/0!</v>
          </cell>
        </row>
        <row r="143">
          <cell r="L143">
            <v>0</v>
          </cell>
          <cell r="M143" t="e">
            <v>#DIV/0!</v>
          </cell>
        </row>
        <row r="144">
          <cell r="L144">
            <v>0</v>
          </cell>
          <cell r="M144" t="e">
            <v>#DIV/0!</v>
          </cell>
        </row>
        <row r="145">
          <cell r="L145">
            <v>0</v>
          </cell>
          <cell r="M145" t="e">
            <v>#DIV/0!</v>
          </cell>
        </row>
        <row r="146">
          <cell r="L146">
            <v>0</v>
          </cell>
          <cell r="M146" t="e">
            <v>#DIV/0!</v>
          </cell>
        </row>
        <row r="147">
          <cell r="L147">
            <v>0</v>
          </cell>
          <cell r="M147" t="e">
            <v>#DIV/0!</v>
          </cell>
        </row>
        <row r="148">
          <cell r="L148">
            <v>0</v>
          </cell>
          <cell r="M148" t="e">
            <v>#DIV/0!</v>
          </cell>
        </row>
        <row r="149">
          <cell r="L149">
            <v>0</v>
          </cell>
          <cell r="M149" t="e">
            <v>#DIV/0!</v>
          </cell>
        </row>
        <row r="150">
          <cell r="L150">
            <v>0</v>
          </cell>
          <cell r="M150" t="e">
            <v>#DIV/0!</v>
          </cell>
        </row>
        <row r="151">
          <cell r="L151">
            <v>0</v>
          </cell>
          <cell r="M151" t="e">
            <v>#DIV/0!</v>
          </cell>
        </row>
        <row r="152">
          <cell r="L152">
            <v>0</v>
          </cell>
          <cell r="M152" t="e">
            <v>#DIV/0!</v>
          </cell>
        </row>
        <row r="153">
          <cell r="L153">
            <v>0</v>
          </cell>
          <cell r="M153" t="e">
            <v>#DIV/0!</v>
          </cell>
        </row>
        <row r="154">
          <cell r="L154">
            <v>0</v>
          </cell>
          <cell r="M154" t="e">
            <v>#DIV/0!</v>
          </cell>
        </row>
        <row r="155">
          <cell r="L155">
            <v>0</v>
          </cell>
          <cell r="M155" t="e">
            <v>#DIV/0!</v>
          </cell>
        </row>
        <row r="156">
          <cell r="L156">
            <v>0</v>
          </cell>
          <cell r="M156" t="e">
            <v>#DIV/0!</v>
          </cell>
        </row>
        <row r="157">
          <cell r="L157">
            <v>0</v>
          </cell>
          <cell r="M157" t="e">
            <v>#DIV/0!</v>
          </cell>
        </row>
        <row r="158">
          <cell r="L158">
            <v>0</v>
          </cell>
          <cell r="M158" t="e">
            <v>#DIV/0!</v>
          </cell>
        </row>
        <row r="159">
          <cell r="L159">
            <v>0</v>
          </cell>
          <cell r="M159" t="e">
            <v>#N/A</v>
          </cell>
        </row>
        <row r="160">
          <cell r="L160">
            <v>0</v>
          </cell>
          <cell r="M160" t="e">
            <v>#DIV/0!</v>
          </cell>
        </row>
        <row r="161">
          <cell r="L161">
            <v>0</v>
          </cell>
          <cell r="M161" t="e">
            <v>#DIV/0!</v>
          </cell>
        </row>
        <row r="162">
          <cell r="L162">
            <v>0</v>
          </cell>
          <cell r="M162" t="e">
            <v>#DIV/0!</v>
          </cell>
        </row>
        <row r="163">
          <cell r="L163">
            <v>0</v>
          </cell>
          <cell r="M163" t="e">
            <v>#DIV/0!</v>
          </cell>
        </row>
        <row r="164">
          <cell r="L164">
            <v>0</v>
          </cell>
          <cell r="M164" t="e">
            <v>#DIV/0!</v>
          </cell>
        </row>
        <row r="165">
          <cell r="L165">
            <v>0</v>
          </cell>
          <cell r="M165" t="e">
            <v>#DIV/0!</v>
          </cell>
        </row>
        <row r="166">
          <cell r="L166">
            <v>0</v>
          </cell>
          <cell r="M166" t="e">
            <v>#DIV/0!</v>
          </cell>
        </row>
        <row r="167">
          <cell r="L167">
            <v>0</v>
          </cell>
          <cell r="M167" t="e">
            <v>#DIV/0!</v>
          </cell>
        </row>
        <row r="168">
          <cell r="L168">
            <v>0</v>
          </cell>
          <cell r="M168" t="e">
            <v>#DIV/0!</v>
          </cell>
        </row>
        <row r="169">
          <cell r="L169">
            <v>0</v>
          </cell>
          <cell r="M169" t="e">
            <v>#DIV/0!</v>
          </cell>
        </row>
        <row r="170">
          <cell r="L170">
            <v>0</v>
          </cell>
          <cell r="M170" t="e">
            <v>#DIV/0!</v>
          </cell>
        </row>
        <row r="171">
          <cell r="L171">
            <v>0</v>
          </cell>
          <cell r="M171" t="e">
            <v>#DIV/0!</v>
          </cell>
        </row>
        <row r="172">
          <cell r="L172">
            <v>0</v>
          </cell>
          <cell r="M172" t="e">
            <v>#DIV/0!</v>
          </cell>
        </row>
        <row r="173">
          <cell r="L173">
            <v>0</v>
          </cell>
          <cell r="M173" t="e">
            <v>#DIV/0!</v>
          </cell>
        </row>
        <row r="174">
          <cell r="L174">
            <v>0</v>
          </cell>
          <cell r="M174" t="e">
            <v>#DIV/0!</v>
          </cell>
        </row>
        <row r="175">
          <cell r="L175">
            <v>0</v>
          </cell>
          <cell r="M175" t="e">
            <v>#DIV/0!</v>
          </cell>
        </row>
        <row r="176">
          <cell r="L176">
            <v>0</v>
          </cell>
          <cell r="M176" t="e">
            <v>#DIV/0!</v>
          </cell>
        </row>
        <row r="177">
          <cell r="L177">
            <v>0</v>
          </cell>
          <cell r="M177" t="e">
            <v>#DIV/0!</v>
          </cell>
        </row>
        <row r="178">
          <cell r="L178">
            <v>0</v>
          </cell>
          <cell r="M178" t="e">
            <v>#DIV/0!</v>
          </cell>
        </row>
        <row r="179">
          <cell r="L179">
            <v>0</v>
          </cell>
          <cell r="M179" t="e">
            <v>#DIV/0!</v>
          </cell>
        </row>
        <row r="180">
          <cell r="L180">
            <v>0</v>
          </cell>
          <cell r="M180" t="e">
            <v>#DIV/0!</v>
          </cell>
        </row>
        <row r="181">
          <cell r="L181">
            <v>0</v>
          </cell>
          <cell r="M181" t="e">
            <v>#DIV/0!</v>
          </cell>
        </row>
        <row r="182">
          <cell r="L182">
            <v>0</v>
          </cell>
          <cell r="M182" t="e">
            <v>#DIV/0!</v>
          </cell>
        </row>
        <row r="183">
          <cell r="L183">
            <v>0</v>
          </cell>
          <cell r="M183" t="e">
            <v>#DIV/0!</v>
          </cell>
        </row>
        <row r="184">
          <cell r="L184">
            <v>0</v>
          </cell>
          <cell r="M184" t="e">
            <v>#DIV/0!</v>
          </cell>
        </row>
        <row r="185">
          <cell r="L185">
            <v>0</v>
          </cell>
          <cell r="M185" t="e">
            <v>#DIV/0!</v>
          </cell>
        </row>
        <row r="186">
          <cell r="L186">
            <v>0</v>
          </cell>
          <cell r="M186" t="e">
            <v>#DIV/0!</v>
          </cell>
        </row>
        <row r="187">
          <cell r="L187">
            <v>0</v>
          </cell>
          <cell r="M187" t="e">
            <v>#DIV/0!</v>
          </cell>
        </row>
        <row r="188">
          <cell r="L188">
            <v>0</v>
          </cell>
          <cell r="M188" t="e">
            <v>#DIV/0!</v>
          </cell>
        </row>
        <row r="189">
          <cell r="L189">
            <v>0</v>
          </cell>
          <cell r="M189" t="e">
            <v>#DIV/0!</v>
          </cell>
        </row>
        <row r="190">
          <cell r="L190">
            <v>0</v>
          </cell>
          <cell r="M190" t="e">
            <v>#DIV/0!</v>
          </cell>
        </row>
        <row r="191">
          <cell r="L191">
            <v>0</v>
          </cell>
          <cell r="M191" t="e">
            <v>#DIV/0!</v>
          </cell>
        </row>
        <row r="192">
          <cell r="L192">
            <v>0</v>
          </cell>
          <cell r="M192" t="e">
            <v>#DIV/0!</v>
          </cell>
        </row>
        <row r="193">
          <cell r="L193">
            <v>0</v>
          </cell>
          <cell r="M193" t="e">
            <v>#DIV/0!</v>
          </cell>
        </row>
        <row r="194">
          <cell r="L194">
            <v>0</v>
          </cell>
          <cell r="M194" t="e">
            <v>#DIV/0!</v>
          </cell>
        </row>
        <row r="195">
          <cell r="L195">
            <v>0</v>
          </cell>
          <cell r="M195" t="e">
            <v>#DIV/0!</v>
          </cell>
        </row>
        <row r="196">
          <cell r="L196">
            <v>0</v>
          </cell>
          <cell r="M196" t="e">
            <v>#DIV/0!</v>
          </cell>
        </row>
        <row r="197">
          <cell r="L197">
            <v>0</v>
          </cell>
          <cell r="M197" t="e">
            <v>#DIV/0!</v>
          </cell>
        </row>
        <row r="198">
          <cell r="L198">
            <v>0</v>
          </cell>
          <cell r="M198" t="e">
            <v>#DIV/0!</v>
          </cell>
        </row>
        <row r="199">
          <cell r="L199">
            <v>0</v>
          </cell>
          <cell r="M199" t="e">
            <v>#DIV/0!</v>
          </cell>
        </row>
        <row r="200">
          <cell r="L200">
            <v>0</v>
          </cell>
          <cell r="M200" t="e">
            <v>#DIV/0!</v>
          </cell>
        </row>
        <row r="201">
          <cell r="L201">
            <v>0</v>
          </cell>
          <cell r="M201" t="e">
            <v>#DIV/0!</v>
          </cell>
        </row>
        <row r="202">
          <cell r="L202">
            <v>0</v>
          </cell>
          <cell r="M202" t="e">
            <v>#DIV/0!</v>
          </cell>
        </row>
        <row r="203">
          <cell r="L203">
            <v>0</v>
          </cell>
          <cell r="M203" t="e">
            <v>#DIV/0!</v>
          </cell>
        </row>
        <row r="204">
          <cell r="L204">
            <v>0</v>
          </cell>
          <cell r="M204" t="e">
            <v>#DIV/0!</v>
          </cell>
        </row>
        <row r="205">
          <cell r="L205">
            <v>0</v>
          </cell>
          <cell r="M205" t="e">
            <v>#DIV/0!</v>
          </cell>
        </row>
        <row r="206">
          <cell r="L206">
            <v>0</v>
          </cell>
          <cell r="M206" t="e">
            <v>#DIV/0!</v>
          </cell>
        </row>
        <row r="207">
          <cell r="L207">
            <v>0</v>
          </cell>
          <cell r="M207" t="e">
            <v>#DIV/0!</v>
          </cell>
        </row>
        <row r="208">
          <cell r="L208">
            <v>0</v>
          </cell>
          <cell r="M208" t="e">
            <v>#DIV/0!</v>
          </cell>
        </row>
        <row r="209">
          <cell r="L209">
            <v>0</v>
          </cell>
          <cell r="M209" t="e">
            <v>#DIV/0!</v>
          </cell>
        </row>
        <row r="210">
          <cell r="L210">
            <v>0</v>
          </cell>
          <cell r="M210" t="e">
            <v>#DIV/0!</v>
          </cell>
        </row>
        <row r="211">
          <cell r="L211">
            <v>0</v>
          </cell>
          <cell r="M211" t="e">
            <v>#DIV/0!</v>
          </cell>
        </row>
        <row r="212">
          <cell r="L212">
            <v>0</v>
          </cell>
          <cell r="M212" t="e">
            <v>#DIV/0!</v>
          </cell>
        </row>
        <row r="213">
          <cell r="L213">
            <v>0</v>
          </cell>
          <cell r="M213" t="e">
            <v>#DIV/0!</v>
          </cell>
        </row>
        <row r="214">
          <cell r="L214">
            <v>0</v>
          </cell>
          <cell r="M214" t="e">
            <v>#DIV/0!</v>
          </cell>
        </row>
        <row r="215">
          <cell r="L215">
            <v>0</v>
          </cell>
          <cell r="M215" t="e">
            <v>#DIV/0!</v>
          </cell>
        </row>
        <row r="216">
          <cell r="L216">
            <v>0</v>
          </cell>
          <cell r="M216" t="e">
            <v>#DIV/0!</v>
          </cell>
        </row>
        <row r="217">
          <cell r="L217">
            <v>0</v>
          </cell>
          <cell r="M217" t="e">
            <v>#DIV/0!</v>
          </cell>
        </row>
        <row r="218">
          <cell r="L218">
            <v>0</v>
          </cell>
          <cell r="M218" t="e">
            <v>#DIV/0!</v>
          </cell>
        </row>
        <row r="219">
          <cell r="L219">
            <v>0</v>
          </cell>
          <cell r="M219" t="e">
            <v>#DIV/0!</v>
          </cell>
        </row>
        <row r="220">
          <cell r="L220">
            <v>0</v>
          </cell>
          <cell r="M220" t="e">
            <v>#DIV/0!</v>
          </cell>
        </row>
        <row r="221">
          <cell r="L221">
            <v>0</v>
          </cell>
          <cell r="M221" t="e">
            <v>#DIV/0!</v>
          </cell>
        </row>
        <row r="222">
          <cell r="L222">
            <v>0</v>
          </cell>
          <cell r="M222" t="e">
            <v>#DIV/0!</v>
          </cell>
        </row>
        <row r="223">
          <cell r="L223">
            <v>0</v>
          </cell>
          <cell r="M223" t="e">
            <v>#DIV/0!</v>
          </cell>
        </row>
        <row r="224">
          <cell r="L224">
            <v>0</v>
          </cell>
          <cell r="M224" t="e">
            <v>#DIV/0!</v>
          </cell>
        </row>
        <row r="225">
          <cell r="L225">
            <v>0</v>
          </cell>
          <cell r="M225" t="e">
            <v>#DIV/0!</v>
          </cell>
        </row>
        <row r="226">
          <cell r="L226">
            <v>0</v>
          </cell>
          <cell r="M226" t="e">
            <v>#DIV/0!</v>
          </cell>
        </row>
        <row r="227">
          <cell r="L227">
            <v>0</v>
          </cell>
          <cell r="M227" t="e">
            <v>#DIV/0!</v>
          </cell>
        </row>
        <row r="228">
          <cell r="L228">
            <v>0</v>
          </cell>
          <cell r="M228" t="e">
            <v>#DIV/0!</v>
          </cell>
        </row>
        <row r="229">
          <cell r="L229">
            <v>0</v>
          </cell>
          <cell r="M229" t="e">
            <v>#DIV/0!</v>
          </cell>
        </row>
        <row r="230">
          <cell r="L230">
            <v>0</v>
          </cell>
          <cell r="M230" t="e">
            <v>#DIV/0!</v>
          </cell>
        </row>
        <row r="231">
          <cell r="L231">
            <v>0</v>
          </cell>
          <cell r="M231" t="e">
            <v>#DIV/0!</v>
          </cell>
        </row>
        <row r="232">
          <cell r="L232">
            <v>0</v>
          </cell>
          <cell r="M232" t="e">
            <v>#DIV/0!</v>
          </cell>
        </row>
        <row r="233">
          <cell r="L233">
            <v>0</v>
          </cell>
          <cell r="M233" t="e">
            <v>#DIV/0!</v>
          </cell>
        </row>
        <row r="234">
          <cell r="L234">
            <v>0</v>
          </cell>
          <cell r="M234" t="e">
            <v>#DIV/0!</v>
          </cell>
        </row>
        <row r="235">
          <cell r="L235">
            <v>0</v>
          </cell>
          <cell r="M235" t="e">
            <v>#DIV/0!</v>
          </cell>
        </row>
        <row r="236">
          <cell r="L236">
            <v>0</v>
          </cell>
          <cell r="M236" t="e">
            <v>#DIV/0!</v>
          </cell>
        </row>
        <row r="237">
          <cell r="L237">
            <v>0</v>
          </cell>
          <cell r="M237" t="e">
            <v>#DIV/0!</v>
          </cell>
        </row>
        <row r="238">
          <cell r="L238">
            <v>0</v>
          </cell>
          <cell r="M238" t="e">
            <v>#DIV/0!</v>
          </cell>
        </row>
        <row r="239">
          <cell r="L239">
            <v>0</v>
          </cell>
          <cell r="M239" t="e">
            <v>#DIV/0!</v>
          </cell>
        </row>
        <row r="240">
          <cell r="L240">
            <v>0</v>
          </cell>
          <cell r="M240" t="e">
            <v>#DIV/0!</v>
          </cell>
        </row>
        <row r="241">
          <cell r="L241">
            <v>0</v>
          </cell>
          <cell r="M241" t="e">
            <v>#DIV/0!</v>
          </cell>
        </row>
        <row r="242">
          <cell r="L242">
            <v>0</v>
          </cell>
          <cell r="M242" t="e">
            <v>#DIV/0!</v>
          </cell>
        </row>
        <row r="243">
          <cell r="L243">
            <v>0</v>
          </cell>
          <cell r="M243" t="e">
            <v>#DIV/0!</v>
          </cell>
        </row>
        <row r="244">
          <cell r="L244">
            <v>0</v>
          </cell>
          <cell r="M244" t="e">
            <v>#DIV/0!</v>
          </cell>
        </row>
        <row r="245">
          <cell r="L245">
            <v>0</v>
          </cell>
          <cell r="M245" t="e">
            <v>#DIV/0!</v>
          </cell>
        </row>
        <row r="246">
          <cell r="L246">
            <v>0</v>
          </cell>
          <cell r="M246" t="e">
            <v>#DIV/0!</v>
          </cell>
        </row>
        <row r="247">
          <cell r="L247">
            <v>0</v>
          </cell>
          <cell r="M247" t="e">
            <v>#DIV/0!</v>
          </cell>
        </row>
        <row r="248">
          <cell r="L248">
            <v>0</v>
          </cell>
          <cell r="M248" t="e">
            <v>#DIV/0!</v>
          </cell>
        </row>
        <row r="249">
          <cell r="L249">
            <v>0</v>
          </cell>
          <cell r="M249" t="e">
            <v>#DIV/0!</v>
          </cell>
        </row>
        <row r="250">
          <cell r="L250">
            <v>0</v>
          </cell>
          <cell r="M250" t="e">
            <v>#DIV/0!</v>
          </cell>
        </row>
        <row r="251">
          <cell r="L251">
            <v>0</v>
          </cell>
          <cell r="M251" t="e">
            <v>#DIV/0!</v>
          </cell>
        </row>
        <row r="252">
          <cell r="L252">
            <v>0</v>
          </cell>
          <cell r="M252" t="e">
            <v>#DIV/0!</v>
          </cell>
        </row>
        <row r="253">
          <cell r="L253">
            <v>0</v>
          </cell>
          <cell r="M253" t="e">
            <v>#DIV/0!</v>
          </cell>
        </row>
        <row r="254">
          <cell r="L254">
            <v>0</v>
          </cell>
          <cell r="M254" t="e">
            <v>#DIV/0!</v>
          </cell>
        </row>
        <row r="255">
          <cell r="L255">
            <v>0</v>
          </cell>
          <cell r="M255" t="e">
            <v>#DIV/0!</v>
          </cell>
        </row>
        <row r="256">
          <cell r="L256">
            <v>0</v>
          </cell>
          <cell r="M256" t="e">
            <v>#DIV/0!</v>
          </cell>
        </row>
        <row r="257">
          <cell r="L257">
            <v>0</v>
          </cell>
          <cell r="M257" t="e">
            <v>#DIV/0!</v>
          </cell>
        </row>
        <row r="258">
          <cell r="L258">
            <v>0</v>
          </cell>
          <cell r="M258" t="e">
            <v>#DIV/0!</v>
          </cell>
        </row>
        <row r="259">
          <cell r="L259">
            <v>0</v>
          </cell>
          <cell r="M259" t="e">
            <v>#DIV/0!</v>
          </cell>
        </row>
        <row r="260">
          <cell r="L260">
            <v>0</v>
          </cell>
          <cell r="M260" t="e">
            <v>#DIV/0!</v>
          </cell>
        </row>
        <row r="261">
          <cell r="L261">
            <v>0</v>
          </cell>
          <cell r="M261" t="e">
            <v>#DIV/0!</v>
          </cell>
        </row>
        <row r="262">
          <cell r="L262">
            <v>0</v>
          </cell>
          <cell r="M262" t="e">
            <v>#DIV/0!</v>
          </cell>
        </row>
        <row r="263">
          <cell r="L263">
            <v>0</v>
          </cell>
          <cell r="M263" t="e">
            <v>#DIV/0!</v>
          </cell>
        </row>
        <row r="264">
          <cell r="L264">
            <v>0</v>
          </cell>
          <cell r="M264" t="e">
            <v>#DIV/0!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T2G"/>
      <sheetName val="SG-OTT"/>
      <sheetName val="Sheet1"/>
      <sheetName val="SG-APP"/>
      <sheetName val="SG-ARG"/>
      <sheetName val="SG-P"/>
      <sheetName val="owgr-300-600"/>
      <sheetName val="Par 5 scoring"/>
      <sheetName val="scrambling 20-30 yards"/>
      <sheetName val="putting inside 10 feet"/>
      <sheetName val="OWGR"/>
      <sheetName val="scrambling"/>
      <sheetName val="Sand Save"/>
      <sheetName val="Driving Distances"/>
      <sheetName val="Good Drive %"/>
      <sheetName val="Driving Acc"/>
      <sheetName val="`"/>
      <sheetName val="par 4 scoring"/>
      <sheetName val="BOB 175-200"/>
      <sheetName val="BOB 150-175"/>
      <sheetName val="bob 125-150"/>
      <sheetName val="BOB&lt;125"/>
      <sheetName val="Proximity"/>
      <sheetName val="Total Driving"/>
      <sheetName val="GIR+Fringe"/>
      <sheetName val="Bogey Avoidance"/>
      <sheetName val="BOB"/>
      <sheetName val="Par 4"/>
      <sheetName val="Bridie Average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A1" t="str">
            <v>PLAYER NAME</v>
          </cell>
          <cell r="B1" t="str">
            <v>RANK THIS WEEK</v>
          </cell>
        </row>
        <row r="2">
          <cell r="A2" t="str">
            <v>Zach Johnson</v>
          </cell>
          <cell r="B2">
            <v>1</v>
          </cell>
        </row>
        <row r="3">
          <cell r="A3" t="str">
            <v>Henrik Stenson</v>
          </cell>
          <cell r="B3">
            <v>2</v>
          </cell>
        </row>
        <row r="4">
          <cell r="A4" t="str">
            <v>Louis Oosthuizen</v>
          </cell>
          <cell r="B4">
            <v>3</v>
          </cell>
        </row>
        <row r="5">
          <cell r="A5" t="str">
            <v>Steve Stricker</v>
          </cell>
          <cell r="B5">
            <v>4</v>
          </cell>
        </row>
        <row r="6">
          <cell r="A6" t="str">
            <v>Tom Hoge</v>
          </cell>
          <cell r="B6">
            <v>5</v>
          </cell>
        </row>
        <row r="7">
          <cell r="A7" t="str">
            <v>Jim Furyk</v>
          </cell>
          <cell r="B7">
            <v>6</v>
          </cell>
        </row>
        <row r="8">
          <cell r="A8" t="str">
            <v>Chesson Hadley</v>
          </cell>
          <cell r="B8">
            <v>7</v>
          </cell>
        </row>
        <row r="9">
          <cell r="A9" t="str">
            <v>Keegan Bradley</v>
          </cell>
          <cell r="B9">
            <v>8</v>
          </cell>
        </row>
        <row r="10">
          <cell r="A10" t="str">
            <v>Andrew Landry</v>
          </cell>
          <cell r="B10">
            <v>8</v>
          </cell>
        </row>
        <row r="11">
          <cell r="A11" t="str">
            <v>Russell Knox</v>
          </cell>
          <cell r="B11">
            <v>10</v>
          </cell>
        </row>
        <row r="12">
          <cell r="A12" t="str">
            <v>Nate Lashley</v>
          </cell>
          <cell r="B12">
            <v>10</v>
          </cell>
        </row>
        <row r="13">
          <cell r="A13" t="str">
            <v>Conrad Shindler</v>
          </cell>
          <cell r="B13">
            <v>10</v>
          </cell>
        </row>
        <row r="14">
          <cell r="A14" t="str">
            <v>Jordan Spieth</v>
          </cell>
          <cell r="B14">
            <v>10</v>
          </cell>
        </row>
        <row r="15">
          <cell r="A15" t="str">
            <v>Brian Stuard</v>
          </cell>
          <cell r="B15">
            <v>10</v>
          </cell>
        </row>
        <row r="16">
          <cell r="A16" t="str">
            <v>Stewart Cink</v>
          </cell>
          <cell r="B16">
            <v>15</v>
          </cell>
        </row>
        <row r="17">
          <cell r="A17" t="str">
            <v>Chez Reavie</v>
          </cell>
          <cell r="B17">
            <v>15</v>
          </cell>
        </row>
        <row r="18">
          <cell r="A18" t="str">
            <v>Nick Watney</v>
          </cell>
          <cell r="B18">
            <v>17</v>
          </cell>
        </row>
        <row r="19">
          <cell r="A19" t="str">
            <v>Matt Kuchar</v>
          </cell>
          <cell r="B19">
            <v>18</v>
          </cell>
        </row>
        <row r="20">
          <cell r="A20" t="str">
            <v>Chris Kirk</v>
          </cell>
          <cell r="B20">
            <v>19</v>
          </cell>
        </row>
        <row r="21">
          <cell r="A21" t="str">
            <v>Satoshi Kodaira</v>
          </cell>
          <cell r="B21">
            <v>19</v>
          </cell>
        </row>
        <row r="22">
          <cell r="A22" t="str">
            <v>Wesley Bryan</v>
          </cell>
          <cell r="B22">
            <v>21</v>
          </cell>
        </row>
        <row r="23">
          <cell r="A23" t="str">
            <v>David Hearn</v>
          </cell>
          <cell r="B23">
            <v>21</v>
          </cell>
        </row>
        <row r="24">
          <cell r="A24" t="str">
            <v>Dustin Johnson</v>
          </cell>
          <cell r="B24">
            <v>23</v>
          </cell>
        </row>
        <row r="25">
          <cell r="A25" t="str">
            <v>Justin Rose</v>
          </cell>
          <cell r="B25">
            <v>23</v>
          </cell>
        </row>
        <row r="26">
          <cell r="A26" t="str">
            <v>J.J. Spaun</v>
          </cell>
          <cell r="B26">
            <v>25</v>
          </cell>
        </row>
        <row r="27">
          <cell r="A27" t="str">
            <v>Tiger Woods</v>
          </cell>
          <cell r="B27">
            <v>25</v>
          </cell>
        </row>
        <row r="28">
          <cell r="A28" t="str">
            <v>J.J. Henry</v>
          </cell>
          <cell r="B28">
            <v>27</v>
          </cell>
        </row>
        <row r="29">
          <cell r="A29" t="str">
            <v>Vaughn Taylor</v>
          </cell>
          <cell r="B29">
            <v>27</v>
          </cell>
        </row>
        <row r="30">
          <cell r="A30" t="str">
            <v>Ryan Armour</v>
          </cell>
          <cell r="B30">
            <v>29</v>
          </cell>
        </row>
        <row r="31">
          <cell r="A31" t="str">
            <v>Kevin Streelman</v>
          </cell>
          <cell r="B31">
            <v>29</v>
          </cell>
        </row>
        <row r="32">
          <cell r="A32" t="str">
            <v>Rafa Cabrera Bello</v>
          </cell>
          <cell r="B32">
            <v>31</v>
          </cell>
        </row>
        <row r="33">
          <cell r="A33" t="str">
            <v>Rickie Fowler</v>
          </cell>
          <cell r="B33">
            <v>31</v>
          </cell>
        </row>
        <row r="34">
          <cell r="A34" t="str">
            <v>Rory McIlroy</v>
          </cell>
          <cell r="B34">
            <v>31</v>
          </cell>
        </row>
        <row r="35">
          <cell r="A35" t="str">
            <v>Pat Perez</v>
          </cell>
          <cell r="B35">
            <v>31</v>
          </cell>
        </row>
        <row r="36">
          <cell r="A36" t="str">
            <v>Ted Potter, Jr.</v>
          </cell>
          <cell r="B36">
            <v>35</v>
          </cell>
        </row>
        <row r="37">
          <cell r="A37" t="str">
            <v>Chad Campbell</v>
          </cell>
          <cell r="B37">
            <v>36</v>
          </cell>
        </row>
        <row r="38">
          <cell r="A38" t="str">
            <v>Alex Cejka</v>
          </cell>
          <cell r="B38">
            <v>37</v>
          </cell>
        </row>
        <row r="39">
          <cell r="A39" t="str">
            <v>Bryson DeChambeau</v>
          </cell>
          <cell r="B39">
            <v>37</v>
          </cell>
        </row>
        <row r="40">
          <cell r="A40" t="str">
            <v>Kevin Na</v>
          </cell>
          <cell r="B40">
            <v>37</v>
          </cell>
        </row>
        <row r="41">
          <cell r="A41" t="str">
            <v>Adam Scott</v>
          </cell>
          <cell r="B41">
            <v>37</v>
          </cell>
        </row>
        <row r="42">
          <cell r="A42" t="str">
            <v>Emiliano Grillo</v>
          </cell>
          <cell r="B42">
            <v>41</v>
          </cell>
        </row>
        <row r="43">
          <cell r="A43" t="str">
            <v>Brian Gay</v>
          </cell>
          <cell r="B43">
            <v>42</v>
          </cell>
        </row>
        <row r="44">
          <cell r="A44" t="str">
            <v>Scott Piercy</v>
          </cell>
          <cell r="B44">
            <v>43</v>
          </cell>
        </row>
        <row r="45">
          <cell r="A45" t="str">
            <v>Blayne Barber</v>
          </cell>
          <cell r="B45">
            <v>44</v>
          </cell>
        </row>
        <row r="46">
          <cell r="A46" t="str">
            <v>Ian Poulter</v>
          </cell>
          <cell r="B46">
            <v>44</v>
          </cell>
        </row>
        <row r="47">
          <cell r="A47" t="str">
            <v>Jason Dufner</v>
          </cell>
          <cell r="B47">
            <v>46</v>
          </cell>
        </row>
        <row r="48">
          <cell r="A48" t="str">
            <v>Brian Harman</v>
          </cell>
          <cell r="B48">
            <v>46</v>
          </cell>
        </row>
        <row r="49">
          <cell r="A49" t="str">
            <v>Patton Kizzire</v>
          </cell>
          <cell r="B49">
            <v>46</v>
          </cell>
        </row>
        <row r="50">
          <cell r="A50" t="str">
            <v>Martin Laird</v>
          </cell>
          <cell r="B50">
            <v>46</v>
          </cell>
        </row>
        <row r="51">
          <cell r="A51" t="str">
            <v>Justin Thomas</v>
          </cell>
          <cell r="B51">
            <v>46</v>
          </cell>
        </row>
        <row r="52">
          <cell r="A52" t="str">
            <v>Russell Henley</v>
          </cell>
          <cell r="B52">
            <v>51</v>
          </cell>
        </row>
        <row r="53">
          <cell r="A53" t="str">
            <v>Corey Conners</v>
          </cell>
          <cell r="B53">
            <v>52</v>
          </cell>
        </row>
        <row r="54">
          <cell r="A54" t="str">
            <v>Brice Garnett</v>
          </cell>
          <cell r="B54">
            <v>52</v>
          </cell>
        </row>
        <row r="55">
          <cell r="A55" t="str">
            <v>Ryan Palmer</v>
          </cell>
          <cell r="B55">
            <v>52</v>
          </cell>
        </row>
        <row r="56">
          <cell r="A56" t="str">
            <v>Jimmy Walker</v>
          </cell>
          <cell r="B56">
            <v>52</v>
          </cell>
        </row>
        <row r="57">
          <cell r="A57" t="str">
            <v>Kevin Chappell</v>
          </cell>
          <cell r="B57">
            <v>56</v>
          </cell>
        </row>
        <row r="58">
          <cell r="A58" t="str">
            <v>Sam Ryder</v>
          </cell>
          <cell r="B58">
            <v>56</v>
          </cell>
        </row>
        <row r="59">
          <cell r="A59" t="str">
            <v>Kyle Stanley</v>
          </cell>
          <cell r="B59">
            <v>56</v>
          </cell>
        </row>
        <row r="60">
          <cell r="A60" t="str">
            <v>James Hahn</v>
          </cell>
          <cell r="B60">
            <v>59</v>
          </cell>
        </row>
        <row r="61">
          <cell r="A61" t="str">
            <v>Shane Lowry</v>
          </cell>
          <cell r="B61">
            <v>59</v>
          </cell>
        </row>
        <row r="62">
          <cell r="A62" t="str">
            <v>Shawn Stefani</v>
          </cell>
          <cell r="B62">
            <v>59</v>
          </cell>
        </row>
        <row r="63">
          <cell r="A63" t="str">
            <v>Richy Werenski</v>
          </cell>
          <cell r="B63">
            <v>59</v>
          </cell>
        </row>
        <row r="64">
          <cell r="A64" t="str">
            <v>Gary Woodland</v>
          </cell>
          <cell r="B64">
            <v>59</v>
          </cell>
        </row>
        <row r="65">
          <cell r="A65" t="str">
            <v>Robert Garrigus</v>
          </cell>
          <cell r="B65">
            <v>64</v>
          </cell>
        </row>
        <row r="66">
          <cell r="A66" t="str">
            <v>Charley Hoffman</v>
          </cell>
          <cell r="B66">
            <v>64</v>
          </cell>
        </row>
        <row r="67">
          <cell r="A67" t="str">
            <v>J.B. Holmes</v>
          </cell>
          <cell r="B67">
            <v>64</v>
          </cell>
        </row>
        <row r="68">
          <cell r="A68" t="str">
            <v>David Lingmerth</v>
          </cell>
          <cell r="B68">
            <v>67</v>
          </cell>
        </row>
        <row r="69">
          <cell r="A69" t="str">
            <v>Tyrone Van Aswegen</v>
          </cell>
          <cell r="B69">
            <v>67</v>
          </cell>
        </row>
        <row r="70">
          <cell r="A70" t="str">
            <v>Kiradech Aphibarnrat</v>
          </cell>
          <cell r="B70">
            <v>69</v>
          </cell>
        </row>
        <row r="71">
          <cell r="A71" t="str">
            <v>Kelly Kraft</v>
          </cell>
          <cell r="B71">
            <v>69</v>
          </cell>
        </row>
        <row r="72">
          <cell r="A72" t="str">
            <v>Grayson Murray</v>
          </cell>
          <cell r="B72">
            <v>69</v>
          </cell>
        </row>
        <row r="73">
          <cell r="A73" t="str">
            <v>Rory Sabbatini</v>
          </cell>
          <cell r="B73">
            <v>69</v>
          </cell>
        </row>
        <row r="74">
          <cell r="A74" t="str">
            <v>Brandt Snedeker</v>
          </cell>
          <cell r="B74">
            <v>69</v>
          </cell>
        </row>
        <row r="75">
          <cell r="A75" t="str">
            <v>Brett Stegmaier</v>
          </cell>
          <cell r="B75">
            <v>69</v>
          </cell>
        </row>
        <row r="76">
          <cell r="A76" t="str">
            <v>K.J. Choi</v>
          </cell>
          <cell r="B76">
            <v>75</v>
          </cell>
        </row>
        <row r="77">
          <cell r="A77" t="str">
            <v>Joel Dahmen</v>
          </cell>
          <cell r="B77">
            <v>75</v>
          </cell>
        </row>
        <row r="78">
          <cell r="A78" t="str">
            <v>C.T. Pan</v>
          </cell>
          <cell r="B78">
            <v>75</v>
          </cell>
        </row>
        <row r="79">
          <cell r="A79" t="str">
            <v>Ollie Schniederjans</v>
          </cell>
          <cell r="B79">
            <v>75</v>
          </cell>
        </row>
        <row r="80">
          <cell r="A80" t="str">
            <v>Webb Simpson</v>
          </cell>
          <cell r="B80">
            <v>75</v>
          </cell>
        </row>
        <row r="81">
          <cell r="A81" t="str">
            <v>Tyler Duncan</v>
          </cell>
          <cell r="B81">
            <v>80</v>
          </cell>
        </row>
        <row r="82">
          <cell r="A82" t="str">
            <v>Phil Mickelson</v>
          </cell>
          <cell r="B82">
            <v>80</v>
          </cell>
        </row>
        <row r="83">
          <cell r="A83" t="str">
            <v>Ryan Moore</v>
          </cell>
          <cell r="B83">
            <v>80</v>
          </cell>
        </row>
        <row r="84">
          <cell r="A84" t="str">
            <v>Abraham Ancer</v>
          </cell>
          <cell r="B84">
            <v>83</v>
          </cell>
        </row>
        <row r="85">
          <cell r="A85" t="str">
            <v>Retief Goosen</v>
          </cell>
          <cell r="B85">
            <v>83</v>
          </cell>
        </row>
        <row r="86">
          <cell r="A86" t="str">
            <v>Cameron Smith</v>
          </cell>
          <cell r="B86">
            <v>83</v>
          </cell>
        </row>
        <row r="87">
          <cell r="A87" t="str">
            <v>Ben Crane</v>
          </cell>
          <cell r="B87">
            <v>86</v>
          </cell>
        </row>
        <row r="88">
          <cell r="A88" t="str">
            <v>Marc Leishman</v>
          </cell>
          <cell r="B88">
            <v>86</v>
          </cell>
        </row>
        <row r="89">
          <cell r="A89" t="str">
            <v>Danny Lee</v>
          </cell>
          <cell r="B89">
            <v>88</v>
          </cell>
        </row>
        <row r="90">
          <cell r="A90" t="str">
            <v>William McGirt</v>
          </cell>
          <cell r="B90">
            <v>88</v>
          </cell>
        </row>
        <row r="91">
          <cell r="A91" t="str">
            <v>Hudson Swafford</v>
          </cell>
          <cell r="B91">
            <v>88</v>
          </cell>
        </row>
        <row r="92">
          <cell r="A92" t="str">
            <v>Byeong Hun An</v>
          </cell>
          <cell r="B92">
            <v>91</v>
          </cell>
        </row>
        <row r="93">
          <cell r="A93" t="str">
            <v>Fabián Gómez</v>
          </cell>
          <cell r="B93">
            <v>91</v>
          </cell>
        </row>
        <row r="94">
          <cell r="A94" t="str">
            <v>Charles Howell III</v>
          </cell>
          <cell r="B94">
            <v>91</v>
          </cell>
        </row>
        <row r="95">
          <cell r="A95" t="str">
            <v>Ben Silverman</v>
          </cell>
          <cell r="B95">
            <v>91</v>
          </cell>
        </row>
        <row r="96">
          <cell r="A96" t="str">
            <v>Bud Cauley</v>
          </cell>
          <cell r="B96">
            <v>95</v>
          </cell>
        </row>
        <row r="97">
          <cell r="A97" t="str">
            <v>Paul Casey</v>
          </cell>
          <cell r="B97">
            <v>96</v>
          </cell>
        </row>
        <row r="98">
          <cell r="A98" t="str">
            <v>Whee Kim</v>
          </cell>
          <cell r="B98">
            <v>96</v>
          </cell>
        </row>
        <row r="99">
          <cell r="A99" t="str">
            <v>Trey Mullinax</v>
          </cell>
          <cell r="B99">
            <v>96</v>
          </cell>
        </row>
        <row r="100">
          <cell r="A100" t="str">
            <v>J.T. Poston</v>
          </cell>
          <cell r="B100">
            <v>96</v>
          </cell>
        </row>
        <row r="101">
          <cell r="A101" t="str">
            <v>Bronson Burgoon</v>
          </cell>
          <cell r="B101">
            <v>100</v>
          </cell>
        </row>
        <row r="102">
          <cell r="A102" t="str">
            <v>Aaron Wise</v>
          </cell>
          <cell r="B102">
            <v>100</v>
          </cell>
        </row>
        <row r="103">
          <cell r="A103" t="str">
            <v>Lucas Glover</v>
          </cell>
          <cell r="B103">
            <v>102</v>
          </cell>
        </row>
        <row r="104">
          <cell r="A104" t="str">
            <v>Adam Hadwin</v>
          </cell>
          <cell r="B104">
            <v>102</v>
          </cell>
        </row>
        <row r="105">
          <cell r="A105" t="str">
            <v>Cameron Percy</v>
          </cell>
          <cell r="B105">
            <v>102</v>
          </cell>
        </row>
        <row r="106">
          <cell r="A106" t="str">
            <v>Ethan Tracy</v>
          </cell>
          <cell r="B106">
            <v>102</v>
          </cell>
        </row>
        <row r="107">
          <cell r="A107" t="str">
            <v>Austin Cook</v>
          </cell>
          <cell r="B107">
            <v>106</v>
          </cell>
        </row>
        <row r="108">
          <cell r="A108" t="str">
            <v>Lanto Griffin</v>
          </cell>
          <cell r="B108">
            <v>106</v>
          </cell>
        </row>
        <row r="109">
          <cell r="A109" t="str">
            <v>Colt Knost</v>
          </cell>
          <cell r="B109">
            <v>106</v>
          </cell>
        </row>
        <row r="110">
          <cell r="A110" t="str">
            <v>Rob Oppenheim</v>
          </cell>
          <cell r="B110">
            <v>106</v>
          </cell>
        </row>
        <row r="111">
          <cell r="A111" t="str">
            <v>Andrew Putnam</v>
          </cell>
          <cell r="B111">
            <v>106</v>
          </cell>
        </row>
        <row r="112">
          <cell r="A112" t="str">
            <v>Peter Uihlein</v>
          </cell>
          <cell r="B112">
            <v>106</v>
          </cell>
        </row>
        <row r="113">
          <cell r="A113" t="str">
            <v>Tony Finau</v>
          </cell>
          <cell r="B113">
            <v>112</v>
          </cell>
        </row>
        <row r="114">
          <cell r="A114" t="str">
            <v>Talor Gooch</v>
          </cell>
          <cell r="B114">
            <v>112</v>
          </cell>
        </row>
        <row r="115">
          <cell r="A115" t="str">
            <v>Si Woo Kim</v>
          </cell>
          <cell r="B115">
            <v>112</v>
          </cell>
        </row>
        <row r="116">
          <cell r="A116" t="str">
            <v>Jason Kokrak</v>
          </cell>
          <cell r="B116">
            <v>115</v>
          </cell>
        </row>
        <row r="117">
          <cell r="A117" t="str">
            <v>Keith Mitchell</v>
          </cell>
          <cell r="B117">
            <v>115</v>
          </cell>
        </row>
        <row r="118">
          <cell r="A118" t="str">
            <v>Johnson Wagner</v>
          </cell>
          <cell r="B118">
            <v>115</v>
          </cell>
        </row>
        <row r="119">
          <cell r="A119" t="str">
            <v>Aaron Baddeley</v>
          </cell>
          <cell r="B119">
            <v>118</v>
          </cell>
        </row>
        <row r="120">
          <cell r="A120" t="str">
            <v>Brendan Steele</v>
          </cell>
          <cell r="B120">
            <v>118</v>
          </cell>
        </row>
        <row r="121">
          <cell r="A121" t="str">
            <v>Michael Thompson</v>
          </cell>
          <cell r="B121">
            <v>118</v>
          </cell>
        </row>
        <row r="122">
          <cell r="A122" t="str">
            <v>Kevin Tway</v>
          </cell>
          <cell r="B122">
            <v>118</v>
          </cell>
        </row>
        <row r="123">
          <cell r="A123" t="str">
            <v>Daniel Berger</v>
          </cell>
          <cell r="B123">
            <v>122</v>
          </cell>
        </row>
        <row r="124">
          <cell r="A124" t="str">
            <v>Matt Jones</v>
          </cell>
          <cell r="B124">
            <v>122</v>
          </cell>
        </row>
        <row r="125">
          <cell r="A125" t="str">
            <v>Nicholas Lindheim</v>
          </cell>
          <cell r="B125">
            <v>122</v>
          </cell>
        </row>
        <row r="126">
          <cell r="A126" t="str">
            <v>Kyle Thompson</v>
          </cell>
          <cell r="B126">
            <v>122</v>
          </cell>
        </row>
        <row r="127">
          <cell r="A127" t="str">
            <v>Martin Flores</v>
          </cell>
          <cell r="B127">
            <v>126</v>
          </cell>
        </row>
        <row r="128">
          <cell r="A128" t="str">
            <v>Bill Haas</v>
          </cell>
          <cell r="B128">
            <v>126</v>
          </cell>
        </row>
        <row r="129">
          <cell r="A129" t="str">
            <v>Brandon Harkins</v>
          </cell>
          <cell r="B129">
            <v>126</v>
          </cell>
        </row>
        <row r="130">
          <cell r="A130" t="str">
            <v>John Huh</v>
          </cell>
          <cell r="B130">
            <v>126</v>
          </cell>
        </row>
        <row r="131">
          <cell r="A131" t="str">
            <v>Kevin Kisner</v>
          </cell>
          <cell r="B131">
            <v>126</v>
          </cell>
        </row>
        <row r="132">
          <cell r="A132" t="str">
            <v>Luke List</v>
          </cell>
          <cell r="B132">
            <v>126</v>
          </cell>
        </row>
        <row r="133">
          <cell r="A133" t="str">
            <v>Tom Lovelady</v>
          </cell>
          <cell r="B133">
            <v>126</v>
          </cell>
        </row>
        <row r="134">
          <cell r="A134" t="str">
            <v>Sean O'Hair</v>
          </cell>
          <cell r="B134">
            <v>126</v>
          </cell>
        </row>
        <row r="135">
          <cell r="A135" t="str">
            <v>Rod Pampling</v>
          </cell>
          <cell r="B135">
            <v>126</v>
          </cell>
        </row>
        <row r="136">
          <cell r="A136" t="str">
            <v>Sam Saunders</v>
          </cell>
          <cell r="B136">
            <v>126</v>
          </cell>
        </row>
        <row r="137">
          <cell r="A137" t="str">
            <v>Sung Kang</v>
          </cell>
          <cell r="B137">
            <v>136</v>
          </cell>
        </row>
        <row r="138">
          <cell r="A138" t="str">
            <v>Scott Stallings</v>
          </cell>
          <cell r="B138">
            <v>136</v>
          </cell>
        </row>
        <row r="139">
          <cell r="A139" t="str">
            <v>Cameron Tringale</v>
          </cell>
          <cell r="B139">
            <v>136</v>
          </cell>
        </row>
        <row r="140">
          <cell r="A140" t="str">
            <v>Zac Blair</v>
          </cell>
          <cell r="B140">
            <v>139</v>
          </cell>
        </row>
        <row r="141">
          <cell r="A141" t="str">
            <v>Zecheng Dou</v>
          </cell>
          <cell r="B141">
            <v>139</v>
          </cell>
        </row>
        <row r="142">
          <cell r="A142" t="str">
            <v>Matt Every</v>
          </cell>
          <cell r="B142">
            <v>139</v>
          </cell>
        </row>
        <row r="143">
          <cell r="A143" t="str">
            <v>Anirban Lahiri</v>
          </cell>
          <cell r="B143">
            <v>139</v>
          </cell>
        </row>
        <row r="144">
          <cell r="A144" t="str">
            <v>Ben Martin</v>
          </cell>
          <cell r="B144">
            <v>139</v>
          </cell>
        </row>
        <row r="145">
          <cell r="A145" t="str">
            <v>Bubba Watson</v>
          </cell>
          <cell r="B145">
            <v>139</v>
          </cell>
        </row>
        <row r="146">
          <cell r="A146" t="str">
            <v>Beau Hossler</v>
          </cell>
          <cell r="B146">
            <v>145</v>
          </cell>
        </row>
        <row r="147">
          <cell r="A147" t="str">
            <v>Seamus Power</v>
          </cell>
          <cell r="B147">
            <v>145</v>
          </cell>
        </row>
        <row r="148">
          <cell r="A148" t="str">
            <v>Mackenzie Hughes</v>
          </cell>
          <cell r="B148">
            <v>147</v>
          </cell>
        </row>
        <row r="149">
          <cell r="A149" t="str">
            <v>Jon Rahm</v>
          </cell>
          <cell r="B149">
            <v>147</v>
          </cell>
        </row>
        <row r="150">
          <cell r="A150" t="str">
            <v>Patrick Reed</v>
          </cell>
          <cell r="B150">
            <v>147</v>
          </cell>
        </row>
        <row r="151">
          <cell r="A151" t="str">
            <v>Steve Wheatcroft</v>
          </cell>
          <cell r="B151">
            <v>147</v>
          </cell>
        </row>
        <row r="152">
          <cell r="A152" t="str">
            <v>Patrick Cantlay</v>
          </cell>
          <cell r="B152">
            <v>151</v>
          </cell>
        </row>
        <row r="153">
          <cell r="A153" t="str">
            <v>Jonathan Byrd</v>
          </cell>
          <cell r="B153">
            <v>152</v>
          </cell>
        </row>
        <row r="154">
          <cell r="A154" t="str">
            <v>Jamie Lovemark</v>
          </cell>
          <cell r="B154">
            <v>152</v>
          </cell>
        </row>
        <row r="155">
          <cell r="A155" t="str">
            <v>D.A. Points</v>
          </cell>
          <cell r="B155">
            <v>152</v>
          </cell>
        </row>
        <row r="156">
          <cell r="A156" t="str">
            <v>Graeme McDowell</v>
          </cell>
          <cell r="B156">
            <v>155</v>
          </cell>
        </row>
        <row r="157">
          <cell r="A157" t="str">
            <v>Robert Streb</v>
          </cell>
          <cell r="B157">
            <v>156</v>
          </cell>
        </row>
        <row r="158">
          <cell r="A158" t="str">
            <v>Branden Grace</v>
          </cell>
          <cell r="B158">
            <v>157</v>
          </cell>
        </row>
        <row r="159">
          <cell r="A159" t="str">
            <v>Billy Hurley III</v>
          </cell>
          <cell r="B159">
            <v>158</v>
          </cell>
        </row>
        <row r="160">
          <cell r="A160" t="str">
            <v>Xander Schauffele</v>
          </cell>
          <cell r="B160">
            <v>158</v>
          </cell>
        </row>
        <row r="161">
          <cell r="A161" t="str">
            <v>Troy Merritt</v>
          </cell>
          <cell r="B161">
            <v>160</v>
          </cell>
        </row>
        <row r="162">
          <cell r="A162" t="str">
            <v>Roberto Díaz</v>
          </cell>
          <cell r="B162">
            <v>161</v>
          </cell>
        </row>
        <row r="163">
          <cell r="A163" t="str">
            <v>Denny McCarthy</v>
          </cell>
          <cell r="B163">
            <v>161</v>
          </cell>
        </row>
        <row r="164">
          <cell r="A164" t="str">
            <v>Harold Varner III</v>
          </cell>
          <cell r="B164">
            <v>161</v>
          </cell>
        </row>
        <row r="165">
          <cell r="A165" t="str">
            <v>Sergio Garcia</v>
          </cell>
          <cell r="B165">
            <v>164</v>
          </cell>
        </row>
        <row r="166">
          <cell r="A166" t="str">
            <v>Dominic Bozzelli</v>
          </cell>
          <cell r="B166">
            <v>165</v>
          </cell>
        </row>
        <row r="167">
          <cell r="A167" t="str">
            <v>Ryan Blaum</v>
          </cell>
          <cell r="B167">
            <v>166</v>
          </cell>
        </row>
        <row r="168">
          <cell r="A168" t="str">
            <v>Jhonattan Vegas</v>
          </cell>
          <cell r="B168">
            <v>166</v>
          </cell>
        </row>
        <row r="169">
          <cell r="A169" t="str">
            <v>Ernie Els</v>
          </cell>
          <cell r="B169">
            <v>168</v>
          </cell>
        </row>
        <row r="170">
          <cell r="A170" t="str">
            <v>Derek Fathauer</v>
          </cell>
          <cell r="B170">
            <v>168</v>
          </cell>
        </row>
        <row r="171">
          <cell r="A171" t="str">
            <v>Stephan Jaeger</v>
          </cell>
          <cell r="B171">
            <v>168</v>
          </cell>
        </row>
        <row r="172">
          <cell r="A172" t="str">
            <v>Peter Malnati</v>
          </cell>
          <cell r="B172">
            <v>168</v>
          </cell>
        </row>
        <row r="173">
          <cell r="A173" t="str">
            <v>Alex Noren</v>
          </cell>
          <cell r="B173">
            <v>168</v>
          </cell>
        </row>
        <row r="174">
          <cell r="A174" t="str">
            <v>Xinjun Zhang</v>
          </cell>
          <cell r="B174">
            <v>173</v>
          </cell>
        </row>
        <row r="175">
          <cell r="A175" t="str">
            <v>Hunter Mahan</v>
          </cell>
          <cell r="B175">
            <v>174</v>
          </cell>
        </row>
        <row r="176">
          <cell r="A176" t="str">
            <v>Nick Taylor</v>
          </cell>
          <cell r="B176">
            <v>174</v>
          </cell>
        </row>
        <row r="177">
          <cell r="A177" t="str">
            <v>Scott Brown</v>
          </cell>
          <cell r="B177">
            <v>176</v>
          </cell>
        </row>
        <row r="178">
          <cell r="A178" t="str">
            <v>Harris English</v>
          </cell>
          <cell r="B178">
            <v>177</v>
          </cell>
        </row>
        <row r="179">
          <cell r="A179" t="str">
            <v>Hideki Matsuyama</v>
          </cell>
          <cell r="B179">
            <v>177</v>
          </cell>
        </row>
        <row r="180">
          <cell r="A180" t="str">
            <v>Charl Schwartzel</v>
          </cell>
          <cell r="B180">
            <v>177</v>
          </cell>
        </row>
        <row r="181">
          <cell r="A181" t="str">
            <v>Ricky Barnes</v>
          </cell>
          <cell r="B181">
            <v>180</v>
          </cell>
        </row>
        <row r="182">
          <cell r="A182" t="str">
            <v>Sam Burns</v>
          </cell>
          <cell r="B182">
            <v>180</v>
          </cell>
        </row>
        <row r="183">
          <cell r="A183" t="str">
            <v>Cody Gribble</v>
          </cell>
          <cell r="B183">
            <v>180</v>
          </cell>
        </row>
        <row r="184">
          <cell r="A184" t="str">
            <v>Patrick Rodgers</v>
          </cell>
          <cell r="B184">
            <v>180</v>
          </cell>
        </row>
        <row r="185">
          <cell r="A185" t="str">
            <v>Jason Day</v>
          </cell>
          <cell r="B185">
            <v>184</v>
          </cell>
        </row>
        <row r="186">
          <cell r="A186" t="str">
            <v>Michael Kim</v>
          </cell>
          <cell r="B186">
            <v>184</v>
          </cell>
        </row>
        <row r="187">
          <cell r="A187" t="str">
            <v>Thomas Pieters</v>
          </cell>
          <cell r="B187">
            <v>184</v>
          </cell>
        </row>
        <row r="188">
          <cell r="A188" t="str">
            <v>Francesco Molinari</v>
          </cell>
          <cell r="B188">
            <v>187</v>
          </cell>
        </row>
        <row r="189">
          <cell r="A189" t="str">
            <v>Chris Stroud</v>
          </cell>
          <cell r="B189">
            <v>188</v>
          </cell>
        </row>
        <row r="190">
          <cell r="A190" t="str">
            <v>Padraig Harrington</v>
          </cell>
          <cell r="B190">
            <v>189</v>
          </cell>
        </row>
        <row r="191">
          <cell r="A191" t="str">
            <v>Adam Schenk</v>
          </cell>
          <cell r="B191">
            <v>189</v>
          </cell>
        </row>
        <row r="192">
          <cell r="A192" t="str">
            <v>Sangmoon Bae</v>
          </cell>
          <cell r="B192">
            <v>191</v>
          </cell>
        </row>
        <row r="193">
          <cell r="A193" t="str">
            <v>Tyrrell Hatton</v>
          </cell>
          <cell r="B193">
            <v>191</v>
          </cell>
        </row>
        <row r="194">
          <cell r="A194" t="str">
            <v>Tommy Fleetwood</v>
          </cell>
          <cell r="B194">
            <v>193</v>
          </cell>
        </row>
        <row r="195">
          <cell r="A195" t="str">
            <v>Billy Horschel</v>
          </cell>
          <cell r="B195">
            <v>193</v>
          </cell>
        </row>
        <row r="196">
          <cell r="A196" t="str">
            <v>HaoTong Li</v>
          </cell>
          <cell r="B196">
            <v>193</v>
          </cell>
        </row>
        <row r="197">
          <cell r="A197" t="str">
            <v>Jonathan Randolph</v>
          </cell>
          <cell r="B197">
            <v>193</v>
          </cell>
        </row>
        <row r="198">
          <cell r="A198" t="str">
            <v>Andrew Yun</v>
          </cell>
          <cell r="B198">
            <v>193</v>
          </cell>
        </row>
        <row r="199">
          <cell r="A199" t="str">
            <v>Martin Piller</v>
          </cell>
          <cell r="B199">
            <v>198</v>
          </cell>
        </row>
        <row r="200">
          <cell r="A200" t="str">
            <v>Geoff Ogilvy</v>
          </cell>
          <cell r="B200">
            <v>199</v>
          </cell>
        </row>
        <row r="201">
          <cell r="A201" t="str">
            <v>Matt Atkins</v>
          </cell>
          <cell r="B201">
            <v>200</v>
          </cell>
        </row>
        <row r="202">
          <cell r="A202" t="str">
            <v>Jonas Blixt</v>
          </cell>
          <cell r="B202">
            <v>200</v>
          </cell>
        </row>
        <row r="203">
          <cell r="A203" t="str">
            <v>Camilo Villegas</v>
          </cell>
          <cell r="B203">
            <v>202</v>
          </cell>
        </row>
        <row r="204">
          <cell r="A204" t="str">
            <v>Smylie Kaufman</v>
          </cell>
          <cell r="B204">
            <v>203</v>
          </cell>
        </row>
        <row r="205">
          <cell r="A205" t="str">
            <v>Daniel Summerhays</v>
          </cell>
          <cell r="B205">
            <v>204</v>
          </cell>
        </row>
        <row r="206">
          <cell r="A206" t="str">
            <v>Greg Chalmers</v>
          </cell>
          <cell r="B206">
            <v>205</v>
          </cell>
        </row>
      </sheetData>
      <sheetData sheetId="23"/>
      <sheetData sheetId="24"/>
      <sheetData sheetId="25"/>
      <sheetData sheetId="26">
        <row r="1">
          <cell r="A1" t="str">
            <v>PLAYER NAME</v>
          </cell>
          <cell r="B1" t="str">
            <v>ROUNDS</v>
          </cell>
          <cell r="C1" t="str">
            <v>RANK THIS WEEK</v>
          </cell>
        </row>
        <row r="2">
          <cell r="A2" t="str">
            <v>Dustin Johnson</v>
          </cell>
          <cell r="B2" t="str">
            <v>47</v>
          </cell>
          <cell r="C2">
            <v>1</v>
          </cell>
        </row>
        <row r="3">
          <cell r="A3" t="str">
            <v>Jon Rahm</v>
          </cell>
          <cell r="B3" t="str">
            <v>47</v>
          </cell>
          <cell r="C3">
            <v>2</v>
          </cell>
        </row>
        <row r="4">
          <cell r="A4" t="str">
            <v>Phil Mickelson</v>
          </cell>
          <cell r="B4" t="str">
            <v>60</v>
          </cell>
          <cell r="C4">
            <v>3</v>
          </cell>
        </row>
        <row r="5">
          <cell r="A5" t="str">
            <v>Justin Rose</v>
          </cell>
          <cell r="B5" t="str">
            <v>48</v>
          </cell>
          <cell r="C5">
            <v>4</v>
          </cell>
        </row>
        <row r="6">
          <cell r="A6" t="str">
            <v>Justin Thomas</v>
          </cell>
          <cell r="B6" t="str">
            <v>61</v>
          </cell>
          <cell r="C6">
            <v>5</v>
          </cell>
        </row>
        <row r="7">
          <cell r="A7" t="str">
            <v>Jordan Spieth</v>
          </cell>
          <cell r="B7" t="str">
            <v>53</v>
          </cell>
          <cell r="C7">
            <v>6</v>
          </cell>
        </row>
        <row r="8">
          <cell r="A8" t="str">
            <v>Chesson Hadley</v>
          </cell>
          <cell r="B8" t="str">
            <v>76</v>
          </cell>
          <cell r="C8">
            <v>7</v>
          </cell>
        </row>
        <row r="9">
          <cell r="A9" t="str">
            <v>Jason Day</v>
          </cell>
          <cell r="B9" t="str">
            <v>45</v>
          </cell>
          <cell r="C9">
            <v>8</v>
          </cell>
        </row>
        <row r="10">
          <cell r="A10" t="str">
            <v>Bryson DeChambeau</v>
          </cell>
          <cell r="B10" t="str">
            <v>63</v>
          </cell>
          <cell r="C10">
            <v>8</v>
          </cell>
        </row>
        <row r="11">
          <cell r="A11" t="str">
            <v>Tommy Fleetwood</v>
          </cell>
          <cell r="B11" t="str">
            <v>41</v>
          </cell>
          <cell r="C11">
            <v>10</v>
          </cell>
        </row>
        <row r="12">
          <cell r="A12" t="str">
            <v>Aaron Wise</v>
          </cell>
          <cell r="B12" t="str">
            <v>64</v>
          </cell>
          <cell r="C12">
            <v>11</v>
          </cell>
        </row>
        <row r="13">
          <cell r="A13" t="str">
            <v>Keith Mitchell</v>
          </cell>
          <cell r="B13" t="str">
            <v>67</v>
          </cell>
          <cell r="C13">
            <v>12</v>
          </cell>
        </row>
        <row r="14">
          <cell r="A14" t="str">
            <v>J.J. Spaun</v>
          </cell>
          <cell r="B14" t="str">
            <v>51</v>
          </cell>
          <cell r="C14">
            <v>13</v>
          </cell>
        </row>
        <row r="15">
          <cell r="A15" t="str">
            <v>Tony Finau</v>
          </cell>
          <cell r="B15" t="str">
            <v>69</v>
          </cell>
          <cell r="C15">
            <v>14</v>
          </cell>
        </row>
        <row r="16">
          <cell r="A16" t="str">
            <v>Pat Perez</v>
          </cell>
          <cell r="B16" t="str">
            <v>57</v>
          </cell>
          <cell r="C16">
            <v>15</v>
          </cell>
        </row>
        <row r="17">
          <cell r="A17" t="str">
            <v>Patrick Reed</v>
          </cell>
          <cell r="B17" t="str">
            <v>66</v>
          </cell>
          <cell r="C17">
            <v>16</v>
          </cell>
        </row>
        <row r="18">
          <cell r="A18" t="str">
            <v>Grayson Murray</v>
          </cell>
          <cell r="B18" t="str">
            <v>69</v>
          </cell>
          <cell r="C18">
            <v>17</v>
          </cell>
        </row>
        <row r="19">
          <cell r="A19" t="str">
            <v>Marc Leishman</v>
          </cell>
          <cell r="B19" t="str">
            <v>59</v>
          </cell>
          <cell r="C19">
            <v>18</v>
          </cell>
        </row>
        <row r="20">
          <cell r="A20" t="str">
            <v>Patton Kizzire</v>
          </cell>
          <cell r="B20" t="str">
            <v>60</v>
          </cell>
          <cell r="C20">
            <v>19</v>
          </cell>
        </row>
        <row r="21">
          <cell r="A21" t="str">
            <v>Brandon Harkins</v>
          </cell>
          <cell r="B21" t="str">
            <v>75</v>
          </cell>
          <cell r="C21">
            <v>20</v>
          </cell>
        </row>
        <row r="22">
          <cell r="A22" t="str">
            <v>Rickie Fowler</v>
          </cell>
          <cell r="B22" t="str">
            <v>50</v>
          </cell>
          <cell r="C22">
            <v>21</v>
          </cell>
        </row>
        <row r="23">
          <cell r="A23" t="str">
            <v>Brooks Koepka</v>
          </cell>
          <cell r="B23" t="str">
            <v>30</v>
          </cell>
          <cell r="C23">
            <v>22</v>
          </cell>
        </row>
        <row r="24">
          <cell r="A24" t="str">
            <v>Martin Laird</v>
          </cell>
          <cell r="B24" t="str">
            <v>53</v>
          </cell>
          <cell r="C24">
            <v>23</v>
          </cell>
        </row>
        <row r="25">
          <cell r="A25" t="str">
            <v>Rory McIlroy</v>
          </cell>
          <cell r="B25" t="str">
            <v>36</v>
          </cell>
          <cell r="C25">
            <v>23</v>
          </cell>
        </row>
        <row r="26">
          <cell r="A26" t="str">
            <v>Luke List</v>
          </cell>
          <cell r="B26" t="str">
            <v>76</v>
          </cell>
          <cell r="C26">
            <v>25</v>
          </cell>
        </row>
        <row r="27">
          <cell r="A27" t="str">
            <v>Brian Harman</v>
          </cell>
          <cell r="B27" t="str">
            <v>64</v>
          </cell>
          <cell r="C27">
            <v>26</v>
          </cell>
        </row>
        <row r="28">
          <cell r="A28" t="str">
            <v>Patrick Cantlay</v>
          </cell>
          <cell r="B28" t="str">
            <v>55</v>
          </cell>
          <cell r="C28">
            <v>27</v>
          </cell>
        </row>
        <row r="29">
          <cell r="A29" t="str">
            <v>Emiliano Grillo</v>
          </cell>
          <cell r="B29" t="str">
            <v>68</v>
          </cell>
          <cell r="C29">
            <v>28</v>
          </cell>
        </row>
        <row r="30">
          <cell r="A30" t="str">
            <v>Paul Casey</v>
          </cell>
          <cell r="B30" t="str">
            <v>45</v>
          </cell>
          <cell r="C30">
            <v>29</v>
          </cell>
        </row>
        <row r="31">
          <cell r="A31" t="str">
            <v>Ryan Palmer</v>
          </cell>
          <cell r="B31" t="str">
            <v>42</v>
          </cell>
          <cell r="C31">
            <v>30</v>
          </cell>
        </row>
        <row r="32">
          <cell r="A32" t="str">
            <v>Sam Saunders</v>
          </cell>
          <cell r="B32" t="str">
            <v>52</v>
          </cell>
          <cell r="C32">
            <v>30</v>
          </cell>
        </row>
        <row r="33">
          <cell r="A33" t="str">
            <v>Brendan Steele</v>
          </cell>
          <cell r="B33" t="str">
            <v>52</v>
          </cell>
          <cell r="C33">
            <v>30</v>
          </cell>
        </row>
        <row r="34">
          <cell r="A34" t="str">
            <v>Kevin Chappell</v>
          </cell>
          <cell r="B34" t="str">
            <v>55</v>
          </cell>
          <cell r="C34">
            <v>33</v>
          </cell>
        </row>
        <row r="35">
          <cell r="A35" t="str">
            <v>Ricky Barnes</v>
          </cell>
          <cell r="B35" t="str">
            <v>41</v>
          </cell>
          <cell r="C35">
            <v>34</v>
          </cell>
        </row>
        <row r="36">
          <cell r="A36" t="str">
            <v>Branden Grace</v>
          </cell>
          <cell r="B36" t="str">
            <v>51</v>
          </cell>
          <cell r="C36">
            <v>35</v>
          </cell>
        </row>
        <row r="37">
          <cell r="A37" t="str">
            <v>Tom Lovelady</v>
          </cell>
          <cell r="B37" t="str">
            <v>61</v>
          </cell>
          <cell r="C37">
            <v>36</v>
          </cell>
        </row>
        <row r="38">
          <cell r="A38" t="str">
            <v>Zach Johnson</v>
          </cell>
          <cell r="B38" t="str">
            <v>64</v>
          </cell>
          <cell r="C38">
            <v>37</v>
          </cell>
        </row>
        <row r="39">
          <cell r="A39" t="str">
            <v>Henrik Stenson</v>
          </cell>
          <cell r="B39" t="str">
            <v>38</v>
          </cell>
          <cell r="C39">
            <v>38</v>
          </cell>
        </row>
        <row r="40">
          <cell r="A40" t="str">
            <v>Hideki Matsuyama</v>
          </cell>
          <cell r="B40" t="str">
            <v>45</v>
          </cell>
          <cell r="C40">
            <v>39</v>
          </cell>
        </row>
        <row r="41">
          <cell r="A41" t="str">
            <v>Ian Poulter</v>
          </cell>
          <cell r="B41" t="str">
            <v>49</v>
          </cell>
          <cell r="C41">
            <v>40</v>
          </cell>
        </row>
        <row r="42">
          <cell r="A42" t="str">
            <v>Jimmy Walker</v>
          </cell>
          <cell r="B42" t="str">
            <v>57</v>
          </cell>
          <cell r="C42">
            <v>41</v>
          </cell>
        </row>
        <row r="43">
          <cell r="A43" t="str">
            <v>Jason Kokrak</v>
          </cell>
          <cell r="B43" t="str">
            <v>65</v>
          </cell>
          <cell r="C43">
            <v>42</v>
          </cell>
        </row>
        <row r="44">
          <cell r="A44" t="str">
            <v>Kevin Na</v>
          </cell>
          <cell r="B44" t="str">
            <v>57</v>
          </cell>
          <cell r="C44">
            <v>42</v>
          </cell>
        </row>
        <row r="45">
          <cell r="A45" t="str">
            <v>Austin Cook</v>
          </cell>
          <cell r="B45" t="str">
            <v>73</v>
          </cell>
          <cell r="C45">
            <v>44</v>
          </cell>
        </row>
        <row r="46">
          <cell r="A46" t="str">
            <v>Trey Mullinax</v>
          </cell>
          <cell r="B46" t="str">
            <v>53</v>
          </cell>
          <cell r="C46">
            <v>44</v>
          </cell>
        </row>
        <row r="47">
          <cell r="A47" t="str">
            <v>Rafa Cabrera Bello</v>
          </cell>
          <cell r="B47" t="str">
            <v>47</v>
          </cell>
          <cell r="C47">
            <v>46</v>
          </cell>
        </row>
        <row r="48">
          <cell r="A48" t="str">
            <v>Russell Henley</v>
          </cell>
          <cell r="B48" t="str">
            <v>55</v>
          </cell>
          <cell r="C48">
            <v>46</v>
          </cell>
        </row>
        <row r="49">
          <cell r="A49" t="str">
            <v>Gary Woodland</v>
          </cell>
          <cell r="B49" t="str">
            <v>60</v>
          </cell>
          <cell r="C49">
            <v>48</v>
          </cell>
        </row>
        <row r="50">
          <cell r="A50" t="str">
            <v>Bubba Watson</v>
          </cell>
          <cell r="B50" t="str">
            <v>56</v>
          </cell>
          <cell r="C50">
            <v>49</v>
          </cell>
        </row>
        <row r="51">
          <cell r="A51" t="str">
            <v>Chez Reavie</v>
          </cell>
          <cell r="B51" t="str">
            <v>71</v>
          </cell>
          <cell r="C51">
            <v>50</v>
          </cell>
        </row>
        <row r="52">
          <cell r="A52" t="str">
            <v>Ollie Schniederjans</v>
          </cell>
          <cell r="B52" t="str">
            <v>63</v>
          </cell>
          <cell r="C52">
            <v>51</v>
          </cell>
        </row>
        <row r="53">
          <cell r="A53" t="str">
            <v>Vaughn Taylor</v>
          </cell>
          <cell r="B53" t="str">
            <v>63</v>
          </cell>
          <cell r="C53">
            <v>51</v>
          </cell>
        </row>
        <row r="54">
          <cell r="A54" t="str">
            <v>Xander Schauffele</v>
          </cell>
          <cell r="B54" t="str">
            <v>64</v>
          </cell>
          <cell r="C54">
            <v>53</v>
          </cell>
        </row>
        <row r="55">
          <cell r="A55" t="str">
            <v>Kyle Stanley</v>
          </cell>
          <cell r="B55" t="str">
            <v>57</v>
          </cell>
          <cell r="C55">
            <v>54</v>
          </cell>
        </row>
        <row r="56">
          <cell r="A56" t="str">
            <v>Tiger Woods</v>
          </cell>
          <cell r="B56" t="str">
            <v>36</v>
          </cell>
          <cell r="C56">
            <v>55</v>
          </cell>
        </row>
        <row r="57">
          <cell r="A57" t="str">
            <v>Beau Hossler</v>
          </cell>
          <cell r="B57" t="str">
            <v>78</v>
          </cell>
          <cell r="C57">
            <v>56</v>
          </cell>
        </row>
        <row r="58">
          <cell r="A58" t="str">
            <v>Cameron Smith</v>
          </cell>
          <cell r="B58" t="str">
            <v>57</v>
          </cell>
          <cell r="C58">
            <v>56</v>
          </cell>
        </row>
        <row r="59">
          <cell r="A59" t="str">
            <v>Rory Sabbatini</v>
          </cell>
          <cell r="B59" t="str">
            <v>72</v>
          </cell>
          <cell r="C59">
            <v>58</v>
          </cell>
        </row>
        <row r="60">
          <cell r="A60" t="str">
            <v>Brian Gay</v>
          </cell>
          <cell r="B60" t="str">
            <v>69</v>
          </cell>
          <cell r="C60">
            <v>59</v>
          </cell>
        </row>
        <row r="61">
          <cell r="A61" t="str">
            <v>Alex Noren</v>
          </cell>
          <cell r="B61" t="str">
            <v>47</v>
          </cell>
          <cell r="C61">
            <v>59</v>
          </cell>
        </row>
        <row r="62">
          <cell r="A62" t="str">
            <v>Matt Jones</v>
          </cell>
          <cell r="B62" t="str">
            <v>48</v>
          </cell>
          <cell r="C62">
            <v>61</v>
          </cell>
        </row>
        <row r="63">
          <cell r="A63" t="str">
            <v>Byeong Hun An</v>
          </cell>
          <cell r="B63" t="str">
            <v>54</v>
          </cell>
          <cell r="C63">
            <v>62</v>
          </cell>
        </row>
        <row r="64">
          <cell r="A64" t="str">
            <v>Kiradech Aphibarnrat</v>
          </cell>
          <cell r="B64" t="str">
            <v>37</v>
          </cell>
          <cell r="C64">
            <v>63</v>
          </cell>
        </row>
        <row r="65">
          <cell r="A65" t="str">
            <v>Jamie Lovemark</v>
          </cell>
          <cell r="B65" t="str">
            <v>62</v>
          </cell>
          <cell r="C65">
            <v>64</v>
          </cell>
        </row>
        <row r="66">
          <cell r="A66" t="str">
            <v>John Huh</v>
          </cell>
          <cell r="B66" t="str">
            <v>72</v>
          </cell>
          <cell r="C66">
            <v>65</v>
          </cell>
        </row>
        <row r="67">
          <cell r="A67" t="str">
            <v>Nicholas Lindheim</v>
          </cell>
          <cell r="B67" t="str">
            <v>55</v>
          </cell>
          <cell r="C67">
            <v>66</v>
          </cell>
        </row>
        <row r="68">
          <cell r="A68" t="str">
            <v>Chris Kirk</v>
          </cell>
          <cell r="B68" t="str">
            <v>76</v>
          </cell>
          <cell r="C68">
            <v>67</v>
          </cell>
        </row>
        <row r="69">
          <cell r="A69" t="str">
            <v>Webb Simpson</v>
          </cell>
          <cell r="B69" t="str">
            <v>57</v>
          </cell>
          <cell r="C69">
            <v>68</v>
          </cell>
        </row>
        <row r="70">
          <cell r="A70" t="str">
            <v>Tom Hoge</v>
          </cell>
          <cell r="B70" t="str">
            <v>77</v>
          </cell>
          <cell r="C70">
            <v>69</v>
          </cell>
        </row>
        <row r="71">
          <cell r="A71" t="str">
            <v>James Hahn</v>
          </cell>
          <cell r="B71" t="str">
            <v>61</v>
          </cell>
          <cell r="C71">
            <v>70</v>
          </cell>
        </row>
        <row r="72">
          <cell r="A72" t="str">
            <v>Kevin Kisner</v>
          </cell>
          <cell r="B72" t="str">
            <v>59</v>
          </cell>
          <cell r="C72">
            <v>71</v>
          </cell>
        </row>
        <row r="73">
          <cell r="A73" t="str">
            <v>Danny Lee</v>
          </cell>
          <cell r="B73" t="str">
            <v>59</v>
          </cell>
          <cell r="C73">
            <v>72</v>
          </cell>
        </row>
        <row r="74">
          <cell r="A74" t="str">
            <v>Andrew Putnam</v>
          </cell>
          <cell r="B74" t="str">
            <v>64</v>
          </cell>
          <cell r="C74">
            <v>73</v>
          </cell>
        </row>
        <row r="75">
          <cell r="A75" t="str">
            <v>Bronson Burgoon</v>
          </cell>
          <cell r="B75" t="str">
            <v>41</v>
          </cell>
          <cell r="C75">
            <v>74</v>
          </cell>
        </row>
        <row r="76">
          <cell r="A76" t="str">
            <v>Brett Stegmaier</v>
          </cell>
          <cell r="B76" t="str">
            <v>45</v>
          </cell>
          <cell r="C76">
            <v>75</v>
          </cell>
        </row>
        <row r="77">
          <cell r="A77" t="str">
            <v>Scott Piercy</v>
          </cell>
          <cell r="B77" t="str">
            <v>63</v>
          </cell>
          <cell r="C77">
            <v>76</v>
          </cell>
        </row>
        <row r="78">
          <cell r="A78" t="str">
            <v>Robert Garrigus</v>
          </cell>
          <cell r="B78" t="str">
            <v>56</v>
          </cell>
          <cell r="C78">
            <v>77</v>
          </cell>
        </row>
        <row r="79">
          <cell r="A79" t="str">
            <v>Harris English</v>
          </cell>
          <cell r="B79" t="str">
            <v>62</v>
          </cell>
          <cell r="C79">
            <v>78</v>
          </cell>
        </row>
        <row r="80">
          <cell r="A80" t="str">
            <v>J.T. Poston</v>
          </cell>
          <cell r="B80" t="str">
            <v>49</v>
          </cell>
          <cell r="C80">
            <v>79</v>
          </cell>
        </row>
        <row r="81">
          <cell r="A81" t="str">
            <v>Peter Uihlein</v>
          </cell>
          <cell r="B81" t="str">
            <v>65</v>
          </cell>
          <cell r="C81">
            <v>80</v>
          </cell>
        </row>
        <row r="82">
          <cell r="A82" t="str">
            <v>Billy Horschel</v>
          </cell>
          <cell r="B82" t="str">
            <v>54</v>
          </cell>
          <cell r="C82">
            <v>81</v>
          </cell>
        </row>
        <row r="83">
          <cell r="A83" t="str">
            <v>Si Woo Kim</v>
          </cell>
          <cell r="B83" t="str">
            <v>72</v>
          </cell>
          <cell r="C83">
            <v>81</v>
          </cell>
        </row>
        <row r="84">
          <cell r="A84" t="str">
            <v>C.T. Pan</v>
          </cell>
          <cell r="B84" t="str">
            <v>70</v>
          </cell>
          <cell r="C84">
            <v>81</v>
          </cell>
        </row>
        <row r="85">
          <cell r="A85" t="str">
            <v>Patrick Rodgers</v>
          </cell>
          <cell r="B85" t="str">
            <v>73</v>
          </cell>
          <cell r="C85">
            <v>84</v>
          </cell>
        </row>
        <row r="86">
          <cell r="A86" t="str">
            <v>Ben Silverman</v>
          </cell>
          <cell r="B86" t="str">
            <v>64</v>
          </cell>
          <cell r="C86">
            <v>85</v>
          </cell>
        </row>
        <row r="87">
          <cell r="A87" t="str">
            <v>Sergio Garcia</v>
          </cell>
          <cell r="B87" t="str">
            <v>30</v>
          </cell>
          <cell r="C87">
            <v>86</v>
          </cell>
        </row>
        <row r="88">
          <cell r="A88" t="str">
            <v>Corey Conners</v>
          </cell>
          <cell r="B88" t="str">
            <v>73</v>
          </cell>
          <cell r="C88">
            <v>87</v>
          </cell>
        </row>
        <row r="89">
          <cell r="A89" t="str">
            <v>Steve Stricker</v>
          </cell>
          <cell r="B89" t="str">
            <v>32</v>
          </cell>
          <cell r="C89">
            <v>88</v>
          </cell>
        </row>
        <row r="90">
          <cell r="A90" t="str">
            <v>Ryan Armour</v>
          </cell>
          <cell r="B90" t="str">
            <v>75</v>
          </cell>
          <cell r="C90">
            <v>89</v>
          </cell>
        </row>
        <row r="91">
          <cell r="A91" t="str">
            <v>Lanto Griffin</v>
          </cell>
          <cell r="B91" t="str">
            <v>48</v>
          </cell>
          <cell r="C91">
            <v>90</v>
          </cell>
        </row>
        <row r="92">
          <cell r="A92" t="str">
            <v>Daniel Berger</v>
          </cell>
          <cell r="B92" t="str">
            <v>57</v>
          </cell>
          <cell r="C92">
            <v>91</v>
          </cell>
        </row>
        <row r="93">
          <cell r="A93" t="str">
            <v>Adam Hadwin</v>
          </cell>
          <cell r="B93" t="str">
            <v>64</v>
          </cell>
          <cell r="C93">
            <v>92</v>
          </cell>
        </row>
        <row r="94">
          <cell r="A94" t="str">
            <v>Ryan Blaum</v>
          </cell>
          <cell r="B94" t="str">
            <v>56</v>
          </cell>
          <cell r="C94">
            <v>93</v>
          </cell>
        </row>
        <row r="95">
          <cell r="A95" t="str">
            <v>Keegan Bradley</v>
          </cell>
          <cell r="B95" t="str">
            <v>62</v>
          </cell>
          <cell r="C95">
            <v>93</v>
          </cell>
        </row>
        <row r="96">
          <cell r="A96" t="str">
            <v>Charley Hoffman</v>
          </cell>
          <cell r="B96" t="str">
            <v>61</v>
          </cell>
          <cell r="C96">
            <v>93</v>
          </cell>
        </row>
        <row r="97">
          <cell r="A97" t="str">
            <v>Charles Howell III</v>
          </cell>
          <cell r="B97" t="str">
            <v>80</v>
          </cell>
          <cell r="C97">
            <v>93</v>
          </cell>
        </row>
        <row r="98">
          <cell r="A98" t="str">
            <v>Kevin Tway</v>
          </cell>
          <cell r="B98" t="str">
            <v>78</v>
          </cell>
          <cell r="C98">
            <v>93</v>
          </cell>
        </row>
        <row r="99">
          <cell r="A99" t="str">
            <v>Bud Cauley</v>
          </cell>
          <cell r="B99" t="str">
            <v>55</v>
          </cell>
          <cell r="C99">
            <v>98</v>
          </cell>
        </row>
        <row r="100">
          <cell r="A100" t="str">
            <v>Stewart Cink</v>
          </cell>
          <cell r="B100" t="str">
            <v>61</v>
          </cell>
          <cell r="C100">
            <v>99</v>
          </cell>
        </row>
        <row r="101">
          <cell r="A101" t="str">
            <v>Troy Merritt</v>
          </cell>
          <cell r="B101" t="str">
            <v>65</v>
          </cell>
          <cell r="C101">
            <v>99</v>
          </cell>
        </row>
        <row r="102">
          <cell r="A102" t="str">
            <v>Matt Kuchar</v>
          </cell>
          <cell r="B102" t="str">
            <v>68</v>
          </cell>
          <cell r="C102">
            <v>101</v>
          </cell>
        </row>
        <row r="103">
          <cell r="A103" t="str">
            <v>Anirban Lahiri</v>
          </cell>
          <cell r="B103" t="str">
            <v>56</v>
          </cell>
          <cell r="C103">
            <v>102</v>
          </cell>
        </row>
        <row r="104">
          <cell r="A104" t="str">
            <v>Nick Watney</v>
          </cell>
          <cell r="B104" t="str">
            <v>62</v>
          </cell>
          <cell r="C104">
            <v>103</v>
          </cell>
        </row>
        <row r="105">
          <cell r="A105" t="str">
            <v>Ben Martin</v>
          </cell>
          <cell r="B105" t="str">
            <v>62</v>
          </cell>
          <cell r="C105">
            <v>104</v>
          </cell>
        </row>
        <row r="106">
          <cell r="A106" t="str">
            <v>Kevin Streelman</v>
          </cell>
          <cell r="B106" t="str">
            <v>70</v>
          </cell>
          <cell r="C106">
            <v>105</v>
          </cell>
        </row>
        <row r="107">
          <cell r="A107" t="str">
            <v>Wesley Bryan</v>
          </cell>
          <cell r="B107" t="str">
            <v>54</v>
          </cell>
          <cell r="C107">
            <v>106</v>
          </cell>
        </row>
        <row r="108">
          <cell r="A108" t="str">
            <v>Seamus Power</v>
          </cell>
          <cell r="B108" t="str">
            <v>56</v>
          </cell>
          <cell r="C108">
            <v>106</v>
          </cell>
        </row>
        <row r="109">
          <cell r="A109" t="str">
            <v>Russell Knox</v>
          </cell>
          <cell r="B109" t="str">
            <v>74</v>
          </cell>
          <cell r="C109">
            <v>108</v>
          </cell>
        </row>
        <row r="110">
          <cell r="A110" t="str">
            <v>Blayne Barber</v>
          </cell>
          <cell r="B110" t="str">
            <v>43</v>
          </cell>
          <cell r="C110">
            <v>109</v>
          </cell>
        </row>
        <row r="111">
          <cell r="A111" t="str">
            <v>Cameron Percy</v>
          </cell>
          <cell r="B111" t="str">
            <v>32</v>
          </cell>
          <cell r="C111">
            <v>110</v>
          </cell>
        </row>
        <row r="112">
          <cell r="A112" t="str">
            <v>Abraham Ancer</v>
          </cell>
          <cell r="B112" t="str">
            <v>68</v>
          </cell>
          <cell r="C112">
            <v>111</v>
          </cell>
        </row>
        <row r="113">
          <cell r="A113" t="str">
            <v>Andrew Landry</v>
          </cell>
          <cell r="B113" t="str">
            <v>50</v>
          </cell>
          <cell r="C113">
            <v>112</v>
          </cell>
        </row>
        <row r="114">
          <cell r="A114" t="str">
            <v>J.B. Holmes</v>
          </cell>
          <cell r="B114" t="str">
            <v>57</v>
          </cell>
          <cell r="C114">
            <v>113</v>
          </cell>
        </row>
        <row r="115">
          <cell r="A115" t="str">
            <v>Michael Thompson</v>
          </cell>
          <cell r="B115" t="str">
            <v>42</v>
          </cell>
          <cell r="C115">
            <v>114</v>
          </cell>
        </row>
        <row r="116">
          <cell r="A116" t="str">
            <v>Peter Malnati</v>
          </cell>
          <cell r="B116" t="str">
            <v>61</v>
          </cell>
          <cell r="C116">
            <v>115</v>
          </cell>
        </row>
        <row r="117">
          <cell r="A117" t="str">
            <v>Michael Kim</v>
          </cell>
          <cell r="B117" t="str">
            <v>54</v>
          </cell>
          <cell r="C117">
            <v>116</v>
          </cell>
        </row>
        <row r="118">
          <cell r="A118" t="str">
            <v>Ryan Moore</v>
          </cell>
          <cell r="B118" t="str">
            <v>50</v>
          </cell>
          <cell r="C118">
            <v>116</v>
          </cell>
        </row>
        <row r="119">
          <cell r="A119" t="str">
            <v>Martin Piller</v>
          </cell>
          <cell r="B119" t="str">
            <v>59</v>
          </cell>
          <cell r="C119">
            <v>118</v>
          </cell>
        </row>
        <row r="120">
          <cell r="A120" t="str">
            <v>Hunter Mahan</v>
          </cell>
          <cell r="B120" t="str">
            <v>47</v>
          </cell>
          <cell r="C120">
            <v>119</v>
          </cell>
        </row>
        <row r="121">
          <cell r="A121" t="str">
            <v>Adam Scott</v>
          </cell>
          <cell r="B121" t="str">
            <v>54</v>
          </cell>
          <cell r="C121">
            <v>119</v>
          </cell>
        </row>
        <row r="122">
          <cell r="A122" t="str">
            <v>Sam Ryder</v>
          </cell>
          <cell r="B122" t="str">
            <v>52</v>
          </cell>
          <cell r="C122">
            <v>121</v>
          </cell>
        </row>
        <row r="123">
          <cell r="A123" t="str">
            <v>Lucas Glover</v>
          </cell>
          <cell r="B123" t="str">
            <v>65</v>
          </cell>
          <cell r="C123">
            <v>122</v>
          </cell>
        </row>
        <row r="124">
          <cell r="A124" t="str">
            <v>Francesco Molinari</v>
          </cell>
          <cell r="B124" t="str">
            <v>43</v>
          </cell>
          <cell r="C124">
            <v>123</v>
          </cell>
        </row>
        <row r="125">
          <cell r="A125" t="str">
            <v>Whee Kim</v>
          </cell>
          <cell r="B125" t="str">
            <v>63</v>
          </cell>
          <cell r="C125">
            <v>124</v>
          </cell>
        </row>
        <row r="126">
          <cell r="A126" t="str">
            <v>Matt Every</v>
          </cell>
          <cell r="B126" t="str">
            <v>63</v>
          </cell>
          <cell r="C126">
            <v>125</v>
          </cell>
        </row>
        <row r="127">
          <cell r="A127" t="str">
            <v>Martin Flores</v>
          </cell>
          <cell r="B127" t="str">
            <v>65</v>
          </cell>
          <cell r="C127">
            <v>126</v>
          </cell>
        </row>
        <row r="128">
          <cell r="A128" t="str">
            <v>Brandt Snedeker</v>
          </cell>
          <cell r="B128" t="str">
            <v>56</v>
          </cell>
          <cell r="C128">
            <v>127</v>
          </cell>
        </row>
        <row r="129">
          <cell r="A129" t="str">
            <v>Ben Crane</v>
          </cell>
          <cell r="B129" t="str">
            <v>51</v>
          </cell>
          <cell r="C129">
            <v>128</v>
          </cell>
        </row>
        <row r="130">
          <cell r="A130" t="str">
            <v>Tyrone Van Aswegen</v>
          </cell>
          <cell r="B130" t="str">
            <v>81</v>
          </cell>
          <cell r="C130">
            <v>129</v>
          </cell>
        </row>
        <row r="131">
          <cell r="A131" t="str">
            <v>Scott Stallings</v>
          </cell>
          <cell r="B131" t="str">
            <v>66</v>
          </cell>
          <cell r="C131">
            <v>130</v>
          </cell>
        </row>
        <row r="132">
          <cell r="A132" t="str">
            <v>Cody Gribble</v>
          </cell>
          <cell r="B132" t="str">
            <v>57</v>
          </cell>
          <cell r="C132">
            <v>131</v>
          </cell>
        </row>
        <row r="133">
          <cell r="A133" t="str">
            <v>Nate Lashley</v>
          </cell>
          <cell r="B133" t="str">
            <v>51</v>
          </cell>
          <cell r="C133">
            <v>131</v>
          </cell>
        </row>
        <row r="134">
          <cell r="A134" t="str">
            <v>Brice Garnett</v>
          </cell>
          <cell r="B134" t="str">
            <v>75</v>
          </cell>
          <cell r="C134">
            <v>133</v>
          </cell>
        </row>
        <row r="135">
          <cell r="A135" t="str">
            <v>Zac Blair</v>
          </cell>
          <cell r="B135" t="str">
            <v>40</v>
          </cell>
          <cell r="C135">
            <v>134</v>
          </cell>
        </row>
        <row r="136">
          <cell r="A136" t="str">
            <v>Matthew Fitzpatrick</v>
          </cell>
          <cell r="B136" t="str">
            <v>31</v>
          </cell>
          <cell r="C136">
            <v>134</v>
          </cell>
        </row>
        <row r="137">
          <cell r="A137" t="str">
            <v>Joel Dahmen</v>
          </cell>
          <cell r="B137" t="str">
            <v>63</v>
          </cell>
          <cell r="C137">
            <v>136</v>
          </cell>
        </row>
        <row r="138">
          <cell r="A138" t="str">
            <v>Hudson Swafford</v>
          </cell>
          <cell r="B138" t="str">
            <v>55</v>
          </cell>
          <cell r="C138">
            <v>137</v>
          </cell>
        </row>
        <row r="139">
          <cell r="A139" t="str">
            <v>Xinjun Zhang</v>
          </cell>
          <cell r="B139" t="str">
            <v>57</v>
          </cell>
          <cell r="C139">
            <v>137</v>
          </cell>
        </row>
        <row r="140">
          <cell r="A140" t="str">
            <v>Denny McCarthy</v>
          </cell>
          <cell r="B140" t="str">
            <v>49</v>
          </cell>
          <cell r="C140">
            <v>139</v>
          </cell>
        </row>
        <row r="141">
          <cell r="A141" t="str">
            <v>Rob Oppenheim</v>
          </cell>
          <cell r="B141" t="str">
            <v>52</v>
          </cell>
          <cell r="C141">
            <v>140</v>
          </cell>
        </row>
        <row r="142">
          <cell r="A142" t="str">
            <v>Ted Potter, Jr.</v>
          </cell>
          <cell r="B142" t="str">
            <v>59</v>
          </cell>
          <cell r="C142">
            <v>141</v>
          </cell>
        </row>
        <row r="143">
          <cell r="A143" t="str">
            <v>Derek Fathauer</v>
          </cell>
          <cell r="B143" t="str">
            <v>64</v>
          </cell>
          <cell r="C143">
            <v>142</v>
          </cell>
        </row>
        <row r="144">
          <cell r="A144" t="str">
            <v>Jhonattan Vegas</v>
          </cell>
          <cell r="B144" t="str">
            <v>68</v>
          </cell>
          <cell r="C144">
            <v>143</v>
          </cell>
        </row>
        <row r="145">
          <cell r="A145" t="str">
            <v>David Lingmerth</v>
          </cell>
          <cell r="B145" t="str">
            <v>55</v>
          </cell>
          <cell r="C145">
            <v>144</v>
          </cell>
        </row>
        <row r="146">
          <cell r="A146" t="str">
            <v>Conrad Shindler</v>
          </cell>
          <cell r="B146" t="str">
            <v>38</v>
          </cell>
          <cell r="C146">
            <v>145</v>
          </cell>
        </row>
        <row r="147">
          <cell r="A147" t="str">
            <v>Dominic Bozzelli</v>
          </cell>
          <cell r="B147" t="str">
            <v>45</v>
          </cell>
          <cell r="C147">
            <v>146</v>
          </cell>
        </row>
        <row r="148">
          <cell r="A148" t="str">
            <v>Shawn Stefani</v>
          </cell>
          <cell r="B148" t="str">
            <v>56</v>
          </cell>
          <cell r="C148">
            <v>146</v>
          </cell>
        </row>
        <row r="149">
          <cell r="A149" t="str">
            <v>Jason Dufner</v>
          </cell>
          <cell r="B149" t="str">
            <v>57</v>
          </cell>
          <cell r="C149">
            <v>148</v>
          </cell>
        </row>
        <row r="150">
          <cell r="A150" t="str">
            <v>Talor Gooch</v>
          </cell>
          <cell r="B150" t="str">
            <v>61</v>
          </cell>
          <cell r="C150">
            <v>148</v>
          </cell>
        </row>
        <row r="151">
          <cell r="A151" t="str">
            <v>Jonathan Byrd</v>
          </cell>
          <cell r="B151" t="str">
            <v>50</v>
          </cell>
          <cell r="C151">
            <v>150</v>
          </cell>
        </row>
        <row r="152">
          <cell r="A152" t="str">
            <v>Shane Lowry</v>
          </cell>
          <cell r="B152" t="str">
            <v>48</v>
          </cell>
          <cell r="C152">
            <v>151</v>
          </cell>
        </row>
        <row r="153">
          <cell r="A153" t="str">
            <v>Thomas Pieters</v>
          </cell>
          <cell r="B153" t="str">
            <v>33</v>
          </cell>
          <cell r="C153">
            <v>151</v>
          </cell>
        </row>
        <row r="154">
          <cell r="A154" t="str">
            <v>Sean O'Hair</v>
          </cell>
          <cell r="B154" t="str">
            <v>53</v>
          </cell>
          <cell r="C154">
            <v>153</v>
          </cell>
        </row>
        <row r="155">
          <cell r="A155" t="str">
            <v>Scott Brown</v>
          </cell>
          <cell r="B155" t="str">
            <v>70</v>
          </cell>
          <cell r="C155">
            <v>154</v>
          </cell>
        </row>
        <row r="156">
          <cell r="A156" t="str">
            <v>Tyler Duncan</v>
          </cell>
          <cell r="B156" t="str">
            <v>69</v>
          </cell>
          <cell r="C156">
            <v>155</v>
          </cell>
        </row>
        <row r="157">
          <cell r="A157" t="str">
            <v>Ethan Tracy</v>
          </cell>
          <cell r="B157" t="str">
            <v>46</v>
          </cell>
          <cell r="C157">
            <v>156</v>
          </cell>
        </row>
        <row r="158">
          <cell r="A158" t="str">
            <v>Retief Goosen</v>
          </cell>
          <cell r="B158" t="str">
            <v>48</v>
          </cell>
          <cell r="C158">
            <v>157</v>
          </cell>
        </row>
        <row r="159">
          <cell r="A159" t="str">
            <v>Mackenzie Hughes</v>
          </cell>
          <cell r="B159" t="str">
            <v>54</v>
          </cell>
          <cell r="C159">
            <v>158</v>
          </cell>
        </row>
        <row r="160">
          <cell r="A160" t="str">
            <v>Johnson Wagner</v>
          </cell>
          <cell r="B160" t="str">
            <v>47</v>
          </cell>
          <cell r="C160">
            <v>159</v>
          </cell>
        </row>
        <row r="161">
          <cell r="A161" t="str">
            <v>Sung Kang</v>
          </cell>
          <cell r="B161" t="str">
            <v>67</v>
          </cell>
          <cell r="C161">
            <v>160</v>
          </cell>
        </row>
        <row r="162">
          <cell r="A162" t="str">
            <v>Matt Atkins</v>
          </cell>
          <cell r="B162" t="str">
            <v>38</v>
          </cell>
          <cell r="C162">
            <v>161</v>
          </cell>
        </row>
        <row r="163">
          <cell r="A163" t="str">
            <v>Cameron Tringale</v>
          </cell>
          <cell r="B163" t="str">
            <v>51</v>
          </cell>
          <cell r="C163">
            <v>162</v>
          </cell>
        </row>
        <row r="164">
          <cell r="A164" t="str">
            <v>Louis Oosthuizen</v>
          </cell>
          <cell r="B164" t="str">
            <v>42</v>
          </cell>
          <cell r="C164">
            <v>163</v>
          </cell>
        </row>
        <row r="165">
          <cell r="A165" t="str">
            <v>Chris Stroud</v>
          </cell>
          <cell r="B165" t="str">
            <v>56</v>
          </cell>
          <cell r="C165">
            <v>164</v>
          </cell>
        </row>
        <row r="166">
          <cell r="A166" t="str">
            <v>Satoshi Kodaira</v>
          </cell>
          <cell r="B166" t="str">
            <v>31</v>
          </cell>
          <cell r="C166">
            <v>165</v>
          </cell>
        </row>
        <row r="167">
          <cell r="A167" t="str">
            <v>Jonas Blixt</v>
          </cell>
          <cell r="B167" t="str">
            <v>47</v>
          </cell>
          <cell r="C167">
            <v>166</v>
          </cell>
        </row>
        <row r="168">
          <cell r="A168" t="str">
            <v>David Hearn</v>
          </cell>
          <cell r="B168" t="str">
            <v>42</v>
          </cell>
          <cell r="C168">
            <v>167</v>
          </cell>
        </row>
        <row r="169">
          <cell r="A169" t="str">
            <v>Tyrrell Hatton</v>
          </cell>
          <cell r="B169" t="str">
            <v>34</v>
          </cell>
          <cell r="C169">
            <v>168</v>
          </cell>
        </row>
        <row r="170">
          <cell r="A170" t="str">
            <v>Daniel Summerhays</v>
          </cell>
          <cell r="B170" t="str">
            <v>35</v>
          </cell>
          <cell r="C170">
            <v>169</v>
          </cell>
        </row>
        <row r="171">
          <cell r="A171" t="str">
            <v>Richy Werenski</v>
          </cell>
          <cell r="B171" t="str">
            <v>72</v>
          </cell>
          <cell r="C171">
            <v>169</v>
          </cell>
        </row>
        <row r="172">
          <cell r="A172" t="str">
            <v>Stephan Jaeger</v>
          </cell>
          <cell r="B172" t="str">
            <v>55</v>
          </cell>
          <cell r="C172">
            <v>171</v>
          </cell>
        </row>
        <row r="173">
          <cell r="A173" t="str">
            <v>William McGirt</v>
          </cell>
          <cell r="B173" t="str">
            <v>58</v>
          </cell>
          <cell r="C173">
            <v>171</v>
          </cell>
        </row>
        <row r="174">
          <cell r="A174" t="str">
            <v>Alex Cejka</v>
          </cell>
          <cell r="B174" t="str">
            <v>51</v>
          </cell>
          <cell r="C174">
            <v>173</v>
          </cell>
        </row>
        <row r="175">
          <cell r="A175" t="str">
            <v>K.J. Choi</v>
          </cell>
          <cell r="B175" t="str">
            <v>40</v>
          </cell>
          <cell r="C175">
            <v>174</v>
          </cell>
        </row>
        <row r="176">
          <cell r="A176" t="str">
            <v>Kelly Kraft</v>
          </cell>
          <cell r="B176" t="str">
            <v>68</v>
          </cell>
          <cell r="C176">
            <v>175</v>
          </cell>
        </row>
        <row r="177">
          <cell r="A177" t="str">
            <v>Nick Taylor</v>
          </cell>
          <cell r="B177" t="str">
            <v>64</v>
          </cell>
          <cell r="C177">
            <v>176</v>
          </cell>
        </row>
        <row r="178">
          <cell r="A178" t="str">
            <v>Aaron Baddeley</v>
          </cell>
          <cell r="B178" t="str">
            <v>64</v>
          </cell>
          <cell r="C178">
            <v>177</v>
          </cell>
        </row>
        <row r="179">
          <cell r="A179" t="str">
            <v>Charl Schwartzel</v>
          </cell>
          <cell r="B179" t="str">
            <v>53</v>
          </cell>
          <cell r="C179">
            <v>178</v>
          </cell>
        </row>
        <row r="180">
          <cell r="A180" t="str">
            <v>Brian Stuard</v>
          </cell>
          <cell r="B180" t="str">
            <v>76</v>
          </cell>
          <cell r="C180">
            <v>179</v>
          </cell>
        </row>
        <row r="181">
          <cell r="A181" t="str">
            <v>Fabián Gómez</v>
          </cell>
          <cell r="B181" t="str">
            <v>62</v>
          </cell>
          <cell r="C181">
            <v>180</v>
          </cell>
        </row>
        <row r="182">
          <cell r="A182" t="str">
            <v>HaoTong Li</v>
          </cell>
          <cell r="B182" t="str">
            <v>33</v>
          </cell>
          <cell r="C182">
            <v>180</v>
          </cell>
        </row>
        <row r="183">
          <cell r="A183" t="str">
            <v>Graeme McDowell</v>
          </cell>
          <cell r="B183" t="str">
            <v>53</v>
          </cell>
          <cell r="C183">
            <v>182</v>
          </cell>
        </row>
        <row r="184">
          <cell r="A184" t="str">
            <v>Sam Burns</v>
          </cell>
          <cell r="B184" t="str">
            <v>37</v>
          </cell>
          <cell r="C184">
            <v>183</v>
          </cell>
        </row>
        <row r="185">
          <cell r="A185" t="str">
            <v>Padraig Harrington</v>
          </cell>
          <cell r="B185" t="str">
            <v>32</v>
          </cell>
          <cell r="C185">
            <v>184</v>
          </cell>
        </row>
        <row r="186">
          <cell r="A186" t="str">
            <v>Billy Hurley III</v>
          </cell>
          <cell r="B186" t="str">
            <v>44</v>
          </cell>
          <cell r="C186">
            <v>185</v>
          </cell>
        </row>
        <row r="187">
          <cell r="A187" t="str">
            <v>Adam Schenk</v>
          </cell>
          <cell r="B187" t="str">
            <v>66</v>
          </cell>
          <cell r="C187">
            <v>186</v>
          </cell>
        </row>
        <row r="188">
          <cell r="A188" t="str">
            <v>Harold Varner III</v>
          </cell>
          <cell r="B188" t="str">
            <v>65</v>
          </cell>
          <cell r="C188">
            <v>187</v>
          </cell>
        </row>
        <row r="189">
          <cell r="A189" t="str">
            <v>Zecheng Dou</v>
          </cell>
          <cell r="B189" t="str">
            <v>40</v>
          </cell>
          <cell r="C189">
            <v>188</v>
          </cell>
        </row>
        <row r="190">
          <cell r="A190" t="str">
            <v>Bill Haas</v>
          </cell>
          <cell r="B190" t="str">
            <v>55</v>
          </cell>
          <cell r="C190">
            <v>189</v>
          </cell>
        </row>
        <row r="191">
          <cell r="A191" t="str">
            <v>Greg Chalmers</v>
          </cell>
          <cell r="B191" t="str">
            <v>56</v>
          </cell>
          <cell r="C191">
            <v>190</v>
          </cell>
        </row>
        <row r="192">
          <cell r="A192" t="str">
            <v>Rod Pampling</v>
          </cell>
          <cell r="B192" t="str">
            <v>48</v>
          </cell>
          <cell r="C192">
            <v>191</v>
          </cell>
        </row>
        <row r="193">
          <cell r="A193" t="str">
            <v>Robert Streb</v>
          </cell>
          <cell r="B193" t="str">
            <v>56</v>
          </cell>
          <cell r="C193">
            <v>191</v>
          </cell>
        </row>
        <row r="194">
          <cell r="A194" t="str">
            <v>Roberto Díaz</v>
          </cell>
          <cell r="B194" t="str">
            <v>51</v>
          </cell>
          <cell r="C194">
            <v>193</v>
          </cell>
        </row>
        <row r="195">
          <cell r="A195" t="str">
            <v>Sangmoon Bae</v>
          </cell>
          <cell r="B195" t="str">
            <v>39</v>
          </cell>
          <cell r="C195">
            <v>194</v>
          </cell>
        </row>
        <row r="196">
          <cell r="A196" t="str">
            <v>Kyle Thompson</v>
          </cell>
          <cell r="B196" t="str">
            <v>32</v>
          </cell>
          <cell r="C196">
            <v>195</v>
          </cell>
        </row>
        <row r="197">
          <cell r="A197" t="str">
            <v>Camilo Villegas</v>
          </cell>
          <cell r="B197" t="str">
            <v>45</v>
          </cell>
          <cell r="C197">
            <v>196</v>
          </cell>
        </row>
        <row r="198">
          <cell r="A198" t="str">
            <v>Chad Campbell</v>
          </cell>
          <cell r="B198" t="str">
            <v>63</v>
          </cell>
          <cell r="C198">
            <v>197</v>
          </cell>
        </row>
        <row r="199">
          <cell r="A199" t="str">
            <v>J.J. Henry</v>
          </cell>
          <cell r="B199" t="str">
            <v>57</v>
          </cell>
          <cell r="C199">
            <v>197</v>
          </cell>
        </row>
        <row r="200">
          <cell r="A200" t="str">
            <v>Steve Wheatcroft</v>
          </cell>
          <cell r="B200" t="str">
            <v>36</v>
          </cell>
          <cell r="C200">
            <v>197</v>
          </cell>
        </row>
        <row r="201">
          <cell r="A201" t="str">
            <v>Jonathan Randolph</v>
          </cell>
          <cell r="B201" t="str">
            <v>49</v>
          </cell>
          <cell r="C201">
            <v>200</v>
          </cell>
        </row>
        <row r="202">
          <cell r="A202" t="str">
            <v>Ross Fisher</v>
          </cell>
          <cell r="B202" t="str">
            <v>31</v>
          </cell>
          <cell r="C202">
            <v>201</v>
          </cell>
        </row>
        <row r="203">
          <cell r="A203" t="str">
            <v>Andrew Yun</v>
          </cell>
          <cell r="B203" t="str">
            <v>35</v>
          </cell>
          <cell r="C203">
            <v>202</v>
          </cell>
        </row>
        <row r="204">
          <cell r="A204" t="str">
            <v>D.A. Points</v>
          </cell>
          <cell r="B204" t="str">
            <v>47</v>
          </cell>
          <cell r="C204">
            <v>203</v>
          </cell>
        </row>
        <row r="205">
          <cell r="A205" t="str">
            <v>Smylie Kaufman</v>
          </cell>
          <cell r="B205" t="str">
            <v>46</v>
          </cell>
          <cell r="C205">
            <v>204</v>
          </cell>
        </row>
        <row r="206">
          <cell r="A206" t="str">
            <v>Geoff Ogilvy</v>
          </cell>
          <cell r="B206" t="str">
            <v>37</v>
          </cell>
          <cell r="C206">
            <v>205</v>
          </cell>
        </row>
        <row r="207">
          <cell r="A207" t="str">
            <v>Jim Furyk</v>
          </cell>
          <cell r="B207" t="str">
            <v>32</v>
          </cell>
          <cell r="C207">
            <v>206</v>
          </cell>
        </row>
        <row r="208">
          <cell r="A208" t="str">
            <v>Ernie Els</v>
          </cell>
          <cell r="B208" t="str">
            <v>36</v>
          </cell>
          <cell r="C208">
            <v>207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nDuel-PGA-2018-06-23-26477-pl"/>
    </sheetNames>
    <sheetDataSet>
      <sheetData sheetId="0" refreshError="1">
        <row r="1">
          <cell r="D1" t="str">
            <v>Nickname</v>
          </cell>
          <cell r="E1" t="str">
            <v>Last Name</v>
          </cell>
          <cell r="F1" t="str">
            <v>FPPG</v>
          </cell>
          <cell r="G1" t="str">
            <v>Played</v>
          </cell>
          <cell r="H1" t="str">
            <v>Salary</v>
          </cell>
        </row>
        <row r="2">
          <cell r="D2" t="str">
            <v>Brooks Koepka</v>
          </cell>
          <cell r="E2" t="str">
            <v>Koepka</v>
          </cell>
          <cell r="F2">
            <v>34.462501525878899</v>
          </cell>
          <cell r="G2">
            <v>8</v>
          </cell>
          <cell r="H2">
            <v>12500</v>
          </cell>
        </row>
        <row r="3">
          <cell r="D3" t="str">
            <v>Justin Thomas</v>
          </cell>
          <cell r="E3" t="str">
            <v>Thomas</v>
          </cell>
          <cell r="F3">
            <v>44.5071411132812</v>
          </cell>
          <cell r="G3">
            <v>14</v>
          </cell>
          <cell r="H3">
            <v>12300</v>
          </cell>
        </row>
        <row r="4">
          <cell r="D4" t="str">
            <v>Jason Day</v>
          </cell>
          <cell r="E4" t="str">
            <v>Day</v>
          </cell>
          <cell r="F4">
            <v>33.4799987792968</v>
          </cell>
          <cell r="G4">
            <v>10</v>
          </cell>
          <cell r="H4">
            <v>11900</v>
          </cell>
        </row>
        <row r="5">
          <cell r="D5" t="str">
            <v>Rory McIlroy</v>
          </cell>
          <cell r="E5" t="str">
            <v>McIlroy</v>
          </cell>
          <cell r="F5">
            <v>29.820001220703102</v>
          </cell>
          <cell r="G5">
            <v>10</v>
          </cell>
          <cell r="H5">
            <v>11800</v>
          </cell>
        </row>
        <row r="6">
          <cell r="D6" t="str">
            <v>Patrick Reed</v>
          </cell>
          <cell r="E6" t="str">
            <v>Reed</v>
          </cell>
          <cell r="F6">
            <v>29.623529770794999</v>
          </cell>
          <cell r="G6">
            <v>17</v>
          </cell>
          <cell r="H6">
            <v>11600</v>
          </cell>
        </row>
        <row r="7">
          <cell r="D7" t="str">
            <v>Jordan Spieth</v>
          </cell>
          <cell r="E7" t="str">
            <v>Spieth</v>
          </cell>
          <cell r="F7">
            <v>30.393332926432201</v>
          </cell>
          <cell r="G7">
            <v>15</v>
          </cell>
          <cell r="H7">
            <v>11500</v>
          </cell>
        </row>
        <row r="8">
          <cell r="D8" t="str">
            <v>Bryson DeChambeau</v>
          </cell>
          <cell r="E8" t="str">
            <v>DeChambeau</v>
          </cell>
          <cell r="F8">
            <v>31.558823529411701</v>
          </cell>
          <cell r="G8">
            <v>17</v>
          </cell>
          <cell r="H8">
            <v>11400</v>
          </cell>
        </row>
        <row r="9">
          <cell r="D9" t="str">
            <v>Webb Simpson</v>
          </cell>
          <cell r="E9" t="str">
            <v>Simpson</v>
          </cell>
          <cell r="F9">
            <v>30.0733337402343</v>
          </cell>
          <cell r="G9">
            <v>15</v>
          </cell>
          <cell r="H9">
            <v>11300</v>
          </cell>
        </row>
        <row r="10">
          <cell r="D10" t="str">
            <v>Marc Leishman</v>
          </cell>
          <cell r="E10" t="str">
            <v>Leishman</v>
          </cell>
          <cell r="F10">
            <v>29.693332926432198</v>
          </cell>
          <cell r="G10">
            <v>15</v>
          </cell>
          <cell r="H10">
            <v>11200</v>
          </cell>
        </row>
        <row r="11">
          <cell r="D11" t="str">
            <v>Paul Casey</v>
          </cell>
          <cell r="E11" t="str">
            <v>Casey</v>
          </cell>
          <cell r="F11">
            <v>35.681818181818102</v>
          </cell>
          <cell r="G11">
            <v>11</v>
          </cell>
          <cell r="H11">
            <v>11200</v>
          </cell>
        </row>
        <row r="12">
          <cell r="D12" t="str">
            <v>Daniel Berger</v>
          </cell>
          <cell r="E12" t="str">
            <v>Berger</v>
          </cell>
          <cell r="F12">
            <v>27.840000406901002</v>
          </cell>
          <cell r="G12">
            <v>15</v>
          </cell>
          <cell r="H12">
            <v>11100</v>
          </cell>
        </row>
        <row r="13">
          <cell r="D13" t="str">
            <v>Brandt Snedeker</v>
          </cell>
          <cell r="E13" t="str">
            <v>Snedeker</v>
          </cell>
          <cell r="F13">
            <v>20.725000381469702</v>
          </cell>
          <cell r="G13">
            <v>16</v>
          </cell>
          <cell r="H13">
            <v>10800</v>
          </cell>
        </row>
        <row r="14">
          <cell r="D14" t="str">
            <v>Patrick Cantlay</v>
          </cell>
          <cell r="E14" t="str">
            <v>Cantlay</v>
          </cell>
          <cell r="F14">
            <v>28.1538461538461</v>
          </cell>
          <cell r="G14">
            <v>13</v>
          </cell>
          <cell r="H14">
            <v>10600</v>
          </cell>
        </row>
        <row r="15">
          <cell r="D15" t="str">
            <v>Bubba Watson</v>
          </cell>
          <cell r="E15" t="str">
            <v>Watson</v>
          </cell>
          <cell r="F15">
            <v>27.75</v>
          </cell>
          <cell r="G15">
            <v>12</v>
          </cell>
          <cell r="H15">
            <v>10400</v>
          </cell>
        </row>
        <row r="16">
          <cell r="D16" t="str">
            <v>Emiliano Grillo</v>
          </cell>
          <cell r="E16" t="str">
            <v>Grillo</v>
          </cell>
          <cell r="F16">
            <v>33.241175034466899</v>
          </cell>
          <cell r="G16">
            <v>17</v>
          </cell>
          <cell r="H16">
            <v>10200</v>
          </cell>
        </row>
        <row r="17">
          <cell r="D17" t="str">
            <v>Brian Harman</v>
          </cell>
          <cell r="E17" t="str">
            <v>Harman</v>
          </cell>
          <cell r="F17">
            <v>28.875</v>
          </cell>
          <cell r="G17">
            <v>16</v>
          </cell>
          <cell r="H17">
            <v>10100</v>
          </cell>
        </row>
        <row r="18">
          <cell r="D18" t="str">
            <v>Zach Johnson</v>
          </cell>
          <cell r="E18" t="str">
            <v>Johnson</v>
          </cell>
          <cell r="F18">
            <v>30.706667073567701</v>
          </cell>
          <cell r="G18">
            <v>15</v>
          </cell>
          <cell r="H18">
            <v>10000</v>
          </cell>
        </row>
        <row r="19">
          <cell r="D19" t="str">
            <v>J.B. Holmes</v>
          </cell>
          <cell r="E19" t="str">
            <v>Holmes</v>
          </cell>
          <cell r="F19">
            <v>22.756250381469702</v>
          </cell>
          <cell r="G19">
            <v>16</v>
          </cell>
          <cell r="H19">
            <v>9900</v>
          </cell>
        </row>
        <row r="20">
          <cell r="D20" t="str">
            <v>Russell Knox</v>
          </cell>
          <cell r="E20" t="str">
            <v>Knox</v>
          </cell>
          <cell r="F20">
            <v>25.770001220703101</v>
          </cell>
          <cell r="G20">
            <v>20</v>
          </cell>
          <cell r="H20">
            <v>9800</v>
          </cell>
        </row>
        <row r="21">
          <cell r="D21" t="str">
            <v>Luke List</v>
          </cell>
          <cell r="E21" t="str">
            <v>List</v>
          </cell>
          <cell r="F21">
            <v>24.900001162574402</v>
          </cell>
          <cell r="G21">
            <v>21</v>
          </cell>
          <cell r="H21">
            <v>9800</v>
          </cell>
        </row>
        <row r="22">
          <cell r="D22" t="str">
            <v>Ryan Moore</v>
          </cell>
          <cell r="E22" t="str">
            <v>Moore</v>
          </cell>
          <cell r="F22">
            <v>26.8642861502511</v>
          </cell>
          <cell r="G22">
            <v>14</v>
          </cell>
          <cell r="H22">
            <v>9800</v>
          </cell>
        </row>
        <row r="23">
          <cell r="D23" t="str">
            <v>Keegan Bradley</v>
          </cell>
          <cell r="E23" t="str">
            <v>Bradley</v>
          </cell>
          <cell r="F23">
            <v>24.712499618530199</v>
          </cell>
          <cell r="G23">
            <v>16</v>
          </cell>
          <cell r="H23">
            <v>9700</v>
          </cell>
        </row>
        <row r="24">
          <cell r="D24" t="str">
            <v>Charley Hoffman</v>
          </cell>
          <cell r="E24" t="str">
            <v>Hoffman</v>
          </cell>
          <cell r="F24">
            <v>22.4176474178538</v>
          </cell>
          <cell r="G24">
            <v>17</v>
          </cell>
          <cell r="H24">
            <v>9700</v>
          </cell>
        </row>
        <row r="25">
          <cell r="D25" t="str">
            <v>Billy Horschel</v>
          </cell>
          <cell r="E25" t="str">
            <v>Horschel</v>
          </cell>
          <cell r="F25">
            <v>19.9187507629394</v>
          </cell>
          <cell r="G25">
            <v>16</v>
          </cell>
          <cell r="H25">
            <v>9600</v>
          </cell>
        </row>
        <row r="26">
          <cell r="D26" t="str">
            <v>Xander Schauffele</v>
          </cell>
          <cell r="E26" t="str">
            <v>Schauffele</v>
          </cell>
          <cell r="F26">
            <v>23.8000003590303</v>
          </cell>
          <cell r="G26">
            <v>17</v>
          </cell>
          <cell r="H26">
            <v>9600</v>
          </cell>
        </row>
        <row r="27">
          <cell r="D27" t="str">
            <v>Chesson Hadley</v>
          </cell>
          <cell r="E27" t="str">
            <v>Hadley</v>
          </cell>
          <cell r="F27">
            <v>30.9700012207031</v>
          </cell>
          <cell r="G27">
            <v>20</v>
          </cell>
          <cell r="H27">
            <v>9500</v>
          </cell>
        </row>
        <row r="28">
          <cell r="D28" t="str">
            <v>Brendan Steele</v>
          </cell>
          <cell r="E28" t="str">
            <v>Steele</v>
          </cell>
          <cell r="F28">
            <v>28.683334350585898</v>
          </cell>
          <cell r="G28">
            <v>12</v>
          </cell>
          <cell r="H28">
            <v>9500</v>
          </cell>
        </row>
        <row r="29">
          <cell r="D29" t="str">
            <v>Bill Haas</v>
          </cell>
          <cell r="E29" t="str">
            <v>Haas</v>
          </cell>
          <cell r="F29">
            <v>15.3705875172334</v>
          </cell>
          <cell r="G29">
            <v>17</v>
          </cell>
          <cell r="H29">
            <v>9400</v>
          </cell>
        </row>
        <row r="30">
          <cell r="D30" t="str">
            <v>Adam Hadwin</v>
          </cell>
          <cell r="E30" t="str">
            <v>Hadwin</v>
          </cell>
          <cell r="F30">
            <v>26.8705875172334</v>
          </cell>
          <cell r="G30">
            <v>17</v>
          </cell>
          <cell r="H30">
            <v>9400</v>
          </cell>
        </row>
        <row r="31">
          <cell r="D31" t="str">
            <v>Chez Reavie</v>
          </cell>
          <cell r="E31" t="str">
            <v>Reavie</v>
          </cell>
          <cell r="F31">
            <v>28.2777777777777</v>
          </cell>
          <cell r="G31">
            <v>18</v>
          </cell>
          <cell r="H31">
            <v>9300</v>
          </cell>
        </row>
        <row r="32">
          <cell r="D32" t="str">
            <v>Russell Henley</v>
          </cell>
          <cell r="E32" t="str">
            <v>Henley</v>
          </cell>
          <cell r="F32">
            <v>21.5199991861979</v>
          </cell>
          <cell r="G32">
            <v>15</v>
          </cell>
          <cell r="H32">
            <v>9300</v>
          </cell>
        </row>
        <row r="33">
          <cell r="D33" t="str">
            <v>Pat Perez</v>
          </cell>
          <cell r="E33" t="str">
            <v>Perez</v>
          </cell>
          <cell r="F33">
            <v>25.949999128069098</v>
          </cell>
          <cell r="G33">
            <v>14</v>
          </cell>
          <cell r="H33">
            <v>9200</v>
          </cell>
        </row>
        <row r="34">
          <cell r="D34" t="str">
            <v>Austin Cook</v>
          </cell>
          <cell r="E34" t="str">
            <v>Cook</v>
          </cell>
          <cell r="F34">
            <v>30.5299987792968</v>
          </cell>
          <cell r="G34">
            <v>20</v>
          </cell>
          <cell r="H34">
            <v>9200</v>
          </cell>
        </row>
        <row r="35">
          <cell r="D35" t="str">
            <v>Martin Laird</v>
          </cell>
          <cell r="E35" t="str">
            <v>Laird</v>
          </cell>
          <cell r="F35">
            <v>21.7733337402343</v>
          </cell>
          <cell r="G35">
            <v>15</v>
          </cell>
          <cell r="H35">
            <v>9100</v>
          </cell>
        </row>
        <row r="36">
          <cell r="D36" t="str">
            <v>Keith Mitchell</v>
          </cell>
          <cell r="E36" t="str">
            <v>Mitchell</v>
          </cell>
          <cell r="F36">
            <v>24.1999993575246</v>
          </cell>
          <cell r="G36">
            <v>19</v>
          </cell>
          <cell r="H36">
            <v>9100</v>
          </cell>
        </row>
        <row r="37">
          <cell r="D37" t="str">
            <v>Beau Hossler</v>
          </cell>
          <cell r="E37" t="str">
            <v>Hossler</v>
          </cell>
          <cell r="F37">
            <v>26.214285714285701</v>
          </cell>
          <cell r="G37">
            <v>21</v>
          </cell>
          <cell r="H37">
            <v>9000</v>
          </cell>
        </row>
        <row r="38">
          <cell r="D38" t="str">
            <v>Si Woo Kim</v>
          </cell>
          <cell r="E38" t="str">
            <v>Kim</v>
          </cell>
          <cell r="F38">
            <v>24.294737163342901</v>
          </cell>
          <cell r="G38">
            <v>19</v>
          </cell>
          <cell r="H38">
            <v>9000</v>
          </cell>
        </row>
        <row r="39">
          <cell r="D39" t="str">
            <v>Ryan Palmer</v>
          </cell>
          <cell r="E39" t="str">
            <v>Palmer</v>
          </cell>
          <cell r="F39">
            <v>15.692307692307599</v>
          </cell>
          <cell r="G39">
            <v>13</v>
          </cell>
          <cell r="H39">
            <v>9000</v>
          </cell>
        </row>
        <row r="40">
          <cell r="D40" t="str">
            <v>Kevin Tway</v>
          </cell>
          <cell r="E40" t="str">
            <v>Tway</v>
          </cell>
          <cell r="F40">
            <v>22.086363358931099</v>
          </cell>
          <cell r="G40">
            <v>22</v>
          </cell>
          <cell r="H40">
            <v>9000</v>
          </cell>
        </row>
        <row r="41">
          <cell r="D41" t="str">
            <v>Corey Conners</v>
          </cell>
          <cell r="E41" t="str">
            <v>Conners</v>
          </cell>
          <cell r="F41">
            <v>25.0684204101562</v>
          </cell>
          <cell r="G41">
            <v>19</v>
          </cell>
          <cell r="H41">
            <v>9000</v>
          </cell>
        </row>
        <row r="42">
          <cell r="D42" t="str">
            <v>Ollie Schniederjans</v>
          </cell>
          <cell r="E42" t="str">
            <v>Schniederjans</v>
          </cell>
          <cell r="F42">
            <v>23.5</v>
          </cell>
          <cell r="G42">
            <v>18</v>
          </cell>
          <cell r="H42">
            <v>9000</v>
          </cell>
        </row>
        <row r="43">
          <cell r="D43" t="str">
            <v>Jamie Lovemark</v>
          </cell>
          <cell r="E43" t="str">
            <v>Lovemark</v>
          </cell>
          <cell r="F43">
            <v>24.4411764705882</v>
          </cell>
          <cell r="G43">
            <v>17</v>
          </cell>
          <cell r="H43">
            <v>8900</v>
          </cell>
        </row>
        <row r="44">
          <cell r="D44" t="str">
            <v>Patrick Rodgers</v>
          </cell>
          <cell r="E44" t="str">
            <v>Rodgers</v>
          </cell>
          <cell r="F44">
            <v>21.2173913043478</v>
          </cell>
          <cell r="G44">
            <v>23</v>
          </cell>
          <cell r="H44">
            <v>8900</v>
          </cell>
        </row>
        <row r="45">
          <cell r="D45" t="str">
            <v>Rory Sabbatini</v>
          </cell>
          <cell r="E45" t="str">
            <v>Sabbatini</v>
          </cell>
          <cell r="F45">
            <v>27.552631578947299</v>
          </cell>
          <cell r="G45">
            <v>19</v>
          </cell>
          <cell r="H45">
            <v>8900</v>
          </cell>
        </row>
        <row r="46">
          <cell r="D46" t="str">
            <v>Kyle Stanley</v>
          </cell>
          <cell r="E46" t="str">
            <v>Stanley</v>
          </cell>
          <cell r="F46">
            <v>22.1</v>
          </cell>
          <cell r="G46">
            <v>15</v>
          </cell>
          <cell r="H46">
            <v>8900</v>
          </cell>
        </row>
        <row r="47">
          <cell r="D47" t="str">
            <v>Vaughn Taylor</v>
          </cell>
          <cell r="E47" t="str">
            <v>Taylor</v>
          </cell>
          <cell r="F47">
            <v>22.7666659884982</v>
          </cell>
          <cell r="G47">
            <v>18</v>
          </cell>
          <cell r="H47">
            <v>8700</v>
          </cell>
        </row>
        <row r="48">
          <cell r="D48" t="str">
            <v>Stewart Cink</v>
          </cell>
          <cell r="E48" t="str">
            <v>Cink</v>
          </cell>
          <cell r="F48">
            <v>23.116667005750799</v>
          </cell>
          <cell r="G48">
            <v>18</v>
          </cell>
          <cell r="H48">
            <v>8700</v>
          </cell>
        </row>
        <row r="49">
          <cell r="D49" t="str">
            <v>Jim Furyk</v>
          </cell>
          <cell r="E49" t="str">
            <v>Furyk</v>
          </cell>
          <cell r="F49">
            <v>15.7555558946397</v>
          </cell>
          <cell r="G49">
            <v>9</v>
          </cell>
          <cell r="H49">
            <v>8600</v>
          </cell>
        </row>
        <row r="50">
          <cell r="D50" t="str">
            <v>Cheng-Tsung Pan</v>
          </cell>
          <cell r="E50" t="str">
            <v>Pan</v>
          </cell>
          <cell r="F50">
            <v>22.790908813476499</v>
          </cell>
          <cell r="G50">
            <v>11</v>
          </cell>
          <cell r="H50">
            <v>8600</v>
          </cell>
        </row>
        <row r="51">
          <cell r="D51" t="str">
            <v>Nick Watney</v>
          </cell>
          <cell r="E51" t="str">
            <v>Watney</v>
          </cell>
          <cell r="F51">
            <v>24.487499237060501</v>
          </cell>
          <cell r="G51">
            <v>16</v>
          </cell>
          <cell r="H51">
            <v>8600</v>
          </cell>
        </row>
        <row r="52">
          <cell r="D52" t="str">
            <v>Wesley Bryan</v>
          </cell>
          <cell r="E52" t="str">
            <v>Bryan</v>
          </cell>
          <cell r="F52">
            <v>16.65625</v>
          </cell>
          <cell r="G52">
            <v>16</v>
          </cell>
          <cell r="H52">
            <v>8500</v>
          </cell>
        </row>
        <row r="53">
          <cell r="D53" t="str">
            <v>Abraham Ancer</v>
          </cell>
          <cell r="E53" t="str">
            <v>Ancer</v>
          </cell>
          <cell r="F53">
            <v>21.65</v>
          </cell>
          <cell r="G53">
            <v>20</v>
          </cell>
          <cell r="H53">
            <v>8500</v>
          </cell>
        </row>
        <row r="54">
          <cell r="D54" t="str">
            <v>Aaron Baddeley</v>
          </cell>
          <cell r="E54" t="str">
            <v>Baddeley</v>
          </cell>
          <cell r="F54">
            <v>17.705262836656999</v>
          </cell>
          <cell r="G54">
            <v>19</v>
          </cell>
          <cell r="H54">
            <v>8500</v>
          </cell>
        </row>
        <row r="55">
          <cell r="D55" t="str">
            <v>Jhonattan Vegas</v>
          </cell>
          <cell r="E55" t="str">
            <v>Vegas</v>
          </cell>
          <cell r="F55">
            <v>20.816667344835</v>
          </cell>
          <cell r="G55">
            <v>18</v>
          </cell>
          <cell r="H55">
            <v>8400</v>
          </cell>
        </row>
        <row r="56">
          <cell r="D56" t="str">
            <v>Joel Dahmen</v>
          </cell>
          <cell r="E56" t="str">
            <v>Dahmen</v>
          </cell>
          <cell r="F56">
            <v>18.799999660915699</v>
          </cell>
          <cell r="G56">
            <v>18</v>
          </cell>
          <cell r="H56">
            <v>8400</v>
          </cell>
        </row>
        <row r="57">
          <cell r="D57" t="str">
            <v>John Huh</v>
          </cell>
          <cell r="E57" t="str">
            <v>Huh</v>
          </cell>
          <cell r="F57">
            <v>24.271429152715701</v>
          </cell>
          <cell r="G57">
            <v>21</v>
          </cell>
          <cell r="H57">
            <v>8400</v>
          </cell>
        </row>
        <row r="58">
          <cell r="D58" t="str">
            <v>Graeme McDowell</v>
          </cell>
          <cell r="E58" t="str">
            <v>McDowell</v>
          </cell>
          <cell r="F58">
            <v>17.946667480468701</v>
          </cell>
          <cell r="G58">
            <v>15</v>
          </cell>
          <cell r="H58">
            <v>8400</v>
          </cell>
        </row>
        <row r="59">
          <cell r="D59" t="str">
            <v>Kevin Streelman</v>
          </cell>
          <cell r="E59" t="str">
            <v>Streelman</v>
          </cell>
          <cell r="F59">
            <v>28.4315795898437</v>
          </cell>
          <cell r="G59">
            <v>19</v>
          </cell>
          <cell r="H59">
            <v>8300</v>
          </cell>
        </row>
        <row r="60">
          <cell r="D60" t="str">
            <v>Satoshi Kodaira</v>
          </cell>
          <cell r="E60" t="str">
            <v>Kodaira</v>
          </cell>
          <cell r="F60">
            <v>13.9899993896484</v>
          </cell>
          <cell r="G60">
            <v>10</v>
          </cell>
          <cell r="H60">
            <v>8300</v>
          </cell>
        </row>
        <row r="61">
          <cell r="D61" t="str">
            <v>James Hahn</v>
          </cell>
          <cell r="E61" t="str">
            <v>Hahn</v>
          </cell>
          <cell r="F61">
            <v>23.376470229204902</v>
          </cell>
          <cell r="G61">
            <v>17</v>
          </cell>
          <cell r="H61">
            <v>8300</v>
          </cell>
        </row>
        <row r="62">
          <cell r="D62" t="str">
            <v>Richy Werenski</v>
          </cell>
          <cell r="E62" t="str">
            <v>Werenski</v>
          </cell>
          <cell r="F62">
            <v>15.7000002653702</v>
          </cell>
          <cell r="G62">
            <v>23</v>
          </cell>
          <cell r="H62">
            <v>8300</v>
          </cell>
        </row>
        <row r="63">
          <cell r="D63" t="str">
            <v>Patton Kizzire</v>
          </cell>
          <cell r="E63" t="str">
            <v>Kizzire</v>
          </cell>
          <cell r="F63">
            <v>23.4888882107204</v>
          </cell>
          <cell r="G63">
            <v>18</v>
          </cell>
          <cell r="H63">
            <v>8200</v>
          </cell>
        </row>
        <row r="64">
          <cell r="D64" t="str">
            <v>Denny McCarthy</v>
          </cell>
          <cell r="E64" t="str">
            <v>McCarthy</v>
          </cell>
          <cell r="F64">
            <v>15.2599995930989</v>
          </cell>
          <cell r="G64">
            <v>15</v>
          </cell>
          <cell r="H64">
            <v>8200</v>
          </cell>
        </row>
        <row r="65">
          <cell r="D65" t="str">
            <v>William McGirt</v>
          </cell>
          <cell r="E65" t="str">
            <v>McGirt</v>
          </cell>
          <cell r="F65">
            <v>20.561111450195298</v>
          </cell>
          <cell r="G65">
            <v>18</v>
          </cell>
          <cell r="H65">
            <v>8200</v>
          </cell>
        </row>
        <row r="66">
          <cell r="D66" t="str">
            <v>Troy Merritt</v>
          </cell>
          <cell r="E66" t="str">
            <v>Merritt</v>
          </cell>
          <cell r="F66">
            <v>18.105555216471299</v>
          </cell>
          <cell r="G66">
            <v>18</v>
          </cell>
          <cell r="H66">
            <v>8200</v>
          </cell>
        </row>
        <row r="67">
          <cell r="D67" t="str">
            <v>Harris English</v>
          </cell>
          <cell r="E67" t="str">
            <v>English</v>
          </cell>
          <cell r="F67">
            <v>15.3190482003348</v>
          </cell>
          <cell r="G67">
            <v>21</v>
          </cell>
          <cell r="H67">
            <v>8200</v>
          </cell>
        </row>
        <row r="68">
          <cell r="D68" t="str">
            <v>Danny Lee</v>
          </cell>
          <cell r="E68" t="str">
            <v>Lee</v>
          </cell>
          <cell r="F68">
            <v>13.4</v>
          </cell>
          <cell r="G68">
            <v>20</v>
          </cell>
          <cell r="H68">
            <v>8100</v>
          </cell>
        </row>
        <row r="69">
          <cell r="D69" t="str">
            <v>Matt Jones</v>
          </cell>
          <cell r="E69" t="str">
            <v>Jones</v>
          </cell>
          <cell r="F69">
            <v>18.5142865862165</v>
          </cell>
          <cell r="G69">
            <v>14</v>
          </cell>
          <cell r="H69">
            <v>8100</v>
          </cell>
        </row>
        <row r="70">
          <cell r="D70" t="str">
            <v>Trey Mullinax</v>
          </cell>
          <cell r="E70" t="str">
            <v>Mullinax</v>
          </cell>
          <cell r="F70">
            <v>21.549999237060501</v>
          </cell>
          <cell r="G70">
            <v>16</v>
          </cell>
          <cell r="H70">
            <v>8100</v>
          </cell>
        </row>
        <row r="71">
          <cell r="D71" t="str">
            <v>Brice Garnett</v>
          </cell>
          <cell r="E71" t="str">
            <v>Garnett</v>
          </cell>
          <cell r="F71">
            <v>19.523809523809501</v>
          </cell>
          <cell r="G71">
            <v>21</v>
          </cell>
          <cell r="H71">
            <v>8000</v>
          </cell>
        </row>
        <row r="72">
          <cell r="D72" t="str">
            <v>Ryan Blaum</v>
          </cell>
          <cell r="E72" t="str">
            <v>Blaum</v>
          </cell>
          <cell r="F72">
            <v>14.0578950580797</v>
          </cell>
          <cell r="G72">
            <v>19</v>
          </cell>
          <cell r="H72">
            <v>8000</v>
          </cell>
        </row>
        <row r="73">
          <cell r="D73" t="str">
            <v>Tyrone Van Aswegen</v>
          </cell>
          <cell r="E73" t="str">
            <v>Van Aswegen</v>
          </cell>
          <cell r="F73">
            <v>20.104544899680398</v>
          </cell>
          <cell r="G73">
            <v>22</v>
          </cell>
          <cell r="H73">
            <v>8000</v>
          </cell>
        </row>
        <row r="74">
          <cell r="D74" t="str">
            <v>Dylan Meyer</v>
          </cell>
          <cell r="E74" t="str">
            <v>Meyer</v>
          </cell>
          <cell r="F74">
            <v>16.9500007629394</v>
          </cell>
          <cell r="G74">
            <v>2</v>
          </cell>
          <cell r="H74">
            <v>8000</v>
          </cell>
        </row>
        <row r="75">
          <cell r="D75" t="str">
            <v>Tom Hoge</v>
          </cell>
          <cell r="E75" t="str">
            <v>Hoge</v>
          </cell>
          <cell r="F75">
            <v>22.100000554865002</v>
          </cell>
          <cell r="G75">
            <v>22</v>
          </cell>
          <cell r="H75">
            <v>8000</v>
          </cell>
        </row>
        <row r="76">
          <cell r="D76" t="str">
            <v>Ben Martin</v>
          </cell>
          <cell r="E76" t="str">
            <v>Martin</v>
          </cell>
          <cell r="F76">
            <v>20.447368421052602</v>
          </cell>
          <cell r="G76">
            <v>19</v>
          </cell>
          <cell r="H76">
            <v>8000</v>
          </cell>
        </row>
        <row r="77">
          <cell r="D77" t="str">
            <v>Sam Saunders</v>
          </cell>
          <cell r="E77" t="str">
            <v>Saunders</v>
          </cell>
          <cell r="F77">
            <v>15.4352937586167</v>
          </cell>
          <cell r="G77">
            <v>17</v>
          </cell>
          <cell r="H77">
            <v>8000</v>
          </cell>
        </row>
        <row r="78">
          <cell r="D78" t="str">
            <v>Ryan Armour</v>
          </cell>
          <cell r="E78" t="str">
            <v>Armour</v>
          </cell>
          <cell r="F78">
            <v>23.5809529622395</v>
          </cell>
          <cell r="G78">
            <v>21</v>
          </cell>
          <cell r="H78">
            <v>8000</v>
          </cell>
        </row>
        <row r="79">
          <cell r="D79" t="str">
            <v>Brian Stuard</v>
          </cell>
          <cell r="E79" t="str">
            <v>Stuard</v>
          </cell>
          <cell r="F79">
            <v>18.386363636363601</v>
          </cell>
          <cell r="G79">
            <v>22</v>
          </cell>
          <cell r="H79">
            <v>7900</v>
          </cell>
        </row>
        <row r="80">
          <cell r="D80" t="str">
            <v>Harold Varner</v>
          </cell>
          <cell r="E80" t="str">
            <v>Varner</v>
          </cell>
          <cell r="F80">
            <v>16.3000006424753</v>
          </cell>
          <cell r="G80">
            <v>19</v>
          </cell>
          <cell r="H80">
            <v>7900</v>
          </cell>
        </row>
        <row r="81">
          <cell r="D81" t="str">
            <v>Peter Malnati</v>
          </cell>
          <cell r="E81" t="str">
            <v>Malnati</v>
          </cell>
          <cell r="F81">
            <v>15.0105269582648</v>
          </cell>
          <cell r="G81">
            <v>19</v>
          </cell>
          <cell r="H81">
            <v>7900</v>
          </cell>
        </row>
        <row r="82">
          <cell r="D82" t="str">
            <v>Jason Kokrak</v>
          </cell>
          <cell r="E82" t="str">
            <v>Kokrak</v>
          </cell>
          <cell r="F82">
            <v>24.336841784025399</v>
          </cell>
          <cell r="G82">
            <v>19</v>
          </cell>
          <cell r="H82">
            <v>7800</v>
          </cell>
        </row>
        <row r="83">
          <cell r="D83" t="str">
            <v>Nate Lashley</v>
          </cell>
          <cell r="E83" t="str">
            <v>Lashley</v>
          </cell>
          <cell r="F83">
            <v>17.90625</v>
          </cell>
          <cell r="G83">
            <v>16</v>
          </cell>
          <cell r="H83">
            <v>7800</v>
          </cell>
        </row>
        <row r="84">
          <cell r="D84" t="str">
            <v>Chad Campbell</v>
          </cell>
          <cell r="E84" t="str">
            <v>Campbell</v>
          </cell>
          <cell r="F84">
            <v>14.5631585372121</v>
          </cell>
          <cell r="G84">
            <v>19</v>
          </cell>
          <cell r="H84">
            <v>7800</v>
          </cell>
        </row>
        <row r="85">
          <cell r="D85" t="str">
            <v>Nicholas Lindheim</v>
          </cell>
          <cell r="E85" t="str">
            <v>Lindheim</v>
          </cell>
          <cell r="F85">
            <v>20.3823529411764</v>
          </cell>
          <cell r="G85">
            <v>17</v>
          </cell>
          <cell r="H85">
            <v>7800</v>
          </cell>
        </row>
        <row r="86">
          <cell r="D86" t="str">
            <v>Nick Taylor</v>
          </cell>
          <cell r="E86" t="str">
            <v>Taylor</v>
          </cell>
          <cell r="F86">
            <v>16.7666669573102</v>
          </cell>
          <cell r="G86">
            <v>21</v>
          </cell>
          <cell r="H86">
            <v>7700</v>
          </cell>
        </row>
        <row r="87">
          <cell r="D87" t="str">
            <v>Robert Garrigus</v>
          </cell>
          <cell r="E87" t="str">
            <v>Garrigus</v>
          </cell>
          <cell r="F87">
            <v>16.172222561306398</v>
          </cell>
          <cell r="G87">
            <v>18</v>
          </cell>
          <cell r="H87">
            <v>7700</v>
          </cell>
        </row>
        <row r="88">
          <cell r="D88" t="str">
            <v>Anirban Lahiri</v>
          </cell>
          <cell r="E88" t="str">
            <v>Lahiri</v>
          </cell>
          <cell r="F88">
            <v>22.774999618530199</v>
          </cell>
          <cell r="G88">
            <v>16</v>
          </cell>
          <cell r="H88">
            <v>7700</v>
          </cell>
        </row>
        <row r="89">
          <cell r="D89" t="str">
            <v>Fabian Gomez</v>
          </cell>
          <cell r="E89" t="str">
            <v>Gomez</v>
          </cell>
          <cell r="F89">
            <v>14.489473041735099</v>
          </cell>
          <cell r="G89">
            <v>19</v>
          </cell>
          <cell r="H89">
            <v>7700</v>
          </cell>
        </row>
        <row r="90">
          <cell r="D90" t="str">
            <v>Dominic Bozzelli</v>
          </cell>
          <cell r="E90" t="str">
            <v>Bozzelli</v>
          </cell>
          <cell r="F90">
            <v>16.571428571428498</v>
          </cell>
          <cell r="G90">
            <v>14</v>
          </cell>
          <cell r="H90">
            <v>7700</v>
          </cell>
        </row>
        <row r="91">
          <cell r="D91" t="str">
            <v>Ted Potter</v>
          </cell>
          <cell r="E91" t="str">
            <v>Potter</v>
          </cell>
          <cell r="F91">
            <v>16.789999389648401</v>
          </cell>
          <cell r="G91">
            <v>20</v>
          </cell>
          <cell r="H91">
            <v>7700</v>
          </cell>
        </row>
        <row r="92">
          <cell r="D92" t="str">
            <v>Brandon Harkins</v>
          </cell>
          <cell r="E92" t="str">
            <v>Harkins</v>
          </cell>
          <cell r="F92">
            <v>25.576189313615998</v>
          </cell>
          <cell r="G92">
            <v>21</v>
          </cell>
          <cell r="H92">
            <v>7700</v>
          </cell>
        </row>
        <row r="93">
          <cell r="D93" t="str">
            <v>Hunter Mahan</v>
          </cell>
          <cell r="E93" t="str">
            <v>Mahan</v>
          </cell>
          <cell r="F93">
            <v>15.346666463216099</v>
          </cell>
          <cell r="G93">
            <v>15</v>
          </cell>
          <cell r="H93">
            <v>7700</v>
          </cell>
        </row>
        <row r="94">
          <cell r="D94" t="str">
            <v>Ben Silverman</v>
          </cell>
          <cell r="E94" t="str">
            <v>Silverman</v>
          </cell>
          <cell r="F94">
            <v>16.257894415604401</v>
          </cell>
          <cell r="G94">
            <v>19</v>
          </cell>
          <cell r="H94">
            <v>7700</v>
          </cell>
        </row>
        <row r="95">
          <cell r="D95" t="str">
            <v>Scott Stallings</v>
          </cell>
          <cell r="E95" t="str">
            <v>Stallings</v>
          </cell>
          <cell r="F95">
            <v>20.244999694824202</v>
          </cell>
          <cell r="G95">
            <v>20</v>
          </cell>
          <cell r="H95">
            <v>7700</v>
          </cell>
        </row>
        <row r="96">
          <cell r="D96" t="str">
            <v>Shawn Stefani</v>
          </cell>
          <cell r="E96" t="str">
            <v>Stefani</v>
          </cell>
          <cell r="F96">
            <v>16.4647055233226</v>
          </cell>
          <cell r="G96">
            <v>17</v>
          </cell>
          <cell r="H96">
            <v>7700</v>
          </cell>
        </row>
        <row r="97">
          <cell r="D97" t="str">
            <v>Tyler Duncan</v>
          </cell>
          <cell r="E97" t="str">
            <v>Duncan</v>
          </cell>
          <cell r="F97">
            <v>12.9363639137961</v>
          </cell>
          <cell r="G97">
            <v>22</v>
          </cell>
          <cell r="H97">
            <v>7600</v>
          </cell>
        </row>
        <row r="98">
          <cell r="D98" t="str">
            <v>Seamus Power</v>
          </cell>
          <cell r="E98" t="str">
            <v>Power</v>
          </cell>
          <cell r="F98">
            <v>14.4555562337239</v>
          </cell>
          <cell r="G98">
            <v>18</v>
          </cell>
          <cell r="H98">
            <v>7600</v>
          </cell>
        </row>
        <row r="99">
          <cell r="D99" t="str">
            <v>David Lingmerth</v>
          </cell>
          <cell r="E99" t="str">
            <v>Lingmerth</v>
          </cell>
          <cell r="F99">
            <v>15.847058464499</v>
          </cell>
          <cell r="G99">
            <v>17</v>
          </cell>
          <cell r="H99">
            <v>7600</v>
          </cell>
        </row>
        <row r="100">
          <cell r="D100" t="str">
            <v>Sam Ryder</v>
          </cell>
          <cell r="E100" t="str">
            <v>Ryder</v>
          </cell>
          <cell r="F100">
            <v>15.129412482766501</v>
          </cell>
          <cell r="G100">
            <v>17</v>
          </cell>
          <cell r="H100">
            <v>7600</v>
          </cell>
        </row>
        <row r="101">
          <cell r="D101" t="str">
            <v>J.J. Spaun</v>
          </cell>
          <cell r="E101" t="str">
            <v>Spaun</v>
          </cell>
          <cell r="F101">
            <v>19.805883071001801</v>
          </cell>
          <cell r="G101">
            <v>17</v>
          </cell>
          <cell r="H101">
            <v>7600</v>
          </cell>
        </row>
        <row r="102">
          <cell r="D102" t="str">
            <v>Tom Lovelady</v>
          </cell>
          <cell r="E102" t="str">
            <v>Lovelady</v>
          </cell>
          <cell r="F102">
            <v>17.542104620682501</v>
          </cell>
          <cell r="G102">
            <v>19</v>
          </cell>
          <cell r="H102">
            <v>7500</v>
          </cell>
        </row>
        <row r="103">
          <cell r="D103" t="str">
            <v>Andrew Landry</v>
          </cell>
          <cell r="E103" t="str">
            <v>Landry</v>
          </cell>
          <cell r="F103">
            <v>16.7176477768841</v>
          </cell>
          <cell r="G103">
            <v>17</v>
          </cell>
          <cell r="H103">
            <v>7500</v>
          </cell>
        </row>
        <row r="104">
          <cell r="D104" t="str">
            <v>Bronson Burgoon</v>
          </cell>
          <cell r="E104" t="str">
            <v>Burgoon</v>
          </cell>
          <cell r="F104">
            <v>13.279999796549401</v>
          </cell>
          <cell r="G104">
            <v>15</v>
          </cell>
          <cell r="H104">
            <v>7500</v>
          </cell>
        </row>
        <row r="105">
          <cell r="D105" t="str">
            <v>Derek Fathauer</v>
          </cell>
          <cell r="E105" t="str">
            <v>Fathauer</v>
          </cell>
          <cell r="F105">
            <v>16.538094656807999</v>
          </cell>
          <cell r="G105">
            <v>21</v>
          </cell>
          <cell r="H105">
            <v>7500</v>
          </cell>
        </row>
        <row r="106">
          <cell r="D106" t="str">
            <v>Robert Streb</v>
          </cell>
          <cell r="E106" t="str">
            <v>Streb</v>
          </cell>
          <cell r="F106">
            <v>8.0619049072265607</v>
          </cell>
          <cell r="G106">
            <v>21</v>
          </cell>
          <cell r="H106">
            <v>7400</v>
          </cell>
        </row>
        <row r="107">
          <cell r="D107" t="str">
            <v>Chris Stroud</v>
          </cell>
          <cell r="E107" t="str">
            <v>Stroud</v>
          </cell>
          <cell r="F107">
            <v>12.4722222222222</v>
          </cell>
          <cell r="G107">
            <v>18</v>
          </cell>
          <cell r="H107">
            <v>7400</v>
          </cell>
        </row>
        <row r="108">
          <cell r="D108" t="str">
            <v>Doug Ghim</v>
          </cell>
          <cell r="E108" t="str">
            <v>Ghim</v>
          </cell>
          <cell r="F108">
            <v>11.5</v>
          </cell>
          <cell r="G108">
            <v>2</v>
          </cell>
          <cell r="H108">
            <v>7400</v>
          </cell>
        </row>
        <row r="109">
          <cell r="D109" t="str">
            <v>Geoff Ogilvy</v>
          </cell>
          <cell r="E109" t="str">
            <v>Ogilvy</v>
          </cell>
          <cell r="F109">
            <v>6.8642856052943602</v>
          </cell>
          <cell r="G109">
            <v>14</v>
          </cell>
          <cell r="H109">
            <v>7400</v>
          </cell>
        </row>
        <row r="110">
          <cell r="D110" t="str">
            <v>Kelly Kraft</v>
          </cell>
          <cell r="E110" t="str">
            <v>Kraft</v>
          </cell>
          <cell r="F110">
            <v>14.971428280784901</v>
          </cell>
          <cell r="G110">
            <v>21</v>
          </cell>
          <cell r="H110">
            <v>7400</v>
          </cell>
        </row>
        <row r="111">
          <cell r="D111" t="str">
            <v>Retief Goosen</v>
          </cell>
          <cell r="E111" t="str">
            <v>Goosen</v>
          </cell>
          <cell r="F111">
            <v>15.440000406901</v>
          </cell>
          <cell r="G111">
            <v>15</v>
          </cell>
          <cell r="H111">
            <v>7400</v>
          </cell>
        </row>
        <row r="112">
          <cell r="D112" t="str">
            <v>Ethan Tracy</v>
          </cell>
          <cell r="E112" t="str">
            <v>Tracy</v>
          </cell>
          <cell r="F112">
            <v>14.140000406901001</v>
          </cell>
          <cell r="G112">
            <v>15</v>
          </cell>
          <cell r="H112">
            <v>7400</v>
          </cell>
        </row>
        <row r="113">
          <cell r="D113" t="str">
            <v>Martin Piller</v>
          </cell>
          <cell r="E113" t="str">
            <v>Piller</v>
          </cell>
          <cell r="F113">
            <v>14.1149993896484</v>
          </cell>
          <cell r="G113">
            <v>20</v>
          </cell>
          <cell r="H113">
            <v>7400</v>
          </cell>
        </row>
        <row r="114">
          <cell r="D114" t="str">
            <v>Sung Kang</v>
          </cell>
          <cell r="E114" t="str">
            <v>Kang</v>
          </cell>
          <cell r="F114">
            <v>14.742857433500699</v>
          </cell>
          <cell r="G114">
            <v>21</v>
          </cell>
          <cell r="H114">
            <v>7400</v>
          </cell>
        </row>
        <row r="115">
          <cell r="D115" t="str">
            <v>Nick Hardy</v>
          </cell>
          <cell r="E115" t="str">
            <v>Hardy</v>
          </cell>
          <cell r="F115">
            <v>31.299999237060501</v>
          </cell>
          <cell r="G115">
            <v>1</v>
          </cell>
          <cell r="H115">
            <v>7300</v>
          </cell>
        </row>
        <row r="116">
          <cell r="D116" t="str">
            <v>Padraig Harrington</v>
          </cell>
          <cell r="E116" t="str">
            <v>Harrington</v>
          </cell>
          <cell r="F116">
            <v>8.3199996948242099</v>
          </cell>
          <cell r="G116">
            <v>10</v>
          </cell>
          <cell r="H116">
            <v>7300</v>
          </cell>
        </row>
        <row r="117">
          <cell r="D117" t="str">
            <v>Blayne Barber</v>
          </cell>
          <cell r="E117" t="str">
            <v>Barber</v>
          </cell>
          <cell r="F117">
            <v>13.6142861502511</v>
          </cell>
          <cell r="G117">
            <v>14</v>
          </cell>
          <cell r="H117">
            <v>7200</v>
          </cell>
        </row>
        <row r="118">
          <cell r="D118" t="str">
            <v>Martin Flores</v>
          </cell>
          <cell r="E118" t="str">
            <v>Flores</v>
          </cell>
          <cell r="F118">
            <v>18.0850006103515</v>
          </cell>
          <cell r="G118">
            <v>20</v>
          </cell>
          <cell r="H118">
            <v>7200</v>
          </cell>
        </row>
        <row r="119">
          <cell r="D119" t="str">
            <v>Talor Gooch</v>
          </cell>
          <cell r="E119" t="str">
            <v>Gooch</v>
          </cell>
          <cell r="F119">
            <v>15.9263161107113</v>
          </cell>
          <cell r="G119">
            <v>19</v>
          </cell>
          <cell r="H119">
            <v>7200</v>
          </cell>
        </row>
        <row r="120">
          <cell r="D120" t="str">
            <v>Cameron Tringale</v>
          </cell>
          <cell r="E120" t="str">
            <v>Tringale</v>
          </cell>
          <cell r="F120">
            <v>10.299999660915701</v>
          </cell>
          <cell r="G120">
            <v>18</v>
          </cell>
          <cell r="H120">
            <v>7200</v>
          </cell>
        </row>
        <row r="121">
          <cell r="D121" t="str">
            <v>Alex Cejka</v>
          </cell>
          <cell r="E121" t="str">
            <v>Cejka</v>
          </cell>
          <cell r="F121">
            <v>15.9437503814697</v>
          </cell>
          <cell r="G121">
            <v>16</v>
          </cell>
          <cell r="H121">
            <v>7200</v>
          </cell>
        </row>
        <row r="122">
          <cell r="D122" t="str">
            <v>Lanto Griffin</v>
          </cell>
          <cell r="E122" t="str">
            <v>Griffin</v>
          </cell>
          <cell r="F122">
            <v>11.076470767750401</v>
          </cell>
          <cell r="G122">
            <v>17</v>
          </cell>
          <cell r="H122">
            <v>7200</v>
          </cell>
        </row>
        <row r="123">
          <cell r="D123" t="str">
            <v>Steve Wheatcroft</v>
          </cell>
          <cell r="E123" t="str">
            <v>Wheatcroft</v>
          </cell>
          <cell r="F123">
            <v>7.36923100398137</v>
          </cell>
          <cell r="G123">
            <v>13</v>
          </cell>
          <cell r="H123">
            <v>7200</v>
          </cell>
        </row>
        <row r="124">
          <cell r="D124" t="str">
            <v>Conrad Shindler</v>
          </cell>
          <cell r="E124" t="str">
            <v>Shindler</v>
          </cell>
          <cell r="F124">
            <v>14.484615619365901</v>
          </cell>
          <cell r="G124">
            <v>13</v>
          </cell>
          <cell r="H124">
            <v>7200</v>
          </cell>
        </row>
        <row r="125">
          <cell r="D125" t="str">
            <v>Michael Kim</v>
          </cell>
          <cell r="E125" t="str">
            <v>Kim</v>
          </cell>
          <cell r="F125">
            <v>10.8333333333333</v>
          </cell>
          <cell r="G125">
            <v>18</v>
          </cell>
          <cell r="H125">
            <v>7100</v>
          </cell>
        </row>
        <row r="126">
          <cell r="D126" t="str">
            <v>Jonas Blixt</v>
          </cell>
          <cell r="E126" t="str">
            <v>Blixt</v>
          </cell>
          <cell r="F126">
            <v>13.3333333333333</v>
          </cell>
          <cell r="G126">
            <v>15</v>
          </cell>
          <cell r="H126">
            <v>7100</v>
          </cell>
        </row>
        <row r="127">
          <cell r="D127" t="str">
            <v>Dou Zecheng</v>
          </cell>
          <cell r="E127" t="str">
            <v>Zecheng</v>
          </cell>
          <cell r="F127">
            <v>10.819999694824199</v>
          </cell>
          <cell r="G127">
            <v>5</v>
          </cell>
          <cell r="H127">
            <v>7100</v>
          </cell>
        </row>
        <row r="128">
          <cell r="D128" t="str">
            <v>Jonathan Byrd</v>
          </cell>
          <cell r="E128" t="str">
            <v>Byrd</v>
          </cell>
          <cell r="F128">
            <v>12.806249618530201</v>
          </cell>
          <cell r="G128">
            <v>16</v>
          </cell>
          <cell r="H128">
            <v>7100</v>
          </cell>
        </row>
        <row r="129">
          <cell r="D129" t="str">
            <v>Greg Chalmers</v>
          </cell>
          <cell r="E129" t="str">
            <v>Chalmers</v>
          </cell>
          <cell r="F129">
            <v>9.2631578947368407</v>
          </cell>
          <cell r="G129">
            <v>19</v>
          </cell>
          <cell r="H129">
            <v>7100</v>
          </cell>
        </row>
        <row r="130">
          <cell r="D130" t="str">
            <v>J.J. Henry</v>
          </cell>
          <cell r="E130" t="str">
            <v>Henry</v>
          </cell>
          <cell r="F130">
            <v>11.205262836657001</v>
          </cell>
          <cell r="G130">
            <v>19</v>
          </cell>
          <cell r="H130">
            <v>7100</v>
          </cell>
        </row>
        <row r="131">
          <cell r="D131" t="str">
            <v>Mackenzie Hughes</v>
          </cell>
          <cell r="E131" t="str">
            <v>Hughes</v>
          </cell>
          <cell r="F131">
            <v>7.5650001525878903</v>
          </cell>
          <cell r="G131">
            <v>20</v>
          </cell>
          <cell r="H131">
            <v>7100</v>
          </cell>
        </row>
        <row r="132">
          <cell r="D132" t="str">
            <v>Billy Hurley</v>
          </cell>
          <cell r="E132" t="str">
            <v>Hurley</v>
          </cell>
          <cell r="F132">
            <v>4.3944443596733898</v>
          </cell>
          <cell r="G132">
            <v>18</v>
          </cell>
          <cell r="H132">
            <v>7100</v>
          </cell>
        </row>
        <row r="133">
          <cell r="D133" t="str">
            <v>Roberto Diaz</v>
          </cell>
          <cell r="E133" t="str">
            <v>Diaz</v>
          </cell>
          <cell r="F133">
            <v>11.768750190734799</v>
          </cell>
          <cell r="G133">
            <v>16</v>
          </cell>
          <cell r="H133">
            <v>7100</v>
          </cell>
        </row>
        <row r="134">
          <cell r="D134" t="str">
            <v>Matt Every</v>
          </cell>
          <cell r="E134" t="str">
            <v>Every</v>
          </cell>
          <cell r="F134">
            <v>12.285714285714199</v>
          </cell>
          <cell r="G134">
            <v>21</v>
          </cell>
          <cell r="H134">
            <v>7100</v>
          </cell>
        </row>
        <row r="135">
          <cell r="D135" t="str">
            <v>Matt Atkins</v>
          </cell>
          <cell r="E135" t="str">
            <v>Atkins</v>
          </cell>
          <cell r="F135">
            <v>8.4923078096829894</v>
          </cell>
          <cell r="G135">
            <v>13</v>
          </cell>
          <cell r="H135">
            <v>7100</v>
          </cell>
        </row>
        <row r="136">
          <cell r="D136" t="str">
            <v>Brett Stegmaier</v>
          </cell>
          <cell r="E136" t="str">
            <v>Stegmaier</v>
          </cell>
          <cell r="F136">
            <v>14.971429007393899</v>
          </cell>
          <cell r="G136">
            <v>14</v>
          </cell>
          <cell r="H136">
            <v>7100</v>
          </cell>
        </row>
        <row r="137">
          <cell r="D137" t="str">
            <v>Rob Oppenheim</v>
          </cell>
          <cell r="E137" t="str">
            <v>Oppenheim</v>
          </cell>
          <cell r="F137">
            <v>13.8764702292049</v>
          </cell>
          <cell r="G137">
            <v>17</v>
          </cell>
          <cell r="H137">
            <v>7000</v>
          </cell>
        </row>
        <row r="138">
          <cell r="D138" t="str">
            <v>Rod Pampling</v>
          </cell>
          <cell r="E138" t="str">
            <v>Pampling</v>
          </cell>
          <cell r="F138">
            <v>13.1200002034505</v>
          </cell>
          <cell r="G138">
            <v>15</v>
          </cell>
          <cell r="H138">
            <v>7000</v>
          </cell>
        </row>
        <row r="139">
          <cell r="D139" t="str">
            <v>Scott Brown</v>
          </cell>
          <cell r="E139" t="str">
            <v>Brown</v>
          </cell>
          <cell r="F139">
            <v>15.136363636363599</v>
          </cell>
          <cell r="G139">
            <v>22</v>
          </cell>
          <cell r="H139">
            <v>7000</v>
          </cell>
        </row>
        <row r="140">
          <cell r="D140" t="str">
            <v>D.A. Points</v>
          </cell>
          <cell r="E140" t="str">
            <v>Points</v>
          </cell>
          <cell r="F140">
            <v>5.5333332485622799</v>
          </cell>
          <cell r="G140">
            <v>18</v>
          </cell>
          <cell r="H140">
            <v>7000</v>
          </cell>
        </row>
        <row r="141">
          <cell r="D141" t="str">
            <v>Jonathan Randolph</v>
          </cell>
          <cell r="E141" t="str">
            <v>Randolph</v>
          </cell>
          <cell r="F141">
            <v>10.300000190734799</v>
          </cell>
          <cell r="G141">
            <v>16</v>
          </cell>
          <cell r="H141">
            <v>7000</v>
          </cell>
        </row>
        <row r="142">
          <cell r="D142" t="str">
            <v>Jon Curran</v>
          </cell>
          <cell r="E142" t="str">
            <v>Curran</v>
          </cell>
          <cell r="F142">
            <v>2.2833333015441801</v>
          </cell>
          <cell r="G142">
            <v>12</v>
          </cell>
          <cell r="H142">
            <v>7000</v>
          </cell>
        </row>
        <row r="143">
          <cell r="D143" t="str">
            <v>Steve Marino</v>
          </cell>
          <cell r="E143" t="str">
            <v>Marino</v>
          </cell>
          <cell r="F143">
            <v>2.6500000953674299</v>
          </cell>
          <cell r="G143">
            <v>4</v>
          </cell>
          <cell r="H143">
            <v>7000</v>
          </cell>
        </row>
        <row r="144">
          <cell r="D144" t="str">
            <v>Adam D'Amario</v>
          </cell>
          <cell r="E144" t="str">
            <v>D'Amario</v>
          </cell>
          <cell r="F144">
            <v>0</v>
          </cell>
          <cell r="G144">
            <v>0</v>
          </cell>
          <cell r="H144">
            <v>7000</v>
          </cell>
        </row>
        <row r="145">
          <cell r="D145" t="str">
            <v>Xin-Jun Zhang</v>
          </cell>
          <cell r="E145" t="str">
            <v>Zhang</v>
          </cell>
          <cell r="F145">
            <v>14.657894736842101</v>
          </cell>
          <cell r="G145">
            <v>19</v>
          </cell>
          <cell r="H145">
            <v>7000</v>
          </cell>
        </row>
        <row r="146">
          <cell r="D146" t="str">
            <v>Adam Schenk</v>
          </cell>
          <cell r="E146" t="str">
            <v>Schenk</v>
          </cell>
          <cell r="F146">
            <v>16.868421052631501</v>
          </cell>
          <cell r="G146">
            <v>19</v>
          </cell>
          <cell r="H146">
            <v>7000</v>
          </cell>
        </row>
        <row r="147">
          <cell r="D147" t="str">
            <v>Ken Duke</v>
          </cell>
          <cell r="E147" t="str">
            <v>Duke</v>
          </cell>
          <cell r="F147">
            <v>12.587499618530201</v>
          </cell>
          <cell r="G147">
            <v>8</v>
          </cell>
          <cell r="H147">
            <v>7000</v>
          </cell>
        </row>
        <row r="148">
          <cell r="D148" t="str">
            <v>Bob Estes</v>
          </cell>
          <cell r="E148" t="str">
            <v>Estes</v>
          </cell>
          <cell r="F148">
            <v>3.7000001271565699</v>
          </cell>
          <cell r="G148">
            <v>6</v>
          </cell>
          <cell r="H148">
            <v>7000</v>
          </cell>
        </row>
        <row r="149">
          <cell r="D149" t="str">
            <v>Smylie Kaufman</v>
          </cell>
          <cell r="E149" t="str">
            <v>Kaufman</v>
          </cell>
          <cell r="F149">
            <v>4.1789474487304599</v>
          </cell>
          <cell r="G149">
            <v>19</v>
          </cell>
          <cell r="H149">
            <v>7000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bovada.lv/sports/golf/pga-tour/bmw-championship/bmw-championship-2020-202008301230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espn.com/watch?id=947fa234-4f89-45f4-8585-86a40fa60b3d&amp;om-navmethod=espn:golf:leaderboard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espn.com/golf/player/_/id/5409/russell-henley" TargetMode="External"/><Relationship Id="rId18" Type="http://schemas.openxmlformats.org/officeDocument/2006/relationships/hyperlink" Target="http://www.espn.com/golf/player/_/id/5553/tyrrell-hatton" TargetMode="External"/><Relationship Id="rId26" Type="http://schemas.openxmlformats.org/officeDocument/2006/relationships/hyperlink" Target="http://www.espn.com/golf/player/_/id/9131/cameron-smith" TargetMode="External"/><Relationship Id="rId39" Type="http://schemas.openxmlformats.org/officeDocument/2006/relationships/hyperlink" Target="http://www.espn.com/golf/player/_/id/3688/michael-thompson" TargetMode="External"/><Relationship Id="rId21" Type="http://schemas.openxmlformats.org/officeDocument/2006/relationships/hyperlink" Target="http://www.espn.com/golf/player/_/id/5285/byeong-hun-an" TargetMode="External"/><Relationship Id="rId34" Type="http://schemas.openxmlformats.org/officeDocument/2006/relationships/hyperlink" Target="http://www.espn.com/golf/player/_/id/5579/patrick-reed" TargetMode="External"/><Relationship Id="rId42" Type="http://schemas.openxmlformats.org/officeDocument/2006/relationships/hyperlink" Target="http://www.espn.com/golf/player/_/id/10140/xander-schauffele" TargetMode="External"/><Relationship Id="rId47" Type="http://schemas.openxmlformats.org/officeDocument/2006/relationships/hyperlink" Target="http://www.espn.com/golf/player/_/id/208/charles-howell-iii" TargetMode="External"/><Relationship Id="rId50" Type="http://schemas.openxmlformats.org/officeDocument/2006/relationships/hyperlink" Target="http://www.espn.com/golf/player/_/id/5548/adam-hadwin" TargetMode="External"/><Relationship Id="rId55" Type="http://schemas.openxmlformats.org/officeDocument/2006/relationships/hyperlink" Target="http://www.espn.com/golf/player/_/id/257/matt-kuchar" TargetMode="External"/><Relationship Id="rId63" Type="http://schemas.openxmlformats.org/officeDocument/2006/relationships/hyperlink" Target="http://www.espn.com/golf/player/_/id/1077/kevin-streelman" TargetMode="External"/><Relationship Id="rId68" Type="http://schemas.openxmlformats.org/officeDocument/2006/relationships/hyperlink" Target="http://www.espn.com/golf/player/_/id/1680/jason-day" TargetMode="External"/><Relationship Id="rId7" Type="http://schemas.openxmlformats.org/officeDocument/2006/relationships/hyperlink" Target="http://www.espn.com/golf/player/_/id/10404/sebastian-munoz" TargetMode="External"/><Relationship Id="rId71" Type="http://schemas.openxmlformats.org/officeDocument/2006/relationships/drawing" Target="../drawings/drawing1.xml"/><Relationship Id="rId2" Type="http://schemas.openxmlformats.org/officeDocument/2006/relationships/hyperlink" Target="http://www.espn.com/golf/player/_/id/5860/hideki-matsuyama" TargetMode="External"/><Relationship Id="rId16" Type="http://schemas.openxmlformats.org/officeDocument/2006/relationships/hyperlink" Target="http://www.espn.com/golf/player/_/id/1225/brian-harman" TargetMode="External"/><Relationship Id="rId29" Type="http://schemas.openxmlformats.org/officeDocument/2006/relationships/hyperlink" Target="http://www.espn.com/golf/player/_/id/9143/mark-hubbard" TargetMode="External"/><Relationship Id="rId1" Type="http://schemas.openxmlformats.org/officeDocument/2006/relationships/hyperlink" Target="http://www.espn.com/golf/player/_/id/3448/dustin-johnson" TargetMode="External"/><Relationship Id="rId6" Type="http://schemas.openxmlformats.org/officeDocument/2006/relationships/hyperlink" Target="http://www.espn.com/golf/player/_/id/9780/jon-rahm" TargetMode="External"/><Relationship Id="rId11" Type="http://schemas.openxmlformats.org/officeDocument/2006/relationships/hyperlink" Target="http://www.espn.com/golf/player/_/id/3470/rory-mcilroy" TargetMode="External"/><Relationship Id="rId24" Type="http://schemas.openxmlformats.org/officeDocument/2006/relationships/hyperlink" Target="http://www.espn.com/golf/player/_/id/1651/billy-horschel" TargetMode="External"/><Relationship Id="rId32" Type="http://schemas.openxmlformats.org/officeDocument/2006/relationships/hyperlink" Target="http://www.espn.com/golf/player/_/id/72/paul-casey" TargetMode="External"/><Relationship Id="rId37" Type="http://schemas.openxmlformats.org/officeDocument/2006/relationships/hyperlink" Target="http://www.espn.com/golf/player/_/id/10592/collin-morikawa" TargetMode="External"/><Relationship Id="rId40" Type="http://schemas.openxmlformats.org/officeDocument/2006/relationships/hyperlink" Target="http://www.espn.com/golf/player/_/id/4364873/viktor-hovland" TargetMode="External"/><Relationship Id="rId45" Type="http://schemas.openxmlformats.org/officeDocument/2006/relationships/hyperlink" Target="http://www.espn.com/golf/player/_/id/3596/brendan-steele" TargetMode="External"/><Relationship Id="rId53" Type="http://schemas.openxmlformats.org/officeDocument/2006/relationships/hyperlink" Target="http://www.espn.com/golf/player/_/id/4844/harry-higgs" TargetMode="External"/><Relationship Id="rId58" Type="http://schemas.openxmlformats.org/officeDocument/2006/relationships/hyperlink" Target="http://www.espn.com/golf/player/_/id/3792/nick-taylor" TargetMode="External"/><Relationship Id="rId66" Type="http://schemas.openxmlformats.org/officeDocument/2006/relationships/hyperlink" Target="http://www.espn.com/golf/player/_/id/9513/talor-gooch" TargetMode="External"/><Relationship Id="rId5" Type="http://schemas.openxmlformats.org/officeDocument/2006/relationships/hyperlink" Target="http://www.espn.com/golf/player/_/id/388/adam-scott" TargetMode="External"/><Relationship Id="rId15" Type="http://schemas.openxmlformats.org/officeDocument/2006/relationships/hyperlink" Target="http://www.espn.com/golf/player/_/id/3317/jason-kokrak" TargetMode="External"/><Relationship Id="rId23" Type="http://schemas.openxmlformats.org/officeDocument/2006/relationships/hyperlink" Target="http://www.espn.com/golf/player/_/id/9126/corey-conners" TargetMode="External"/><Relationship Id="rId28" Type="http://schemas.openxmlformats.org/officeDocument/2006/relationships/hyperlink" Target="http://www.espn.com/golf/player/_/id/9025/daniel-berger" TargetMode="External"/><Relationship Id="rId36" Type="http://schemas.openxmlformats.org/officeDocument/2006/relationships/hyperlink" Target="http://www.espn.com/golf/player/_/id/3832/alexander-noren" TargetMode="External"/><Relationship Id="rId49" Type="http://schemas.openxmlformats.org/officeDocument/2006/relationships/hyperlink" Target="http://www.espn.com/golf/player/_/id/9478/scottie-scheffler" TargetMode="External"/><Relationship Id="rId57" Type="http://schemas.openxmlformats.org/officeDocument/2006/relationships/hyperlink" Target="http://www.espn.com/golf/player/_/id/9530/maverick-mcnealy" TargetMode="External"/><Relationship Id="rId61" Type="http://schemas.openxmlformats.org/officeDocument/2006/relationships/hyperlink" Target="http://www.espn.com/golf/player/_/id/962/ryan-palmer" TargetMode="External"/><Relationship Id="rId10" Type="http://schemas.openxmlformats.org/officeDocument/2006/relationships/hyperlink" Target="http://www.espn.com/golf/player/_/id/3454/brendon-todd" TargetMode="External"/><Relationship Id="rId19" Type="http://schemas.openxmlformats.org/officeDocument/2006/relationships/hyperlink" Target="http://www.espn.com/golf/player/_/id/2230/tony-finau" TargetMode="External"/><Relationship Id="rId31" Type="http://schemas.openxmlformats.org/officeDocument/2006/relationships/hyperlink" Target="http://www.espn.com/golf/player/_/id/8973/max-homa" TargetMode="External"/><Relationship Id="rId44" Type="http://schemas.openxmlformats.org/officeDocument/2006/relationships/hyperlink" Target="http://www.espn.com/golf/player/_/id/4848/justin-thomas" TargetMode="External"/><Relationship Id="rId52" Type="http://schemas.openxmlformats.org/officeDocument/2006/relationships/hyperlink" Target="http://www.espn.com/golf/player/_/id/3950/danny-lee" TargetMode="External"/><Relationship Id="rId60" Type="http://schemas.openxmlformats.org/officeDocument/2006/relationships/hyperlink" Target="http://www.espn.com/golf/player/_/id/6015/adam-long" TargetMode="External"/><Relationship Id="rId65" Type="http://schemas.openxmlformats.org/officeDocument/2006/relationships/hyperlink" Target="http://www.espn.com/golf/player/_/id/11382/sungjae-im" TargetMode="External"/><Relationship Id="rId4" Type="http://schemas.openxmlformats.org/officeDocument/2006/relationships/hyperlink" Target="http://www.espn.com/golf/player/_/id/6931/mackenzie-hughes" TargetMode="External"/><Relationship Id="rId9" Type="http://schemas.openxmlformats.org/officeDocument/2006/relationships/hyperlink" Target="http://www.espn.com/golf/player/_/id/2552/kevin-kisner" TargetMode="External"/><Relationship Id="rId14" Type="http://schemas.openxmlformats.org/officeDocument/2006/relationships/hyperlink" Target="http://www.espn.com/golf/player/_/id/5962/lanto-griffin" TargetMode="External"/><Relationship Id="rId22" Type="http://schemas.openxmlformats.org/officeDocument/2006/relationships/hyperlink" Target="http://www.espn.com/golf/player/_/id/5408/harris-english" TargetMode="External"/><Relationship Id="rId27" Type="http://schemas.openxmlformats.org/officeDocument/2006/relationships/hyperlink" Target="http://www.espn.com/golf/player/_/id/5167/dylan-frittelli" TargetMode="External"/><Relationship Id="rId30" Type="http://schemas.openxmlformats.org/officeDocument/2006/relationships/hyperlink" Target="http://www.espn.com/golf/player/_/id/9804/richy-werenski" TargetMode="External"/><Relationship Id="rId35" Type="http://schemas.openxmlformats.org/officeDocument/2006/relationships/hyperlink" Target="http://www.espn.com/golf/player/_/id/3598/jim-herman" TargetMode="External"/><Relationship Id="rId43" Type="http://schemas.openxmlformats.org/officeDocument/2006/relationships/hyperlink" Target="http://www.espn.com/golf/player/_/id/9531/robby-shelton" TargetMode="External"/><Relationship Id="rId48" Type="http://schemas.openxmlformats.org/officeDocument/2006/relationships/hyperlink" Target="http://www.espn.com/golf/player/_/id/6196/joel-dahmen" TargetMode="External"/><Relationship Id="rId56" Type="http://schemas.openxmlformats.org/officeDocument/2006/relationships/hyperlink" Target="http://www.espn.com/golf/player/_/id/462/tiger-woods" TargetMode="External"/><Relationship Id="rId64" Type="http://schemas.openxmlformats.org/officeDocument/2006/relationships/hyperlink" Target="http://www.espn.com/golf/player/_/id/10505/jt-poston" TargetMode="External"/><Relationship Id="rId69" Type="http://schemas.openxmlformats.org/officeDocument/2006/relationships/hyperlink" Target="http://www.espn.com/golf/player/_/id/3351/marc-leishman" TargetMode="External"/><Relationship Id="rId8" Type="http://schemas.openxmlformats.org/officeDocument/2006/relationships/hyperlink" Target="http://www.espn.com/golf/player/_/id/780/bubba-watson" TargetMode="External"/><Relationship Id="rId51" Type="http://schemas.openxmlformats.org/officeDocument/2006/relationships/hyperlink" Target="http://www.espn.com/golf/player/_/id/3550/gary-woodland" TargetMode="External"/><Relationship Id="rId3" Type="http://schemas.openxmlformats.org/officeDocument/2006/relationships/hyperlink" Target="http://www.espn.com/golf/player/_/id/11099/joaquin-niemann" TargetMode="External"/><Relationship Id="rId12" Type="http://schemas.openxmlformats.org/officeDocument/2006/relationships/hyperlink" Target="http://www.espn.com/golf/player/_/id/9037/matthew-fitzpatrick" TargetMode="External"/><Relationship Id="rId17" Type="http://schemas.openxmlformats.org/officeDocument/2006/relationships/hyperlink" Target="http://www.espn.com/golf/player/_/id/9261/abraham-ancer" TargetMode="External"/><Relationship Id="rId25" Type="http://schemas.openxmlformats.org/officeDocument/2006/relationships/hyperlink" Target="http://www.espn.com/golf/player/_/id/1293/louis-oosthuizen" TargetMode="External"/><Relationship Id="rId33" Type="http://schemas.openxmlformats.org/officeDocument/2006/relationships/hyperlink" Target="http://www.espn.com/golf/player/_/id/5532/carlos-ortiz" TargetMode="External"/><Relationship Id="rId38" Type="http://schemas.openxmlformats.org/officeDocument/2006/relationships/hyperlink" Target="http://www.espn.com/golf/player/_/id/318/kevin-na" TargetMode="External"/><Relationship Id="rId46" Type="http://schemas.openxmlformats.org/officeDocument/2006/relationships/hyperlink" Target="http://www.espn.com/golf/player/_/id/10046/bryson-dechambeau" TargetMode="External"/><Relationship Id="rId59" Type="http://schemas.openxmlformats.org/officeDocument/2006/relationships/hyperlink" Target="http://www.espn.com/golf/player/_/id/11098/cameron-champ" TargetMode="External"/><Relationship Id="rId67" Type="http://schemas.openxmlformats.org/officeDocument/2006/relationships/hyperlink" Target="http://www.espn.com/golf/player/_/id/4682/andrew-landry" TargetMode="External"/><Relationship Id="rId20" Type="http://schemas.openxmlformats.org/officeDocument/2006/relationships/hyperlink" Target="http://www.espn.com/golf/player/_/id/6007/patrick-cantlay" TargetMode="External"/><Relationship Id="rId41" Type="http://schemas.openxmlformats.org/officeDocument/2006/relationships/hyperlink" Target="http://www.espn.com/golf/player/_/id/4412121/matthew-wolff" TargetMode="External"/><Relationship Id="rId54" Type="http://schemas.openxmlformats.org/officeDocument/2006/relationships/hyperlink" Target="http://www.espn.com/golf/player/_/id/6086/tom-hoge" TargetMode="External"/><Relationship Id="rId62" Type="http://schemas.openxmlformats.org/officeDocument/2006/relationships/hyperlink" Target="http://www.espn.com/golf/player/_/id/9569/tyler-duncan" TargetMode="External"/><Relationship Id="rId70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espn.com/golf/player/_/id/196/jj-henry" TargetMode="External"/><Relationship Id="rId117" Type="http://schemas.openxmlformats.org/officeDocument/2006/relationships/hyperlink" Target="http://www.espn.com/golf/player/_/id/9804/richy-werenski" TargetMode="External"/><Relationship Id="rId21" Type="http://schemas.openxmlformats.org/officeDocument/2006/relationships/hyperlink" Target="https://www.espn.com/" TargetMode="External"/><Relationship Id="rId42" Type="http://schemas.openxmlformats.org/officeDocument/2006/relationships/hyperlink" Target="https://www.espn.com/" TargetMode="External"/><Relationship Id="rId47" Type="http://schemas.openxmlformats.org/officeDocument/2006/relationships/hyperlink" Target="https://www.espn.com/" TargetMode="External"/><Relationship Id="rId63" Type="http://schemas.openxmlformats.org/officeDocument/2006/relationships/hyperlink" Target="http://www.espn.com/golf/player/_/id/1077/kevin-streelman" TargetMode="External"/><Relationship Id="rId68" Type="http://schemas.openxmlformats.org/officeDocument/2006/relationships/hyperlink" Target="http://www.espn.com/golf/player/_/id/9025/daniel-berger" TargetMode="External"/><Relationship Id="rId84" Type="http://schemas.openxmlformats.org/officeDocument/2006/relationships/hyperlink" Target="http://www.espn.com/golf/player/_/id/9126/corey-conners" TargetMode="External"/><Relationship Id="rId89" Type="http://schemas.openxmlformats.org/officeDocument/2006/relationships/hyperlink" Target="http://www.espn.com/golf/player/_/id/10363/kramer-hickok" TargetMode="External"/><Relationship Id="rId112" Type="http://schemas.openxmlformats.org/officeDocument/2006/relationships/hyperlink" Target="http://www.espn.com/golf/player/_/id/335/rod-pampling" TargetMode="External"/><Relationship Id="rId133" Type="http://schemas.openxmlformats.org/officeDocument/2006/relationships/hyperlink" Target="http://www.espn.com/" TargetMode="External"/><Relationship Id="rId16" Type="http://schemas.openxmlformats.org/officeDocument/2006/relationships/hyperlink" Target="https://www.espn.com/" TargetMode="External"/><Relationship Id="rId107" Type="http://schemas.openxmlformats.org/officeDocument/2006/relationships/hyperlink" Target="http://www.espn.com/golf/player/_/id/9076/satoshi-kodaira" TargetMode="External"/><Relationship Id="rId11" Type="http://schemas.openxmlformats.org/officeDocument/2006/relationships/hyperlink" Target="https://www.espn.com/" TargetMode="External"/><Relationship Id="rId32" Type="http://schemas.openxmlformats.org/officeDocument/2006/relationships/hyperlink" Target="http://www.espn.com/golf/player/_/id/10030/zachary-bauchou" TargetMode="External"/><Relationship Id="rId37" Type="http://schemas.openxmlformats.org/officeDocument/2006/relationships/hyperlink" Target="https://www.espn.com/" TargetMode="External"/><Relationship Id="rId53" Type="http://schemas.openxmlformats.org/officeDocument/2006/relationships/hyperlink" Target="http://www.espn.com/golf/player/_/id/5860/hideki-matsuyama" TargetMode="External"/><Relationship Id="rId58" Type="http://schemas.openxmlformats.org/officeDocument/2006/relationships/hyperlink" Target="http://www.espn.com/golf/player/_/id/5167/dylan-frittelli" TargetMode="External"/><Relationship Id="rId74" Type="http://schemas.openxmlformats.org/officeDocument/2006/relationships/hyperlink" Target="http://www.espn.com/golf/player/_/id/1225/brian-harman" TargetMode="External"/><Relationship Id="rId79" Type="http://schemas.openxmlformats.org/officeDocument/2006/relationships/hyperlink" Target="http://www.espn.com/golf/player/_/id/3375/fabian-gomez" TargetMode="External"/><Relationship Id="rId102" Type="http://schemas.openxmlformats.org/officeDocument/2006/relationships/hyperlink" Target="http://www.espn.com/golf/player/_/id/6798/brooks-koepka" TargetMode="External"/><Relationship Id="rId123" Type="http://schemas.openxmlformats.org/officeDocument/2006/relationships/hyperlink" Target="http://www.espn.com/golf/player/_/id/1935/ryan-blaum" TargetMode="External"/><Relationship Id="rId128" Type="http://schemas.openxmlformats.org/officeDocument/2006/relationships/hyperlink" Target="http://www.espn.com/golf/player/_/id/6783/roberto-diaz" TargetMode="External"/><Relationship Id="rId5" Type="http://schemas.openxmlformats.org/officeDocument/2006/relationships/hyperlink" Target="http://www.espn.com/" TargetMode="External"/><Relationship Id="rId90" Type="http://schemas.openxmlformats.org/officeDocument/2006/relationships/hyperlink" Target="http://www.espn.com/golf/player/_/id/5619/robert-streb" TargetMode="External"/><Relationship Id="rId95" Type="http://schemas.openxmlformats.org/officeDocument/2006/relationships/hyperlink" Target="http://www.espn.com/golf/player/_/id/1750/ryan-armour" TargetMode="External"/><Relationship Id="rId14" Type="http://schemas.openxmlformats.org/officeDocument/2006/relationships/hyperlink" Target="https://www.espn.com/" TargetMode="External"/><Relationship Id="rId22" Type="http://schemas.openxmlformats.org/officeDocument/2006/relationships/hyperlink" Target="https://www.espn.com/" TargetMode="External"/><Relationship Id="rId27" Type="http://schemas.openxmlformats.org/officeDocument/2006/relationships/hyperlink" Target="http://www.espn.com/golf/player/_/id/9804/richy-werenski" TargetMode="External"/><Relationship Id="rId30" Type="http://schemas.openxmlformats.org/officeDocument/2006/relationships/hyperlink" Target="http://www.espn.com/golf/player/_/id/8974/michael-kim" TargetMode="External"/><Relationship Id="rId35" Type="http://schemas.openxmlformats.org/officeDocument/2006/relationships/hyperlink" Target="https://www.espn.com/" TargetMode="External"/><Relationship Id="rId43" Type="http://schemas.openxmlformats.org/officeDocument/2006/relationships/hyperlink" Target="https://www.espn.com/" TargetMode="External"/><Relationship Id="rId48" Type="http://schemas.openxmlformats.org/officeDocument/2006/relationships/hyperlink" Target="https://www.espn.com/" TargetMode="External"/><Relationship Id="rId56" Type="http://schemas.openxmlformats.org/officeDocument/2006/relationships/hyperlink" Target="http://www.espn.com/golf/player/_/id/5548/adam-hadwin" TargetMode="External"/><Relationship Id="rId64" Type="http://schemas.openxmlformats.org/officeDocument/2006/relationships/hyperlink" Target="http://www.espn.com/golf/player/_/id/1037/scott-piercy" TargetMode="External"/><Relationship Id="rId69" Type="http://schemas.openxmlformats.org/officeDocument/2006/relationships/hyperlink" Target="http://www.espn.com/golf/player/_/id/9571/joey-garber" TargetMode="External"/><Relationship Id="rId77" Type="http://schemas.openxmlformats.org/officeDocument/2006/relationships/hyperlink" Target="http://www.espn.com/golf/player/_/id/1626/bronson-burgoon" TargetMode="External"/><Relationship Id="rId100" Type="http://schemas.openxmlformats.org/officeDocument/2006/relationships/hyperlink" Target="http://www.espn.com/golf/player/_/id/7001/sam-ryder" TargetMode="External"/><Relationship Id="rId105" Type="http://schemas.openxmlformats.org/officeDocument/2006/relationships/hyperlink" Target="http://www.espn.com/golf/player/_/id/707/pat-perez" TargetMode="External"/><Relationship Id="rId113" Type="http://schemas.openxmlformats.org/officeDocument/2006/relationships/hyperlink" Target="http://www.espn.com/golf/player/_/id/3596/brendan-steele" TargetMode="External"/><Relationship Id="rId118" Type="http://schemas.openxmlformats.org/officeDocument/2006/relationships/hyperlink" Target="http://www.espn.com/golf/player/_/id/10050/kyle-jones" TargetMode="External"/><Relationship Id="rId126" Type="http://schemas.openxmlformats.org/officeDocument/2006/relationships/hyperlink" Target="http://www.espn.com/golf/player/_/id/1411/matt-every" TargetMode="External"/><Relationship Id="rId134" Type="http://schemas.openxmlformats.org/officeDocument/2006/relationships/printerSettings" Target="../printerSettings/printerSettings3.bin"/><Relationship Id="rId8" Type="http://schemas.openxmlformats.org/officeDocument/2006/relationships/hyperlink" Target="http://www.espn.com/" TargetMode="External"/><Relationship Id="rId51" Type="http://schemas.openxmlformats.org/officeDocument/2006/relationships/hyperlink" Target="http://www.espn.com/golf/player/_/id/11119/wyndham-clark" TargetMode="External"/><Relationship Id="rId72" Type="http://schemas.openxmlformats.org/officeDocument/2006/relationships/hyperlink" Target="http://www.espn.com/golf/player/_/id/5532/carlos-ortiz" TargetMode="External"/><Relationship Id="rId80" Type="http://schemas.openxmlformats.org/officeDocument/2006/relationships/hyperlink" Target="http://www.espn.com/golf/player/_/id/5579/patrick-reed" TargetMode="External"/><Relationship Id="rId85" Type="http://schemas.openxmlformats.org/officeDocument/2006/relationships/hyperlink" Target="http://www.espn.com/golf/player/_/id/6011/beau-hossler" TargetMode="External"/><Relationship Id="rId93" Type="http://schemas.openxmlformats.org/officeDocument/2006/relationships/hyperlink" Target="http://www.espn.com/golf/player/_/id/3740/roberto-castro" TargetMode="External"/><Relationship Id="rId98" Type="http://schemas.openxmlformats.org/officeDocument/2006/relationships/hyperlink" Target="http://www.espn.com/golf/player/_/id/3792/nick-taylor" TargetMode="External"/><Relationship Id="rId121" Type="http://schemas.openxmlformats.org/officeDocument/2006/relationships/hyperlink" Target="http://www.espn.com/golf/player/_/id/3378/scott-stallings" TargetMode="External"/><Relationship Id="rId3" Type="http://schemas.openxmlformats.org/officeDocument/2006/relationships/hyperlink" Target="http://www.espn.com/" TargetMode="External"/><Relationship Id="rId12" Type="http://schemas.openxmlformats.org/officeDocument/2006/relationships/hyperlink" Target="https://www.espn.com/" TargetMode="External"/><Relationship Id="rId17" Type="http://schemas.openxmlformats.org/officeDocument/2006/relationships/hyperlink" Target="https://www.espn.com/" TargetMode="External"/><Relationship Id="rId25" Type="http://schemas.openxmlformats.org/officeDocument/2006/relationships/hyperlink" Target="http://www.espn.com/golf/player/_/id/7081/si-woo-kim" TargetMode="External"/><Relationship Id="rId33" Type="http://schemas.openxmlformats.org/officeDocument/2006/relationships/hyperlink" Target="http://www.espn.com/golf/player/_/id/6773/lee-houtteman" TargetMode="External"/><Relationship Id="rId38" Type="http://schemas.openxmlformats.org/officeDocument/2006/relationships/hyperlink" Target="https://www.espn.com/" TargetMode="External"/><Relationship Id="rId46" Type="http://schemas.openxmlformats.org/officeDocument/2006/relationships/hyperlink" Target="https://www.espn.com/" TargetMode="External"/><Relationship Id="rId59" Type="http://schemas.openxmlformats.org/officeDocument/2006/relationships/hyperlink" Target="http://www.espn.com/golf/player/_/id/6090/roger-sloan" TargetMode="External"/><Relationship Id="rId67" Type="http://schemas.openxmlformats.org/officeDocument/2006/relationships/hyperlink" Target="http://www.espn.com/golf/player/_/id/4643/shawn-stefani" TargetMode="External"/><Relationship Id="rId103" Type="http://schemas.openxmlformats.org/officeDocument/2006/relationships/hyperlink" Target="http://www.espn.com/golf/player/_/id/3980/patton-kizzire" TargetMode="External"/><Relationship Id="rId108" Type="http://schemas.openxmlformats.org/officeDocument/2006/relationships/hyperlink" Target="http://www.espn.com/golf/player/_/id/5692/peter-malnati" TargetMode="External"/><Relationship Id="rId116" Type="http://schemas.openxmlformats.org/officeDocument/2006/relationships/hyperlink" Target="http://www.espn.com/golf/player/_/id/2571/martin-laird" TargetMode="External"/><Relationship Id="rId124" Type="http://schemas.openxmlformats.org/officeDocument/2006/relationships/hyperlink" Target="http://www.espn.com/golf/player/_/id/774/bill-haas" TargetMode="External"/><Relationship Id="rId129" Type="http://schemas.openxmlformats.org/officeDocument/2006/relationships/hyperlink" Target="http://www.espn.com/golf/player/_/id/10357/anders-albertson" TargetMode="External"/><Relationship Id="rId20" Type="http://schemas.openxmlformats.org/officeDocument/2006/relationships/hyperlink" Target="https://www.espn.com/" TargetMode="External"/><Relationship Id="rId41" Type="http://schemas.openxmlformats.org/officeDocument/2006/relationships/hyperlink" Target="https://www.espn.com/" TargetMode="External"/><Relationship Id="rId54" Type="http://schemas.openxmlformats.org/officeDocument/2006/relationships/hyperlink" Target="http://www.espn.com/golf/player/_/id/208/charles-howell-iii" TargetMode="External"/><Relationship Id="rId62" Type="http://schemas.openxmlformats.org/officeDocument/2006/relationships/hyperlink" Target="http://www.espn.com/golf/player/_/id/1265/johnson-wagner" TargetMode="External"/><Relationship Id="rId70" Type="http://schemas.openxmlformats.org/officeDocument/2006/relationships/hyperlink" Target="http://www.espn.com/golf/player/_/id/2230/tony-finau" TargetMode="External"/><Relationship Id="rId75" Type="http://schemas.openxmlformats.org/officeDocument/2006/relationships/hyperlink" Target="http://www.espn.com/golf/player/_/id/11387/hank-lebioda" TargetMode="External"/><Relationship Id="rId83" Type="http://schemas.openxmlformats.org/officeDocument/2006/relationships/hyperlink" Target="http://www.espn.com/golf/player/_/id/4364873/viktor-hovland" TargetMode="External"/><Relationship Id="rId88" Type="http://schemas.openxmlformats.org/officeDocument/2006/relationships/hyperlink" Target="http://www.espn.com/golf/player/_/id/1613/sam-saunders" TargetMode="External"/><Relationship Id="rId91" Type="http://schemas.openxmlformats.org/officeDocument/2006/relationships/hyperlink" Target="http://www.espn.com/golf/player/_/id/2283/brice-garnett" TargetMode="External"/><Relationship Id="rId96" Type="http://schemas.openxmlformats.org/officeDocument/2006/relationships/hyperlink" Target="http://www.espn.com/golf/player/_/id/928/david-hearn" TargetMode="External"/><Relationship Id="rId111" Type="http://schemas.openxmlformats.org/officeDocument/2006/relationships/hyperlink" Target="http://www.espn.com/golf/player/_/id/6931/mackenzie-hughes" TargetMode="External"/><Relationship Id="rId132" Type="http://schemas.openxmlformats.org/officeDocument/2006/relationships/hyperlink" Target="http://www.espn.com/golf/player/_/id/3688/michael-thompson" TargetMode="External"/><Relationship Id="rId1" Type="http://schemas.openxmlformats.org/officeDocument/2006/relationships/hyperlink" Target="http://www.espn.com/" TargetMode="External"/><Relationship Id="rId6" Type="http://schemas.openxmlformats.org/officeDocument/2006/relationships/hyperlink" Target="http://www.espn.com/" TargetMode="External"/><Relationship Id="rId15" Type="http://schemas.openxmlformats.org/officeDocument/2006/relationships/hyperlink" Target="https://www.espn.com/" TargetMode="External"/><Relationship Id="rId23" Type="http://schemas.openxmlformats.org/officeDocument/2006/relationships/hyperlink" Target="https://www.espn.com/" TargetMode="External"/><Relationship Id="rId28" Type="http://schemas.openxmlformats.org/officeDocument/2006/relationships/hyperlink" Target="http://www.espn.com/golf/player/_/id/123/ernie-els" TargetMode="External"/><Relationship Id="rId36" Type="http://schemas.openxmlformats.org/officeDocument/2006/relationships/hyperlink" Target="https://www.espn.com/" TargetMode="External"/><Relationship Id="rId49" Type="http://schemas.openxmlformats.org/officeDocument/2006/relationships/hyperlink" Target="http://www.espn.com/golf/player/_/id/4412121/matthew-wolff" TargetMode="External"/><Relationship Id="rId57" Type="http://schemas.openxmlformats.org/officeDocument/2006/relationships/hyperlink" Target="http://www.espn.com/golf/player/_/id/11099/joaquin-niemann" TargetMode="External"/><Relationship Id="rId106" Type="http://schemas.openxmlformats.org/officeDocument/2006/relationships/hyperlink" Target="http://www.espn.com/golf/player/_/id/10910/curtis-luck" TargetMode="External"/><Relationship Id="rId114" Type="http://schemas.openxmlformats.org/officeDocument/2006/relationships/hyperlink" Target="http://www.espn.com/golf/player/_/id/4708/zack-sucher" TargetMode="External"/><Relationship Id="rId119" Type="http://schemas.openxmlformats.org/officeDocument/2006/relationships/hyperlink" Target="http://www.espn.com/golf/player/_/id/1680/jason-day" TargetMode="External"/><Relationship Id="rId127" Type="http://schemas.openxmlformats.org/officeDocument/2006/relationships/hyperlink" Target="http://www.espn.com/golf/player/_/id/8973/max-homa" TargetMode="External"/><Relationship Id="rId10" Type="http://schemas.openxmlformats.org/officeDocument/2006/relationships/hyperlink" Target="http://www.espn.com/" TargetMode="External"/><Relationship Id="rId31" Type="http://schemas.openxmlformats.org/officeDocument/2006/relationships/hyperlink" Target="http://www.espn.com/golf/player/_/id/4015/sang-moon-bae" TargetMode="External"/><Relationship Id="rId44" Type="http://schemas.openxmlformats.org/officeDocument/2006/relationships/hyperlink" Target="https://www.espn.com/" TargetMode="External"/><Relationship Id="rId52" Type="http://schemas.openxmlformats.org/officeDocument/2006/relationships/hyperlink" Target="http://www.espn.com/golf/player/_/id/10046/bryson-dechambeau" TargetMode="External"/><Relationship Id="rId60" Type="http://schemas.openxmlformats.org/officeDocument/2006/relationships/hyperlink" Target="http://www.espn.com/golf/player/_/id/4591/scott-brown" TargetMode="External"/><Relationship Id="rId65" Type="http://schemas.openxmlformats.org/officeDocument/2006/relationships/hyperlink" Target="http://www.espn.com/golf/player/_/id/10404/sebastian-munoz" TargetMode="External"/><Relationship Id="rId73" Type="http://schemas.openxmlformats.org/officeDocument/2006/relationships/hyperlink" Target="http://www.espn.com/golf/player/_/id/10442/charlie-danielson" TargetMode="External"/><Relationship Id="rId78" Type="http://schemas.openxmlformats.org/officeDocument/2006/relationships/hyperlink" Target="http://www.espn.com/golf/player/_/id/4645/cameron-tringale" TargetMode="External"/><Relationship Id="rId81" Type="http://schemas.openxmlformats.org/officeDocument/2006/relationships/hyperlink" Target="http://www.espn.com/golf/player/_/id/7039/chase-wright" TargetMode="External"/><Relationship Id="rId86" Type="http://schemas.openxmlformats.org/officeDocument/2006/relationships/hyperlink" Target="http://www.espn.com/golf/player/_/id/6086/tom-hoge" TargetMode="External"/><Relationship Id="rId94" Type="http://schemas.openxmlformats.org/officeDocument/2006/relationships/hyperlink" Target="http://www.espn.com/golf/player/_/id/9938/sam-burns" TargetMode="External"/><Relationship Id="rId99" Type="http://schemas.openxmlformats.org/officeDocument/2006/relationships/hyperlink" Target="http://www.espn.com/golf/player/_/id/5338/bud-cauley" TargetMode="External"/><Relationship Id="rId101" Type="http://schemas.openxmlformats.org/officeDocument/2006/relationships/hyperlink" Target="http://www.espn.com/golf/player/_/id/9513/talor-gooch" TargetMode="External"/><Relationship Id="rId122" Type="http://schemas.openxmlformats.org/officeDocument/2006/relationships/hyperlink" Target="http://www.espn.com/golf/player/_/id/1254/robert-garrigus" TargetMode="External"/><Relationship Id="rId130" Type="http://schemas.openxmlformats.org/officeDocument/2006/relationships/hyperlink" Target="http://www.espn.com/golf/player/_/id/9569/tyler-duncan" TargetMode="External"/><Relationship Id="rId135" Type="http://schemas.openxmlformats.org/officeDocument/2006/relationships/drawing" Target="../drawings/drawing2.xml"/><Relationship Id="rId4" Type="http://schemas.openxmlformats.org/officeDocument/2006/relationships/hyperlink" Target="http://www.espn.com/" TargetMode="External"/><Relationship Id="rId9" Type="http://schemas.openxmlformats.org/officeDocument/2006/relationships/hyperlink" Target="http://www.espn.com/" TargetMode="External"/><Relationship Id="rId13" Type="http://schemas.openxmlformats.org/officeDocument/2006/relationships/hyperlink" Target="https://www.espn.com/" TargetMode="External"/><Relationship Id="rId18" Type="http://schemas.openxmlformats.org/officeDocument/2006/relationships/hyperlink" Target="https://www.espn.com/" TargetMode="External"/><Relationship Id="rId39" Type="http://schemas.openxmlformats.org/officeDocument/2006/relationships/hyperlink" Target="https://www.espn.com/" TargetMode="External"/><Relationship Id="rId109" Type="http://schemas.openxmlformats.org/officeDocument/2006/relationships/hyperlink" Target="http://www.espn.com/golf/player/_/id/10166/jj-spaun" TargetMode="External"/><Relationship Id="rId34" Type="http://schemas.openxmlformats.org/officeDocument/2006/relationships/hyperlink" Target="https://www.espn.com/" TargetMode="External"/><Relationship Id="rId50" Type="http://schemas.openxmlformats.org/officeDocument/2006/relationships/hyperlink" Target="http://www.espn.com/golf/player/_/id/10592/collin-morikawa" TargetMode="External"/><Relationship Id="rId55" Type="http://schemas.openxmlformats.org/officeDocument/2006/relationships/hyperlink" Target="http://www.espn.com/golf/player/_/id/3970/troy-merritt" TargetMode="External"/><Relationship Id="rId76" Type="http://schemas.openxmlformats.org/officeDocument/2006/relationships/hyperlink" Target="http://www.espn.com/golf/player/_/id/268/tom-lehman" TargetMode="External"/><Relationship Id="rId97" Type="http://schemas.openxmlformats.org/officeDocument/2006/relationships/hyperlink" Target="http://www.espn.com/golf/player/_/id/6937/stephan-jaeger" TargetMode="External"/><Relationship Id="rId104" Type="http://schemas.openxmlformats.org/officeDocument/2006/relationships/hyperlink" Target="http://www.espn.com/golf/player/_/id/676/lucas-glover" TargetMode="External"/><Relationship Id="rId120" Type="http://schemas.openxmlformats.org/officeDocument/2006/relationships/hyperlink" Target="http://www.espn.com/golf/player/_/id/3295/tyrone-van-aswegen" TargetMode="External"/><Relationship Id="rId125" Type="http://schemas.openxmlformats.org/officeDocument/2006/relationships/hyperlink" Target="http://www.espn.com/golf/player/_/id/446/jimmy-walker" TargetMode="External"/><Relationship Id="rId7" Type="http://schemas.openxmlformats.org/officeDocument/2006/relationships/hyperlink" Target="http://www.espn.com/" TargetMode="External"/><Relationship Id="rId71" Type="http://schemas.openxmlformats.org/officeDocument/2006/relationships/hyperlink" Target="http://www.espn.com/golf/player/_/id/9127/adam-svensson" TargetMode="External"/><Relationship Id="rId92" Type="http://schemas.openxmlformats.org/officeDocument/2006/relationships/hyperlink" Target="http://www.espn.com/golf/player/_/id/110/jason-dufner" TargetMode="External"/><Relationship Id="rId2" Type="http://schemas.openxmlformats.org/officeDocument/2006/relationships/hyperlink" Target="http://www.espn.com/" TargetMode="External"/><Relationship Id="rId29" Type="http://schemas.openxmlformats.org/officeDocument/2006/relationships/hyperlink" Target="http://www.espn.com/golf/player/_/id/6001/seamus-power" TargetMode="External"/><Relationship Id="rId24" Type="http://schemas.openxmlformats.org/officeDocument/2006/relationships/hyperlink" Target="http://www.espn.com/golf/player/_/id/9568/ollie-schniederjans" TargetMode="External"/><Relationship Id="rId40" Type="http://schemas.openxmlformats.org/officeDocument/2006/relationships/hyperlink" Target="https://www.espn.com/" TargetMode="External"/><Relationship Id="rId45" Type="http://schemas.openxmlformats.org/officeDocument/2006/relationships/hyperlink" Target="https://www.espn.com/" TargetMode="External"/><Relationship Id="rId66" Type="http://schemas.openxmlformats.org/officeDocument/2006/relationships/hyperlink" Target="http://www.espn.com/golf/player/_/id/11382/sung-jae-im" TargetMode="External"/><Relationship Id="rId87" Type="http://schemas.openxmlformats.org/officeDocument/2006/relationships/hyperlink" Target="http://www.espn.com/golf/player/_/id/10054/denny-mccarthy" TargetMode="External"/><Relationship Id="rId110" Type="http://schemas.openxmlformats.org/officeDocument/2006/relationships/hyperlink" Target="http://www.espn.com/golf/player/_/id/4513/keegan-bradley" TargetMode="External"/><Relationship Id="rId115" Type="http://schemas.openxmlformats.org/officeDocument/2006/relationships/hyperlink" Target="http://www.espn.com/golf/player/_/id/159/brian-gay" TargetMode="External"/><Relationship Id="rId131" Type="http://schemas.openxmlformats.org/officeDocument/2006/relationships/hyperlink" Target="http://www.espn.com/golf/player/_/id/4989/anirban-lahiri" TargetMode="External"/><Relationship Id="rId61" Type="http://schemas.openxmlformats.org/officeDocument/2006/relationships/hyperlink" Target="http://www.espn.com/golf/player/_/id/824/arjun-atwal" TargetMode="External"/><Relationship Id="rId82" Type="http://schemas.openxmlformats.org/officeDocument/2006/relationships/hyperlink" Target="http://www.espn.com/golf/player/_/id/8906/keith-mitchell" TargetMode="External"/><Relationship Id="rId19" Type="http://schemas.openxmlformats.org/officeDocument/2006/relationships/hyperlink" Target="https://www.espn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0C755-5CE9-422F-BE71-F7F52D46A1BF}">
  <dimension ref="A1:CF265"/>
  <sheetViews>
    <sheetView tabSelected="1" zoomScaleNormal="100" workbookViewId="0">
      <pane xSplit="1" topLeftCell="D1" activePane="topRight" state="frozen"/>
      <selection activeCell="B68" sqref="B68"/>
      <selection pane="topRight" activeCell="I6" sqref="I6"/>
    </sheetView>
  </sheetViews>
  <sheetFormatPr defaultColWidth="8.85546875" defaultRowHeight="18.75"/>
  <cols>
    <col min="1" max="1" width="30.140625" style="123" customWidth="1"/>
    <col min="2" max="2" width="14" style="59" hidden="1" customWidth="1"/>
    <col min="3" max="3" width="17.7109375" style="59" hidden="1" customWidth="1"/>
    <col min="4" max="4" width="10.42578125" style="2" customWidth="1"/>
    <col min="5" max="5" width="14.28515625" style="135" customWidth="1"/>
    <col min="6" max="7" width="13.42578125" style="132" hidden="1" customWidth="1"/>
    <col min="8" max="8" width="13.42578125" style="132" customWidth="1"/>
    <col min="9" max="9" width="13" style="132" customWidth="1"/>
    <col min="10" max="11" width="9.42578125" style="132" hidden="1" customWidth="1"/>
    <col min="12" max="12" width="12.28515625" style="132" hidden="1" customWidth="1"/>
    <col min="13" max="13" width="9.42578125" style="132" hidden="1" customWidth="1"/>
    <col min="14" max="15" width="9.42578125" style="148" hidden="1" customWidth="1"/>
    <col min="16" max="16" width="3.7109375" style="91" customWidth="1"/>
    <col min="17" max="17" width="14.85546875" style="106" hidden="1" customWidth="1"/>
    <col min="18" max="19" width="10.140625" style="135" hidden="1" customWidth="1"/>
    <col min="20" max="20" width="10.140625" style="135" customWidth="1"/>
    <col min="21" max="24" width="8.28515625" style="135" hidden="1" customWidth="1"/>
    <col min="25" max="25" width="8.28515625" style="135" customWidth="1"/>
    <col min="26" max="26" width="10.28515625" style="135" hidden="1" customWidth="1"/>
    <col min="27" max="29" width="10.140625" style="135" hidden="1" customWidth="1"/>
    <col min="30" max="30" width="10.140625" style="135" customWidth="1"/>
    <col min="31" max="34" width="10.140625" style="135" hidden="1" customWidth="1"/>
    <col min="35" max="35" width="10.140625" style="135" customWidth="1"/>
    <col min="36" max="36" width="10.140625" style="135" hidden="1" customWidth="1"/>
    <col min="37" max="37" width="10.7109375" style="135" hidden="1" customWidth="1"/>
    <col min="38" max="39" width="10.140625" style="135" hidden="1" customWidth="1"/>
    <col min="40" max="40" width="10.140625" style="135" customWidth="1"/>
    <col min="41" max="44" width="10.140625" style="135" hidden="1" customWidth="1"/>
    <col min="45" max="45" width="10.140625" style="135" customWidth="1"/>
    <col min="46" max="46" width="10.140625" style="135" hidden="1" customWidth="1"/>
    <col min="47" max="49" width="11.85546875" style="135" hidden="1" customWidth="1"/>
    <col min="50" max="50" width="11.85546875" style="135" customWidth="1"/>
    <col min="51" max="51" width="11.85546875" style="135" hidden="1" customWidth="1"/>
    <col min="52" max="52" width="11.85546875" style="135" customWidth="1"/>
    <col min="53" max="53" width="14.28515625" style="135" customWidth="1"/>
    <col min="54" max="54" width="11.7109375" style="135" customWidth="1"/>
    <col min="55" max="55" width="13.140625" style="135" customWidth="1"/>
    <col min="56" max="57" width="8.85546875" style="135"/>
    <col min="58" max="58" width="8.85546875" style="135" customWidth="1"/>
    <col min="59" max="59" width="15.140625" style="135" customWidth="1"/>
    <col min="60" max="87" width="8.85546875" style="135" customWidth="1"/>
    <col min="88" max="88" width="34.5703125" style="135" customWidth="1"/>
    <col min="89" max="91" width="8.85546875" style="135" customWidth="1"/>
    <col min="92" max="16384" width="8.85546875" style="135"/>
  </cols>
  <sheetData>
    <row r="1" spans="1:84" ht="19.5" hidden="1" customHeight="1" thickBot="1">
      <c r="A1" s="123" t="s">
        <v>1281</v>
      </c>
      <c r="B1" s="59" t="e">
        <f>A1+1</f>
        <v>#VALUE!</v>
      </c>
      <c r="D1" s="59">
        <v>3</v>
      </c>
      <c r="F1" s="59">
        <v>5</v>
      </c>
      <c r="G1" s="59">
        <v>6</v>
      </c>
      <c r="H1" s="59">
        <f t="shared" ref="H1:AT1" si="0">G1+1</f>
        <v>7</v>
      </c>
      <c r="I1" s="59">
        <f>H1+1</f>
        <v>8</v>
      </c>
      <c r="J1" s="59">
        <f>I1+1</f>
        <v>9</v>
      </c>
      <c r="K1" s="59"/>
      <c r="L1" s="59" t="e">
        <f>#REF!+1</f>
        <v>#REF!</v>
      </c>
      <c r="M1" s="59" t="e">
        <f t="shared" si="0"/>
        <v>#REF!</v>
      </c>
      <c r="N1" s="59"/>
      <c r="O1" s="59"/>
      <c r="P1" s="59" t="e">
        <f>M1+1</f>
        <v>#REF!</v>
      </c>
      <c r="Q1" s="102"/>
      <c r="R1" s="59" t="e">
        <f>P1+1</f>
        <v>#REF!</v>
      </c>
      <c r="S1" s="59" t="e">
        <f t="shared" si="0"/>
        <v>#REF!</v>
      </c>
      <c r="T1" s="59" t="e">
        <f t="shared" si="0"/>
        <v>#REF!</v>
      </c>
      <c r="U1" s="59" t="e">
        <f>#REF!+1</f>
        <v>#REF!</v>
      </c>
      <c r="V1" s="59" t="e">
        <f t="shared" si="0"/>
        <v>#REF!</v>
      </c>
      <c r="W1" s="59" t="e">
        <v>#REF!</v>
      </c>
      <c r="X1" s="59" t="e">
        <v>#REF!</v>
      </c>
      <c r="Y1" s="59" t="e">
        <f t="shared" si="0"/>
        <v>#REF!</v>
      </c>
      <c r="Z1" s="59" t="e">
        <f t="shared" si="0"/>
        <v>#REF!</v>
      </c>
      <c r="AA1" s="59" t="e">
        <f t="shared" si="0"/>
        <v>#REF!</v>
      </c>
      <c r="AB1" s="59">
        <v>26</v>
      </c>
      <c r="AC1" s="59">
        <v>27</v>
      </c>
      <c r="AD1" s="59">
        <f t="shared" si="0"/>
        <v>28</v>
      </c>
      <c r="AE1" s="59">
        <f t="shared" si="0"/>
        <v>29</v>
      </c>
      <c r="AF1" s="59">
        <f t="shared" si="0"/>
        <v>30</v>
      </c>
      <c r="AG1" s="59">
        <f t="shared" si="0"/>
        <v>31</v>
      </c>
      <c r="AH1" s="59">
        <f t="shared" si="0"/>
        <v>32</v>
      </c>
      <c r="AI1" s="59">
        <f t="shared" si="0"/>
        <v>33</v>
      </c>
      <c r="AJ1" s="59">
        <f t="shared" si="0"/>
        <v>34</v>
      </c>
      <c r="AK1" s="59">
        <f t="shared" si="0"/>
        <v>35</v>
      </c>
      <c r="AL1" s="59">
        <v>36</v>
      </c>
      <c r="AM1" s="59">
        <v>37</v>
      </c>
      <c r="AN1" s="59">
        <f t="shared" si="0"/>
        <v>38</v>
      </c>
      <c r="AO1" s="59">
        <f t="shared" si="0"/>
        <v>39</v>
      </c>
      <c r="AP1" s="59">
        <f t="shared" si="0"/>
        <v>40</v>
      </c>
      <c r="AQ1" s="59">
        <v>41</v>
      </c>
      <c r="AR1" s="59">
        <v>42</v>
      </c>
      <c r="AS1" s="59">
        <f t="shared" si="0"/>
        <v>43</v>
      </c>
      <c r="AT1" s="59">
        <f t="shared" si="0"/>
        <v>44</v>
      </c>
    </row>
    <row r="2" spans="1:84" s="133" customFormat="1" ht="36" customHeight="1" thickBot="1">
      <c r="A2" s="124"/>
      <c r="B2" s="56"/>
      <c r="C2" s="56"/>
      <c r="D2" s="54"/>
      <c r="E2" s="108"/>
      <c r="F2" s="85" t="s">
        <v>0</v>
      </c>
      <c r="G2" s="85" t="s">
        <v>0</v>
      </c>
      <c r="H2" s="85" t="s">
        <v>0</v>
      </c>
      <c r="I2" s="86"/>
      <c r="J2" s="140" t="s">
        <v>1</v>
      </c>
      <c r="K2" s="100"/>
      <c r="L2" s="100"/>
      <c r="M2" s="100"/>
      <c r="N2" s="100"/>
      <c r="O2" s="100"/>
      <c r="P2" s="89"/>
      <c r="Q2" s="103"/>
      <c r="R2" s="100"/>
      <c r="S2" s="100"/>
      <c r="T2" s="100" t="s">
        <v>1302</v>
      </c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 t="s">
        <v>1315</v>
      </c>
      <c r="AU2" s="95"/>
      <c r="AV2" s="95"/>
      <c r="AW2" s="95"/>
      <c r="AX2" s="95"/>
      <c r="AY2" s="95"/>
      <c r="AZ2" s="95"/>
      <c r="BA2" s="108"/>
      <c r="BB2" s="93"/>
      <c r="BC2" s="93"/>
      <c r="BD2" s="93"/>
      <c r="BE2" s="93"/>
      <c r="BF2" s="93"/>
      <c r="BG2" s="93"/>
    </row>
    <row r="3" spans="1:84" s="133" customFormat="1" ht="14.25" customHeight="1" thickBot="1">
      <c r="A3" s="124"/>
      <c r="B3" s="56"/>
      <c r="C3" s="56"/>
      <c r="D3" s="7"/>
      <c r="E3" s="108"/>
      <c r="F3" s="99"/>
      <c r="G3" s="99"/>
      <c r="H3" s="99"/>
      <c r="I3" s="99"/>
      <c r="J3" s="134"/>
      <c r="K3" s="134"/>
      <c r="L3" s="134"/>
      <c r="M3" s="134"/>
      <c r="N3" s="134"/>
      <c r="O3" s="134"/>
      <c r="P3" s="89"/>
      <c r="Q3" s="104"/>
      <c r="R3" s="141" t="s">
        <v>1277</v>
      </c>
      <c r="S3" s="141"/>
      <c r="T3" s="141" t="s">
        <v>1378</v>
      </c>
      <c r="U3" s="141"/>
      <c r="V3" s="142" t="s">
        <v>17</v>
      </c>
      <c r="W3" s="142"/>
      <c r="X3" s="142"/>
      <c r="Y3" s="142" t="s">
        <v>1307</v>
      </c>
      <c r="Z3" s="142"/>
      <c r="AA3" s="143" t="s">
        <v>18</v>
      </c>
      <c r="AB3" s="143"/>
      <c r="AC3" s="143"/>
      <c r="AD3" s="143" t="s">
        <v>1305</v>
      </c>
      <c r="AE3" s="143"/>
      <c r="AF3" s="144" t="s">
        <v>1258</v>
      </c>
      <c r="AG3" s="144"/>
      <c r="AH3" s="144"/>
      <c r="AI3" s="144" t="s">
        <v>1379</v>
      </c>
      <c r="AJ3" s="144"/>
      <c r="AK3" s="137" t="s">
        <v>1284</v>
      </c>
      <c r="AL3" s="137"/>
      <c r="AM3" s="137"/>
      <c r="AN3" s="137" t="s">
        <v>1284</v>
      </c>
      <c r="AO3" s="137"/>
      <c r="AP3" s="138" t="s">
        <v>21</v>
      </c>
      <c r="AQ3" s="138"/>
      <c r="AR3" s="138"/>
      <c r="AS3" s="138" t="s">
        <v>339</v>
      </c>
      <c r="AT3" s="138"/>
      <c r="AU3" s="139" t="s">
        <v>1326</v>
      </c>
      <c r="AV3" s="139"/>
      <c r="AW3" s="139"/>
      <c r="AX3" s="139" t="s">
        <v>1380</v>
      </c>
      <c r="AY3" s="139"/>
      <c r="AZ3" s="95"/>
      <c r="BA3" s="108"/>
      <c r="BB3" s="93"/>
      <c r="BC3" s="93"/>
      <c r="BD3" s="93"/>
      <c r="BE3" s="93"/>
      <c r="BF3" s="93"/>
      <c r="BG3" s="93"/>
      <c r="BM3" s="136" t="s">
        <v>1255</v>
      </c>
      <c r="BN3" s="136"/>
      <c r="BO3" s="136"/>
      <c r="BP3" s="136"/>
      <c r="BQ3" s="136"/>
      <c r="BR3" s="136"/>
      <c r="BT3" s="136" t="s">
        <v>1293</v>
      </c>
      <c r="BU3" s="136"/>
      <c r="BV3" s="136"/>
      <c r="BW3" s="136"/>
      <c r="BX3" s="136"/>
      <c r="BY3" s="136"/>
      <c r="CA3" s="136"/>
      <c r="CB3" s="136"/>
      <c r="CC3" s="136"/>
      <c r="CD3" s="136"/>
      <c r="CE3" s="136"/>
      <c r="CF3" s="136"/>
    </row>
    <row r="4" spans="1:84" s="3" customFormat="1" ht="45.95" customHeight="1" thickBot="1">
      <c r="A4" s="123" t="s">
        <v>1234</v>
      </c>
      <c r="B4" s="107" t="s">
        <v>1471</v>
      </c>
      <c r="C4" s="107" t="s">
        <v>1470</v>
      </c>
      <c r="D4" s="7" t="s">
        <v>8</v>
      </c>
      <c r="E4" s="84" t="s">
        <v>1252</v>
      </c>
      <c r="F4" s="4" t="s">
        <v>1312</v>
      </c>
      <c r="G4" s="4" t="s">
        <v>1290</v>
      </c>
      <c r="H4" s="4" t="s">
        <v>1289</v>
      </c>
      <c r="I4" s="4" t="s">
        <v>1475</v>
      </c>
      <c r="J4" s="134" t="s">
        <v>13</v>
      </c>
      <c r="K4" s="134" t="s">
        <v>14</v>
      </c>
      <c r="L4" s="88" t="s">
        <v>1288</v>
      </c>
      <c r="M4" s="88" t="s">
        <v>24</v>
      </c>
      <c r="N4" s="88" t="s">
        <v>22</v>
      </c>
      <c r="O4" s="88" t="s">
        <v>23</v>
      </c>
      <c r="P4" s="90"/>
      <c r="Q4" s="105" t="s">
        <v>1293</v>
      </c>
      <c r="R4" s="134" t="s">
        <v>1291</v>
      </c>
      <c r="S4" s="134" t="s">
        <v>1286</v>
      </c>
      <c r="T4" s="134" t="s">
        <v>1295</v>
      </c>
      <c r="U4" s="134" t="s">
        <v>1233</v>
      </c>
      <c r="V4" s="134" t="s">
        <v>1254</v>
      </c>
      <c r="W4" s="134" t="s">
        <v>1291</v>
      </c>
      <c r="X4" s="134" t="s">
        <v>1256</v>
      </c>
      <c r="Y4" s="134" t="s">
        <v>1255</v>
      </c>
      <c r="Z4" s="134" t="s">
        <v>1296</v>
      </c>
      <c r="AA4" s="134" t="s">
        <v>1297</v>
      </c>
      <c r="AB4" s="134" t="s">
        <v>1291</v>
      </c>
      <c r="AC4" s="134" t="s">
        <v>1286</v>
      </c>
      <c r="AD4" s="134" t="s">
        <v>1295</v>
      </c>
      <c r="AE4" s="134" t="s">
        <v>1296</v>
      </c>
      <c r="AF4" s="134" t="s">
        <v>1298</v>
      </c>
      <c r="AG4" s="134" t="s">
        <v>1299</v>
      </c>
      <c r="AH4" s="134" t="s">
        <v>1286</v>
      </c>
      <c r="AI4" s="134" t="s">
        <v>1295</v>
      </c>
      <c r="AJ4" s="134" t="s">
        <v>1233</v>
      </c>
      <c r="AK4" s="134" t="s">
        <v>1257</v>
      </c>
      <c r="AL4" s="134" t="s">
        <v>1291</v>
      </c>
      <c r="AM4" s="134" t="s">
        <v>1256</v>
      </c>
      <c r="AN4" s="134" t="s">
        <v>1295</v>
      </c>
      <c r="AO4" s="134" t="s">
        <v>1233</v>
      </c>
      <c r="AP4" s="134" t="s">
        <v>1254</v>
      </c>
      <c r="AQ4" s="134" t="s">
        <v>1291</v>
      </c>
      <c r="AR4" s="134" t="s">
        <v>1256</v>
      </c>
      <c r="AS4" s="134" t="s">
        <v>1295</v>
      </c>
      <c r="AT4" s="134" t="s">
        <v>1233</v>
      </c>
      <c r="AU4" s="134" t="s">
        <v>1254</v>
      </c>
      <c r="AV4" s="134" t="s">
        <v>1291</v>
      </c>
      <c r="AW4" s="134" t="s">
        <v>1256</v>
      </c>
      <c r="AX4" s="134" t="s">
        <v>1295</v>
      </c>
      <c r="AY4" s="134" t="s">
        <v>1233</v>
      </c>
      <c r="AZ4" s="134" t="s">
        <v>1251</v>
      </c>
      <c r="BA4" s="84" t="s">
        <v>1252</v>
      </c>
      <c r="BB4" s="87" t="s">
        <v>1303</v>
      </c>
      <c r="BC4" s="87"/>
      <c r="BG4" s="3" t="s">
        <v>1287</v>
      </c>
      <c r="BH4" s="3" t="s">
        <v>13</v>
      </c>
      <c r="BI4" s="3" t="s">
        <v>14</v>
      </c>
      <c r="BK4" s="3" t="s">
        <v>15</v>
      </c>
      <c r="BL4" s="3" t="s">
        <v>24</v>
      </c>
      <c r="BM4" s="3" t="s">
        <v>16</v>
      </c>
      <c r="BN4" s="3" t="s">
        <v>17</v>
      </c>
      <c r="BO4" s="3" t="s">
        <v>18</v>
      </c>
      <c r="BP4" s="3" t="s">
        <v>19</v>
      </c>
      <c r="BQ4" s="3" t="s">
        <v>20</v>
      </c>
      <c r="BR4" s="3" t="s">
        <v>339</v>
      </c>
      <c r="BS4" s="3" t="s">
        <v>24</v>
      </c>
      <c r="BT4" s="3" t="s">
        <v>16</v>
      </c>
      <c r="BU4" s="3" t="s">
        <v>1305</v>
      </c>
      <c r="BV4" s="3" t="s">
        <v>1306</v>
      </c>
      <c r="BW4" s="3" t="s">
        <v>1284</v>
      </c>
      <c r="BX4" s="3" t="s">
        <v>339</v>
      </c>
      <c r="BY4" s="3" t="s">
        <v>1307</v>
      </c>
      <c r="CA4" s="3" t="s">
        <v>15</v>
      </c>
      <c r="CB4" s="3" t="s">
        <v>24</v>
      </c>
    </row>
    <row r="5" spans="1:84">
      <c r="A5" s="123" t="s">
        <v>1409</v>
      </c>
      <c r="B5" s="59">
        <f>VLOOKUP(A5,'DK Pricing'!A:B,2,FALSE)</f>
        <v>7000</v>
      </c>
      <c r="C5" s="59">
        <f>VLOOKUP(A5,Odds!A:B,2,FALSE)</f>
        <v>28</v>
      </c>
      <c r="D5" s="151">
        <f>RANK(E5,E$5:E$124)</f>
        <v>18</v>
      </c>
      <c r="E5" s="145">
        <v>35.246507058074506</v>
      </c>
      <c r="F5" s="92">
        <f>VLOOKUP(A5,SG!T:AA,8,FALSE)+70</f>
        <v>70</v>
      </c>
      <c r="G5" s="92">
        <f>VLOOKUP(A5,SG!J:Q,8,FALSE)+70</f>
        <v>70</v>
      </c>
      <c r="H5" s="92">
        <f>VLOOKUP(A5,SG!A:H,8,FALSE)+70</f>
        <v>72</v>
      </c>
      <c r="I5" s="148">
        <v>1</v>
      </c>
      <c r="J5" s="146">
        <f>VLOOKUP(A5,'Copy values for ESPN'!B:J,9,FALSE)</f>
        <v>7</v>
      </c>
      <c r="K5" s="146">
        <f>VLOOKUP(A5,'Copy values for ESPN'!B:J,8,FALSE)</f>
        <v>0</v>
      </c>
      <c r="L5" s="146">
        <f>VLOOKUP(A5,'Copy values for ESPN'!B:N,11,FALSE)</f>
        <v>9</v>
      </c>
      <c r="M5" s="146">
        <f>VLOOKUP(A5,'Copy values for ESPN'!B:G,6,FALSE)</f>
        <v>7</v>
      </c>
      <c r="N5" s="148">
        <f>VLOOKUP(A5,'Copy values for ESPN'!B:P,15,FALSE)</f>
        <v>12</v>
      </c>
      <c r="O5" s="148">
        <f>VLOOKUP(A5,'Copy values for ESPN'!B:P,14,FALSE)</f>
        <v>64</v>
      </c>
      <c r="Q5" s="147">
        <f>VLOOKUP(A5,'sg event averag'!A:F,6,FALSE)</f>
        <v>0.93</v>
      </c>
      <c r="R5" s="153">
        <f>AG5+AL5</f>
        <v>0.21999999999999997</v>
      </c>
      <c r="S5" s="153">
        <f>X5+AC5+AM5</f>
        <v>2.8200000000000003</v>
      </c>
      <c r="T5" s="153">
        <f>Y5+AD5+AN5</f>
        <v>-2.82</v>
      </c>
      <c r="U5" s="153">
        <f>R5-S5</f>
        <v>-2.6000000000000005</v>
      </c>
      <c r="V5" s="147">
        <f>VLOOKUP(A5,'sg event averag'!A:F,4,FALSE)</f>
        <v>1.1499999999999999</v>
      </c>
      <c r="W5" s="153">
        <f>VLOOKUP(A5,SG!T:AA,4,FALSE)</f>
        <v>-0.01</v>
      </c>
      <c r="X5" s="153">
        <f>VLOOKUP(A5,SG!J:P,4,FALSE)</f>
        <v>2.08</v>
      </c>
      <c r="Y5" s="153">
        <f>VLOOKUP($A5,SG!$A:$R,4,FALSE)</f>
        <v>-1.25</v>
      </c>
      <c r="Z5" s="158">
        <f>W5-X5</f>
        <v>-2.09</v>
      </c>
      <c r="AA5" s="147">
        <f>VLOOKUP(A5,'sg event averag'!A:F,5,FALSE)</f>
        <v>-0.14000000000000001</v>
      </c>
      <c r="AB5" s="153">
        <f>VLOOKUP(A5,SG!T:AA,5,FALSE)</f>
        <v>0.98</v>
      </c>
      <c r="AC5" s="153">
        <f>VLOOKUP(A5,SG!J:P,5,FALSE)</f>
        <v>0.78</v>
      </c>
      <c r="AD5" s="153">
        <f>VLOOKUP($A5,SG!$A:$R,5,FALSE)</f>
        <v>-1.64</v>
      </c>
      <c r="AE5" s="158">
        <f>AB5-AC5</f>
        <v>0.19999999999999996</v>
      </c>
      <c r="AF5" s="147">
        <f>AA5+V5</f>
        <v>1.0099999999999998</v>
      </c>
      <c r="AG5" s="153">
        <f>AB5+W5</f>
        <v>0.97</v>
      </c>
      <c r="AH5" s="153">
        <f>AC5+X5</f>
        <v>2.8600000000000003</v>
      </c>
      <c r="AI5" s="153">
        <f>Y5+AD5</f>
        <v>-2.8899999999999997</v>
      </c>
      <c r="AJ5" s="158">
        <f>AG5-AH5</f>
        <v>-1.8900000000000003</v>
      </c>
      <c r="AK5" s="147">
        <f>VLOOKUP(A5,'sg event averag'!A:F,3,FALSE)</f>
        <v>-0.08</v>
      </c>
      <c r="AL5" s="153">
        <f>VLOOKUP(A5,SG!T:AA,3,FALSE)</f>
        <v>-0.75</v>
      </c>
      <c r="AM5" s="153">
        <f>VLOOKUP(A5,SG!J:P,3,FALSE)</f>
        <v>-0.04</v>
      </c>
      <c r="AN5" s="153">
        <f>VLOOKUP($A5,SG!$A:$R,3,FALSE)</f>
        <v>7.0000000000000007E-2</v>
      </c>
      <c r="AO5" s="158">
        <f>AL5-AM5</f>
        <v>-0.71</v>
      </c>
      <c r="AP5" s="147">
        <f>VLOOKUP(A5,'sg event averag'!A:F,2,FALSE)</f>
        <v>0.72</v>
      </c>
      <c r="AQ5" s="153">
        <f>VLOOKUP(A5,SG!T:AA,2,FALSE)</f>
        <v>1.17</v>
      </c>
      <c r="AR5" s="153">
        <f>VLOOKUP(A5,SG!J:P,2,FALSE)</f>
        <v>-0.1</v>
      </c>
      <c r="AS5" s="153">
        <f>VLOOKUP($A5,SG!$A:$R,2,FALSE)</f>
        <v>-0.47</v>
      </c>
      <c r="AT5" s="158">
        <f>AQ5-AR5</f>
        <v>1.27</v>
      </c>
      <c r="AU5" s="147">
        <f>AP5+AK5</f>
        <v>0.64</v>
      </c>
      <c r="AV5" s="147">
        <f>AQ5+AL5</f>
        <v>0.41999999999999993</v>
      </c>
      <c r="AW5" s="147">
        <f>AR5+AM5</f>
        <v>-0.14000000000000001</v>
      </c>
      <c r="AX5" s="147">
        <f>AS5+AN5</f>
        <v>-0.39999999999999997</v>
      </c>
      <c r="AY5" s="158">
        <f>AV5-AW5</f>
        <v>0.55999999999999994</v>
      </c>
      <c r="AZ5" s="155">
        <f>VLOOKUP(A5,'[1]Combined models for Fantasy Cru'!$L:$M,2,FALSE)</f>
        <v>75.218662801936475</v>
      </c>
      <c r="BA5" s="147">
        <f>(SUM((BJ5:BR5))/2.99)+(AZ5/2.23)</f>
        <v>35.246507058074506</v>
      </c>
      <c r="BB5" s="147">
        <f>AI5-AS5</f>
        <v>-2.42</v>
      </c>
      <c r="BJ5" s="152">
        <v>0</v>
      </c>
      <c r="BK5" s="161">
        <v>0</v>
      </c>
      <c r="BL5" s="161">
        <v>0</v>
      </c>
      <c r="BM5" s="152">
        <f>RANK(T5,T$5:T$680,1)/10</f>
        <v>0.2</v>
      </c>
      <c r="BN5" s="152">
        <f>RANK(Y5,Y$5:Y$680,1)/5</f>
        <v>1</v>
      </c>
      <c r="BO5" s="152">
        <f>RANK(AD5,AD$5:AD$140,1)/6</f>
        <v>0.33333333333333331</v>
      </c>
      <c r="BP5" s="152">
        <f>RANK(AI5,AI$5:AI$140,1)/10</f>
        <v>0.3</v>
      </c>
      <c r="BQ5" s="152">
        <f>RANK(AN5,AN$5:AN$140,1)/10</f>
        <v>1.4</v>
      </c>
      <c r="BR5" s="152">
        <f>RANK(AS5,AS$5:AS$140,1)/10</f>
        <v>1.3</v>
      </c>
      <c r="BT5" s="158" t="e">
        <f>RANK(Q5,Q$5:Q$73,1)/2.5</f>
        <v>#N/A</v>
      </c>
      <c r="BU5" s="158" t="e">
        <f>RANK(AA5,AA$5:AA$73,1)/5</f>
        <v>#N/A</v>
      </c>
      <c r="BV5" s="158" t="e">
        <f>RANK(AF5,AF$5:AF$73,1)/2.5</f>
        <v>#N/A</v>
      </c>
      <c r="BW5" s="158" t="e">
        <f>RANK(AK5,AK$5:AK$73,1)/7.5</f>
        <v>#N/A</v>
      </c>
      <c r="BX5" s="158" t="e">
        <f>RANK(AP5,AP$5:AP$73,1)/3.5</f>
        <v>#N/A</v>
      </c>
      <c r="BY5" s="158" t="e">
        <f>RANK(V5,V$5:V$73,1)/2.5</f>
        <v>#N/A</v>
      </c>
      <c r="BZ5" s="152">
        <v>2.2000000000000002</v>
      </c>
      <c r="CA5" s="152">
        <v>3</v>
      </c>
      <c r="CB5" s="152">
        <v>2.0666666666666669</v>
      </c>
    </row>
    <row r="6" spans="1:84">
      <c r="A6" s="123" t="s">
        <v>1395</v>
      </c>
      <c r="B6" s="59">
        <f>VLOOKUP(A6,'DK Pricing'!A:B,2,FALSE)</f>
        <v>7200</v>
      </c>
      <c r="C6" s="59">
        <v>500</v>
      </c>
      <c r="D6" s="154">
        <f>RANK(E6,E$5:E$124)</f>
        <v>29</v>
      </c>
      <c r="E6" s="145">
        <v>23.611694910213775</v>
      </c>
      <c r="F6" s="92">
        <f>VLOOKUP(A6,SG!T:AA,8,FALSE)+70</f>
        <v>68</v>
      </c>
      <c r="G6" s="92">
        <f>VLOOKUP(A6,SG!J:Q,8,FALSE)+70</f>
        <v>71</v>
      </c>
      <c r="H6" s="92">
        <f>VLOOKUP(A6,SG!A:H,8,FALSE)+70</f>
        <v>72</v>
      </c>
      <c r="I6" s="148">
        <v>1</v>
      </c>
      <c r="J6" s="146">
        <f>VLOOKUP(A6,'Copy values for ESPN'!B:J,9,FALSE)</f>
        <v>10</v>
      </c>
      <c r="K6" s="146">
        <f>VLOOKUP(A6,'Copy values for ESPN'!B:J,8,FALSE)</f>
        <v>0</v>
      </c>
      <c r="L6" s="148">
        <f>VLOOKUP(A6,'Copy values for ESPN'!B:N,11,FALSE)</f>
        <v>11</v>
      </c>
      <c r="M6" s="146">
        <f>VLOOKUP(A6,'Copy values for ESPN'!B:G,6,FALSE)</f>
        <v>2</v>
      </c>
      <c r="N6" s="148">
        <f>VLOOKUP(A6,'Copy values for ESPN'!B:P,15,FALSE)</f>
        <v>41</v>
      </c>
      <c r="O6" s="148">
        <f>VLOOKUP(A6,'Copy values for ESPN'!B:P,14,FALSE)</f>
        <v>8</v>
      </c>
      <c r="Q6" s="147">
        <f>VLOOKUP(A6,'sg event averag'!A:F,6,FALSE)</f>
        <v>2.08</v>
      </c>
      <c r="R6" s="158">
        <f>AG6+AL6</f>
        <v>3.5500000000000003</v>
      </c>
      <c r="S6" s="158">
        <f>X6+AC6+AM6</f>
        <v>1.9099999999999997</v>
      </c>
      <c r="T6" s="158">
        <f>Y6+AD6+AN6</f>
        <v>-3.07</v>
      </c>
      <c r="U6" s="158">
        <f>R6-S6</f>
        <v>1.6400000000000006</v>
      </c>
      <c r="V6" s="147">
        <f>VLOOKUP(A6,'sg event averag'!A:F,4,FALSE)</f>
        <v>1.18</v>
      </c>
      <c r="W6" s="158">
        <f>VLOOKUP(A6,SG!T:AA,4,FALSE)</f>
        <v>2.12</v>
      </c>
      <c r="X6" s="158">
        <f>VLOOKUP(A6,SG!J:P,4,FALSE)</f>
        <v>0.86</v>
      </c>
      <c r="Y6" s="158">
        <f>VLOOKUP($A6,SG!$A:$R,4,FALSE)</f>
        <v>-2.15</v>
      </c>
      <c r="Z6" s="158">
        <f>W6-X6</f>
        <v>1.2600000000000002</v>
      </c>
      <c r="AA6" s="147">
        <f>VLOOKUP(A6,'sg event averag'!A:F,5,FALSE)</f>
        <v>0.49</v>
      </c>
      <c r="AB6" s="158">
        <f>VLOOKUP(A6,SG!T:AA,5,FALSE)</f>
        <v>1.5</v>
      </c>
      <c r="AC6" s="158">
        <f>VLOOKUP(A6,SG!J:P,5,FALSE)</f>
        <v>0.48</v>
      </c>
      <c r="AD6" s="158">
        <f>VLOOKUP($A6,SG!$A:$R,5,FALSE)</f>
        <v>0.6</v>
      </c>
      <c r="AE6" s="158">
        <f>AB6-AC6</f>
        <v>1.02</v>
      </c>
      <c r="AF6" s="147">
        <f>AA6+V6</f>
        <v>1.67</v>
      </c>
      <c r="AG6" s="158">
        <f>AB6+W6</f>
        <v>3.62</v>
      </c>
      <c r="AH6" s="158">
        <f>AC6+X6</f>
        <v>1.3399999999999999</v>
      </c>
      <c r="AI6" s="158">
        <f>Y6+AD6</f>
        <v>-1.5499999999999998</v>
      </c>
      <c r="AJ6" s="158">
        <f>AG6-AH6</f>
        <v>2.2800000000000002</v>
      </c>
      <c r="AK6" s="147">
        <f>VLOOKUP(A6,'sg event averag'!A:F,3,FALSE)</f>
        <v>0.41</v>
      </c>
      <c r="AL6" s="158">
        <f>VLOOKUP(A6,SG!T:AA,3,FALSE)</f>
        <v>-7.0000000000000007E-2</v>
      </c>
      <c r="AM6" s="158">
        <f>VLOOKUP(A6,SG!J:P,3,FALSE)</f>
        <v>0.56999999999999995</v>
      </c>
      <c r="AN6" s="158">
        <f>VLOOKUP($A6,SG!$A:$R,3,FALSE)</f>
        <v>-1.52</v>
      </c>
      <c r="AO6" s="158">
        <f>AL6-AM6</f>
        <v>-0.6399999999999999</v>
      </c>
      <c r="AP6" s="147">
        <f>VLOOKUP(A6,'sg event averag'!A:F,2,FALSE)</f>
        <v>-0.1</v>
      </c>
      <c r="AQ6" s="158">
        <f>VLOOKUP(A6,SG!T:AA,2,FALSE)</f>
        <v>-0.15</v>
      </c>
      <c r="AR6" s="158">
        <f>VLOOKUP(A6,SG!J:P,2,FALSE)</f>
        <v>-0.19</v>
      </c>
      <c r="AS6" s="158">
        <f>VLOOKUP($A6,SG!$A:$R,2,FALSE)</f>
        <v>-0.24</v>
      </c>
      <c r="AT6" s="158">
        <f>AQ6-AR6</f>
        <v>4.0000000000000008E-2</v>
      </c>
      <c r="AU6" s="147">
        <f>AP6+AK6</f>
        <v>0.30999999999999994</v>
      </c>
      <c r="AV6" s="147">
        <f>AQ6+AL6</f>
        <v>-0.22</v>
      </c>
      <c r="AW6" s="147">
        <f>AR6+AM6</f>
        <v>0.37999999999999995</v>
      </c>
      <c r="AX6" s="147">
        <f>AS6+AN6</f>
        <v>-1.76</v>
      </c>
      <c r="AY6" s="158">
        <f>AV6-AW6</f>
        <v>-0.6</v>
      </c>
      <c r="AZ6" s="155">
        <f>VLOOKUP(A6,'[1]Combined models for Fantasy Cru'!$L:$M,2,FALSE)</f>
        <v>48.179163261816853</v>
      </c>
      <c r="BA6" s="147">
        <f t="shared" ref="BA6:BA34" si="1">(SUM((BJ6:BR6))/2.99)+(AZ6/2.23)</f>
        <v>23.611694910213775</v>
      </c>
      <c r="BB6" s="147">
        <f>AI6-AS6</f>
        <v>-1.3099999999999998</v>
      </c>
      <c r="BJ6" s="161">
        <v>0</v>
      </c>
      <c r="BK6" s="161">
        <v>0</v>
      </c>
      <c r="BL6" s="161">
        <v>0</v>
      </c>
      <c r="BM6" s="155">
        <f>RANK(T6,T$5:T$680,1)/10</f>
        <v>0.1</v>
      </c>
      <c r="BN6" s="155">
        <f>RANK(Y6,Y$5:Y$680,1)/5</f>
        <v>0.2</v>
      </c>
      <c r="BO6" s="155">
        <f>RANK(AD6,AD$5:AD$140,1)/6</f>
        <v>3.5</v>
      </c>
      <c r="BP6" s="155">
        <f>RANK(AI6,AI$5:AI$140,1)/10</f>
        <v>0.6</v>
      </c>
      <c r="BQ6" s="155">
        <f>RANK(AN6,AN$5:AN$140,1)/10</f>
        <v>0.2</v>
      </c>
      <c r="BR6" s="155">
        <f>RANK(AS6,AS$5:AS$140,1)/10</f>
        <v>1.4</v>
      </c>
      <c r="BT6" s="158" t="e">
        <f>RANK(Q6,Q$5:Q$73,1)/2.5</f>
        <v>#N/A</v>
      </c>
      <c r="BU6" s="158" t="e">
        <f>RANK(AA6,AA$5:AA$73,1)/5</f>
        <v>#N/A</v>
      </c>
      <c r="BV6" s="158" t="e">
        <f>RANK(AF6,AF$5:AF$73,1)/2.5</f>
        <v>#N/A</v>
      </c>
      <c r="BW6" s="158" t="e">
        <f>RANK(AK6,AK$5:AK$73,1)/7.5</f>
        <v>#N/A</v>
      </c>
      <c r="BX6" s="158" t="e">
        <f>RANK(AP6,AP$5:AP$73,1)/3.5</f>
        <v>#N/A</v>
      </c>
      <c r="BY6" s="158" t="e">
        <f>RANK(V6,V$5:V$73,1)/2.5</f>
        <v>#N/A</v>
      </c>
      <c r="BZ6" s="152">
        <v>6.4</v>
      </c>
      <c r="CA6" s="152">
        <v>5</v>
      </c>
      <c r="CB6" s="152">
        <v>1.2666666666666666</v>
      </c>
    </row>
    <row r="7" spans="1:84">
      <c r="A7" s="123" t="s">
        <v>1430</v>
      </c>
      <c r="B7" s="59">
        <f>VLOOKUP(A7,'DK Pricing'!A:B,2,FALSE)</f>
        <v>6700</v>
      </c>
      <c r="C7" s="59">
        <v>500</v>
      </c>
      <c r="D7" s="154">
        <f>RANK(E7,E$5:E$124)</f>
        <v>16</v>
      </c>
      <c r="E7" s="145">
        <v>36.152375060268781</v>
      </c>
      <c r="F7" s="92">
        <f>VLOOKUP(A7,SG!T:AA,8,FALSE)+70</f>
        <v>74</v>
      </c>
      <c r="G7" s="92">
        <f>VLOOKUP(A7,SG!J:Q,8,FALSE)+70</f>
        <v>76</v>
      </c>
      <c r="H7" s="92">
        <f>VLOOKUP(A7,SG!A:H,8,FALSE)+70</f>
        <v>72</v>
      </c>
      <c r="I7" s="148">
        <v>1</v>
      </c>
      <c r="J7" s="146">
        <f>VLOOKUP(A7,'Copy values for ESPN'!B:J,9,FALSE)</f>
        <v>3</v>
      </c>
      <c r="K7" s="146">
        <f>VLOOKUP(A7,'Copy values for ESPN'!B:J,8,FALSE)</f>
        <v>0</v>
      </c>
      <c r="L7" s="148">
        <f>VLOOKUP(A7,'Copy values for ESPN'!B:N,11,FALSE)</f>
        <v>14</v>
      </c>
      <c r="M7" s="146">
        <f>VLOOKUP(A7,'Copy values for ESPN'!B:G,6,FALSE)</f>
        <v>40</v>
      </c>
      <c r="N7" s="148">
        <f>VLOOKUP(A7,'Copy values for ESPN'!B:P,15,FALSE)</f>
        <v>24</v>
      </c>
      <c r="O7" s="148">
        <f>VLOOKUP(A7,'Copy values for ESPN'!B:P,14,FALSE)</f>
        <v>48</v>
      </c>
      <c r="Q7" s="147">
        <f>VLOOKUP(A7,'sg event averag'!A:F,6,FALSE)</f>
        <v>-0.81</v>
      </c>
      <c r="R7" s="158">
        <f>AG7+AL7</f>
        <v>-1.25</v>
      </c>
      <c r="S7" s="158">
        <f>X7+AC7+AM7</f>
        <v>-2.4699999999999998</v>
      </c>
      <c r="T7" s="158">
        <f>Y7+AD7+AN7</f>
        <v>-1.22</v>
      </c>
      <c r="U7" s="158">
        <f>R7-S7</f>
        <v>1.2199999999999998</v>
      </c>
      <c r="V7" s="147">
        <f>VLOOKUP(A7,'sg event averag'!A:F,4,FALSE)</f>
        <v>-0.62</v>
      </c>
      <c r="W7" s="158">
        <f>VLOOKUP(A7,SG!T:AA,4,FALSE)</f>
        <v>-0.7</v>
      </c>
      <c r="X7" s="158">
        <f>VLOOKUP(A7,SG!J:P,4,FALSE)</f>
        <v>-1.07</v>
      </c>
      <c r="Y7" s="158">
        <f>VLOOKUP($A7,SG!$A:$R,4,FALSE)</f>
        <v>-0.38</v>
      </c>
      <c r="Z7" s="158">
        <f>W7-X7</f>
        <v>0.37000000000000011</v>
      </c>
      <c r="AA7" s="147">
        <f>VLOOKUP(A7,'sg event averag'!A:F,5,FALSE)</f>
        <v>-0.25</v>
      </c>
      <c r="AB7" s="158">
        <f>VLOOKUP(A7,SG!T:AA,5,FALSE)</f>
        <v>-0.16</v>
      </c>
      <c r="AC7" s="158">
        <f>VLOOKUP(A7,SG!J:P,5,FALSE)</f>
        <v>0.24</v>
      </c>
      <c r="AD7" s="158">
        <f>VLOOKUP($A7,SG!$A:$R,5,FALSE)</f>
        <v>-0.11</v>
      </c>
      <c r="AE7" s="158">
        <f>AB7-AC7</f>
        <v>-0.4</v>
      </c>
      <c r="AF7" s="147">
        <f>AA7+V7</f>
        <v>-0.87</v>
      </c>
      <c r="AG7" s="158">
        <f>AB7+W7</f>
        <v>-0.86</v>
      </c>
      <c r="AH7" s="158">
        <f>AC7+X7</f>
        <v>-0.83000000000000007</v>
      </c>
      <c r="AI7" s="158">
        <f>Y7+AD7</f>
        <v>-0.49</v>
      </c>
      <c r="AJ7" s="158">
        <f>AG7-AH7</f>
        <v>-2.9999999999999916E-2</v>
      </c>
      <c r="AK7" s="147">
        <f>VLOOKUP(A7,'sg event averag'!A:F,3,FALSE)</f>
        <v>0.05</v>
      </c>
      <c r="AL7" s="158">
        <f>VLOOKUP(A7,SG!T:AA,3,FALSE)</f>
        <v>-0.39</v>
      </c>
      <c r="AM7" s="158">
        <f>VLOOKUP(A7,SG!J:P,3,FALSE)</f>
        <v>-1.64</v>
      </c>
      <c r="AN7" s="158">
        <f>VLOOKUP($A7,SG!$A:$R,3,FALSE)</f>
        <v>-0.73</v>
      </c>
      <c r="AO7" s="158">
        <f>AL7-AM7</f>
        <v>1.25</v>
      </c>
      <c r="AP7" s="147">
        <f>VLOOKUP(A7,'sg event averag'!A:F,2,FALSE)</f>
        <v>-0.54</v>
      </c>
      <c r="AQ7" s="158">
        <f>VLOOKUP(A7,SG!T:AA,2,FALSE)</f>
        <v>-1.36</v>
      </c>
      <c r="AR7" s="158">
        <f>VLOOKUP(A7,SG!J:P,2,FALSE)</f>
        <v>-0.8</v>
      </c>
      <c r="AS7" s="158">
        <f>VLOOKUP($A7,SG!$A:$R,2,FALSE)</f>
        <v>-2.09</v>
      </c>
      <c r="AT7" s="158">
        <f>AQ7-AR7</f>
        <v>-0.56000000000000005</v>
      </c>
      <c r="AU7" s="147">
        <f>AP7+AK7</f>
        <v>-0.49000000000000005</v>
      </c>
      <c r="AV7" s="147">
        <f>AQ7+AL7</f>
        <v>-1.75</v>
      </c>
      <c r="AW7" s="147">
        <f>AR7+AM7</f>
        <v>-2.44</v>
      </c>
      <c r="AX7" s="147">
        <f>AS7+AN7</f>
        <v>-2.82</v>
      </c>
      <c r="AY7" s="158">
        <f>AV7-AW7</f>
        <v>0.69</v>
      </c>
      <c r="AZ7" s="155">
        <f>VLOOKUP(A7,'[1]Combined models for Fantasy Cru'!$L:$M,2,FALSE)</f>
        <v>74.827265726651348</v>
      </c>
      <c r="BA7" s="147">
        <f t="shared" si="1"/>
        <v>36.152375060268781</v>
      </c>
      <c r="BB7" s="147">
        <f>AI7-AS7</f>
        <v>1.5999999999999999</v>
      </c>
      <c r="BJ7" s="161">
        <v>0</v>
      </c>
      <c r="BK7" s="161">
        <v>0</v>
      </c>
      <c r="BL7" s="161">
        <v>0</v>
      </c>
      <c r="BM7" s="155">
        <f>RANK(T7,T$5:T$680,1)/10</f>
        <v>0.5</v>
      </c>
      <c r="BN7" s="155">
        <f>RANK(Y7,Y$5:Y$680,1)/5</f>
        <v>2.6</v>
      </c>
      <c r="BO7" s="155">
        <f>RANK(AD7,AD$5:AD$140,1)/6</f>
        <v>2.6666666666666665</v>
      </c>
      <c r="BP7" s="155">
        <f>RANK(AI7,AI$5:AI$140,1)/10</f>
        <v>1.1000000000000001</v>
      </c>
      <c r="BQ7" s="155">
        <f>RANK(AN7,AN$5:AN$140,1)/10</f>
        <v>0.6</v>
      </c>
      <c r="BR7" s="155">
        <f>RANK(AS7,AS$5:AS$140,1)/10</f>
        <v>0.3</v>
      </c>
      <c r="BT7" s="158" t="e">
        <f>RANK(Q7,Q$5:Q$73,1)/2.5</f>
        <v>#N/A</v>
      </c>
      <c r="BU7" s="158" t="e">
        <f>RANK(AA7,AA$5:AA$73,1)/5</f>
        <v>#N/A</v>
      </c>
      <c r="BV7" s="158" t="e">
        <f>RANK(AF7,AF$5:AF$73,1)/2.5</f>
        <v>#N/A</v>
      </c>
      <c r="BW7" s="158" t="e">
        <f>RANK(AK7,AK$5:AK$73,1)/7.5</f>
        <v>#N/A</v>
      </c>
      <c r="BX7" s="158" t="e">
        <f>RANK(AP7,AP$5:AP$73,1)/3.5</f>
        <v>#N/A</v>
      </c>
      <c r="BY7" s="158" t="e">
        <f>RANK(V7,V$5:V$73,1)/2.5</f>
        <v>#N/A</v>
      </c>
      <c r="BZ7" s="152">
        <v>3.4</v>
      </c>
      <c r="CA7" s="152">
        <v>1.6</v>
      </c>
      <c r="CB7" s="152">
        <v>3.2666666666666666</v>
      </c>
    </row>
    <row r="8" spans="1:84">
      <c r="A8" s="123" t="s">
        <v>1434</v>
      </c>
      <c r="B8" s="59">
        <f>VLOOKUP(A8,'DK Pricing'!A:B,2,FALSE)</f>
        <v>6200</v>
      </c>
      <c r="C8" s="59">
        <v>500</v>
      </c>
      <c r="D8" s="154">
        <f>RANK(E8,E$5:E$124)</f>
        <v>27</v>
      </c>
      <c r="E8" s="145">
        <v>26.468631139088004</v>
      </c>
      <c r="F8" s="92">
        <f>VLOOKUP(A8,SG!T:AA,8,FALSE)+70</f>
        <v>69</v>
      </c>
      <c r="G8" s="92">
        <f>VLOOKUP(A8,SG!J:Q,8,FALSE)+70</f>
        <v>73</v>
      </c>
      <c r="H8" s="92">
        <f>VLOOKUP(A8,SG!A:H,8,FALSE)+70</f>
        <v>70</v>
      </c>
      <c r="I8" s="148">
        <v>0</v>
      </c>
      <c r="J8" s="146">
        <f>VLOOKUP(A8,'Copy values for ESPN'!B:J,9,FALSE)</f>
        <v>7</v>
      </c>
      <c r="K8" s="146">
        <f>VLOOKUP(A8,'Copy values for ESPN'!B:J,8,FALSE)</f>
        <v>0</v>
      </c>
      <c r="L8" s="148">
        <f>VLOOKUP(A8,'Copy values for ESPN'!B:N,11,FALSE)</f>
        <v>6</v>
      </c>
      <c r="M8" s="146">
        <f>VLOOKUP(A8,'Copy values for ESPN'!B:G,6,FALSE)</f>
        <v>12</v>
      </c>
      <c r="N8" s="148">
        <f>VLOOKUP(A8,'Copy values for ESPN'!B:P,15,FALSE)</f>
        <v>48</v>
      </c>
      <c r="O8" s="148">
        <f>VLOOKUP(A8,'Copy values for ESPN'!B:P,14,FALSE)</f>
        <v>40</v>
      </c>
      <c r="Q8" s="147">
        <f>VLOOKUP(A8,'sg event averag'!A:F,6,FALSE)</f>
        <v>1.4</v>
      </c>
      <c r="R8" s="158">
        <f>AG8+AL8</f>
        <v>1.63</v>
      </c>
      <c r="S8" s="158">
        <f>X8+AC8+AM8</f>
        <v>0.41000000000000003</v>
      </c>
      <c r="T8" s="158">
        <f>Y8+AD8+AN8</f>
        <v>-2.76</v>
      </c>
      <c r="U8" s="158">
        <f>R8-S8</f>
        <v>1.2199999999999998</v>
      </c>
      <c r="V8" s="147">
        <f>VLOOKUP(A8,'sg event averag'!A:F,4,FALSE)</f>
        <v>1</v>
      </c>
      <c r="W8" s="158">
        <f>VLOOKUP(A8,SG!T:AA,4,FALSE)</f>
        <v>1.35</v>
      </c>
      <c r="X8" s="158">
        <f>VLOOKUP(A8,SG!J:P,4,FALSE)</f>
        <v>1.27</v>
      </c>
      <c r="Y8" s="158">
        <f>VLOOKUP($A8,SG!$A:$R,4,FALSE)</f>
        <v>-1.43</v>
      </c>
      <c r="Z8" s="158">
        <f>W8-X8</f>
        <v>8.0000000000000071E-2</v>
      </c>
      <c r="AA8" s="147">
        <f>VLOOKUP(A8,'sg event averag'!A:F,5,FALSE)</f>
        <v>-0.09</v>
      </c>
      <c r="AB8" s="158">
        <f>VLOOKUP(A8,SG!T:AA,5,FALSE)</f>
        <v>-0.11</v>
      </c>
      <c r="AC8" s="158">
        <f>VLOOKUP(A8,SG!J:P,5,FALSE)</f>
        <v>-0.2</v>
      </c>
      <c r="AD8" s="158">
        <f>VLOOKUP($A8,SG!$A:$R,5,FALSE)</f>
        <v>-0.68</v>
      </c>
      <c r="AE8" s="158">
        <f>AB8-AC8</f>
        <v>9.0000000000000011E-2</v>
      </c>
      <c r="AF8" s="147">
        <f>AA8+V8</f>
        <v>0.91</v>
      </c>
      <c r="AG8" s="158">
        <f>AB8+W8</f>
        <v>1.24</v>
      </c>
      <c r="AH8" s="158">
        <f>AC8+X8</f>
        <v>1.07</v>
      </c>
      <c r="AI8" s="158">
        <f>Y8+AD8</f>
        <v>-2.11</v>
      </c>
      <c r="AJ8" s="158">
        <f>AG8-AH8</f>
        <v>0.16999999999999993</v>
      </c>
      <c r="AK8" s="147">
        <f>VLOOKUP(A8,'sg event averag'!A:F,3,FALSE)</f>
        <v>0.49</v>
      </c>
      <c r="AL8" s="158">
        <f>VLOOKUP(A8,SG!T:AA,3,FALSE)</f>
        <v>0.39</v>
      </c>
      <c r="AM8" s="158">
        <f>VLOOKUP(A8,SG!J:P,3,FALSE)</f>
        <v>-0.66</v>
      </c>
      <c r="AN8" s="158">
        <f>VLOOKUP($A8,SG!$A:$R,3,FALSE)</f>
        <v>-0.65</v>
      </c>
      <c r="AO8" s="158">
        <f>AL8-AM8</f>
        <v>1.05</v>
      </c>
      <c r="AP8" s="147">
        <f>VLOOKUP(A8,'sg event averag'!A:F,2,FALSE)</f>
        <v>0.57999999999999996</v>
      </c>
      <c r="AQ8" s="158">
        <f>VLOOKUP(A8,SG!T:AA,2,FALSE)</f>
        <v>0.77</v>
      </c>
      <c r="AR8" s="158">
        <f>VLOOKUP(A8,SG!J:P,2,FALSE)</f>
        <v>-0.68</v>
      </c>
      <c r="AS8" s="158">
        <f>VLOOKUP($A8,SG!$A:$R,2,FALSE)</f>
        <v>1.46</v>
      </c>
      <c r="AT8" s="158">
        <f>AQ8-AR8</f>
        <v>1.4500000000000002</v>
      </c>
      <c r="AU8" s="147">
        <f>AP8+AK8</f>
        <v>1.0699999999999998</v>
      </c>
      <c r="AV8" s="147">
        <f>AQ8+AL8</f>
        <v>1.1600000000000001</v>
      </c>
      <c r="AW8" s="147">
        <f>AR8+AM8</f>
        <v>-1.34</v>
      </c>
      <c r="AX8" s="147">
        <f>AS8+AN8</f>
        <v>0.80999999999999994</v>
      </c>
      <c r="AY8" s="158">
        <f>AV8-AW8</f>
        <v>2.5</v>
      </c>
      <c r="AZ8" s="155">
        <f>VLOOKUP(A8,'[1]Combined models for Fantasy Cru'!$L:$M,2,FALSE)</f>
        <v>54.848458811403709</v>
      </c>
      <c r="BA8" s="147">
        <f t="shared" si="1"/>
        <v>26.468631139088004</v>
      </c>
      <c r="BB8" s="147">
        <f>AI8-AS8</f>
        <v>-3.57</v>
      </c>
      <c r="BJ8" s="161">
        <v>0</v>
      </c>
      <c r="BK8" s="161">
        <v>0</v>
      </c>
      <c r="BL8" s="161">
        <v>0</v>
      </c>
      <c r="BM8" s="155">
        <f>RANK(T8,T$5:T$680,1)/10</f>
        <v>0.3</v>
      </c>
      <c r="BN8" s="155">
        <f>RANK(Y8,Y$5:Y$680,1)/5</f>
        <v>0.8</v>
      </c>
      <c r="BO8" s="155">
        <f>RANK(AD8,AD$5:AD$140,1)/6</f>
        <v>1</v>
      </c>
      <c r="BP8" s="155">
        <f>RANK(AI8,AI$5:AI$140,1)/10</f>
        <v>0.4</v>
      </c>
      <c r="BQ8" s="155">
        <f>RANK(AN8,AN$5:AN$140,1)/10</f>
        <v>0.7</v>
      </c>
      <c r="BR8" s="155">
        <f>RANK(AS8,AS$5:AS$140,1)/10</f>
        <v>2.4</v>
      </c>
      <c r="BT8" s="158" t="e">
        <f>RANK(Q8,Q$5:Q$73,1)/2.5</f>
        <v>#N/A</v>
      </c>
      <c r="BU8" s="158" t="e">
        <f>RANK(AA8,AA$5:AA$73,1)/5</f>
        <v>#N/A</v>
      </c>
      <c r="BV8" s="158" t="e">
        <f>RANK(AF8,AF$5:AF$73,1)/2.5</f>
        <v>#N/A</v>
      </c>
      <c r="BW8" s="158" t="e">
        <f>RANK(AK8,AK$5:AK$73,1)/7.5</f>
        <v>#N/A</v>
      </c>
      <c r="BX8" s="158" t="e">
        <f>RANK(AP8,AP$5:AP$73,1)/3.5</f>
        <v>#N/A</v>
      </c>
      <c r="BY8" s="158" t="e">
        <f>RANK(V8,V$5:V$73,1)/2.5</f>
        <v>#N/A</v>
      </c>
      <c r="BZ8" s="152">
        <v>10</v>
      </c>
      <c r="CA8" s="152">
        <v>1.6</v>
      </c>
      <c r="CB8" s="152">
        <v>2.8666666666666667</v>
      </c>
    </row>
    <row r="9" spans="1:84">
      <c r="A9" s="123" t="s">
        <v>1397</v>
      </c>
      <c r="B9" s="59">
        <f>VLOOKUP(A9,'DK Pricing'!A:B,2,FALSE)</f>
        <v>7100</v>
      </c>
      <c r="C9" s="59">
        <v>500</v>
      </c>
      <c r="D9" s="154">
        <f>RANK(E9,E$5:E$124)</f>
        <v>21</v>
      </c>
      <c r="E9" s="145">
        <v>33.165570641245672</v>
      </c>
      <c r="F9" s="92">
        <f>VLOOKUP(A9,SG!T:AA,8,FALSE)+70</f>
        <v>74</v>
      </c>
      <c r="G9" s="92">
        <f>VLOOKUP(A9,SG!J:Q,8,FALSE)+70</f>
        <v>71</v>
      </c>
      <c r="H9" s="92">
        <f>VLOOKUP(A9,SG!A:H,8,FALSE)+70</f>
        <v>70</v>
      </c>
      <c r="I9" s="148">
        <v>0</v>
      </c>
      <c r="J9" s="146">
        <f>VLOOKUP(A9,'Copy values for ESPN'!B:J,9,FALSE)</f>
        <v>7</v>
      </c>
      <c r="K9" s="146">
        <f>VLOOKUP(A9,'Copy values for ESPN'!B:J,8,FALSE)</f>
        <v>0</v>
      </c>
      <c r="L9" s="148">
        <f>VLOOKUP(A9,'Copy values for ESPN'!B:N,11,FALSE)</f>
        <v>12</v>
      </c>
      <c r="M9" s="146">
        <f>VLOOKUP(A9,'Copy values for ESPN'!B:G,6,FALSE)</f>
        <v>28</v>
      </c>
      <c r="N9" s="148">
        <f>VLOOKUP(A9,'Copy values for ESPN'!B:P,15,FALSE)</f>
        <v>48</v>
      </c>
      <c r="O9" s="148">
        <f>VLOOKUP(A9,'Copy values for ESPN'!B:P,14,FALSE)</f>
        <v>47</v>
      </c>
      <c r="Q9" s="147">
        <f>VLOOKUP(A9,'sg event averag'!A:F,6,FALSE)</f>
        <v>1.06</v>
      </c>
      <c r="R9" s="158">
        <f>AG9+AL9</f>
        <v>-1.08</v>
      </c>
      <c r="S9" s="158">
        <f>X9+AC9+AM9</f>
        <v>1.7</v>
      </c>
      <c r="T9" s="158">
        <f>Y9+AD9+AN9</f>
        <v>-2.4500000000000002</v>
      </c>
      <c r="U9" s="158">
        <f>R9-S9</f>
        <v>-2.7800000000000002</v>
      </c>
      <c r="V9" s="147">
        <f>VLOOKUP(A9,'sg event averag'!A:F,4,FALSE)</f>
        <v>1.1100000000000001</v>
      </c>
      <c r="W9" s="158">
        <f>VLOOKUP(A9,SG!T:AA,4,FALSE)</f>
        <v>-0.17</v>
      </c>
      <c r="X9" s="158">
        <f>VLOOKUP(A9,SG!J:P,4,FALSE)</f>
        <v>0.88</v>
      </c>
      <c r="Y9" s="158">
        <f>VLOOKUP($A9,SG!$A:$R,4,FALSE)</f>
        <v>-2.1</v>
      </c>
      <c r="Z9" s="158">
        <f>W9-X9</f>
        <v>-1.05</v>
      </c>
      <c r="AA9" s="147">
        <f>VLOOKUP(A9,'sg event averag'!A:F,5,FALSE)</f>
        <v>-0.4</v>
      </c>
      <c r="AB9" s="158">
        <f>VLOOKUP(A9,SG!T:AA,5,FALSE)</f>
        <v>-0.86</v>
      </c>
      <c r="AC9" s="158">
        <f>VLOOKUP(A9,SG!J:P,5,FALSE)</f>
        <v>0.06</v>
      </c>
      <c r="AD9" s="158">
        <f>VLOOKUP($A9,SG!$A:$R,5,FALSE)</f>
        <v>-0.9</v>
      </c>
      <c r="AE9" s="158">
        <f>AB9-AC9</f>
        <v>-0.91999999999999993</v>
      </c>
      <c r="AF9" s="147">
        <f>AA9+V9</f>
        <v>0.71000000000000008</v>
      </c>
      <c r="AG9" s="158">
        <f>AB9+W9</f>
        <v>-1.03</v>
      </c>
      <c r="AH9" s="158">
        <f>AC9+X9</f>
        <v>0.94</v>
      </c>
      <c r="AI9" s="158">
        <f>Y9+AD9</f>
        <v>-3</v>
      </c>
      <c r="AJ9" s="158">
        <f>AG9-AH9</f>
        <v>-1.97</v>
      </c>
      <c r="AK9" s="147">
        <f>VLOOKUP(A9,'sg event averag'!A:F,3,FALSE)</f>
        <v>0.36</v>
      </c>
      <c r="AL9" s="158">
        <f>VLOOKUP(A9,SG!T:AA,3,FALSE)</f>
        <v>-0.05</v>
      </c>
      <c r="AM9" s="158">
        <f>VLOOKUP(A9,SG!J:P,3,FALSE)</f>
        <v>0.76</v>
      </c>
      <c r="AN9" s="158">
        <f>VLOOKUP($A9,SG!$A:$R,3,FALSE)</f>
        <v>0.55000000000000004</v>
      </c>
      <c r="AO9" s="158">
        <f>AL9-AM9</f>
        <v>-0.81</v>
      </c>
      <c r="AP9" s="147">
        <f>VLOOKUP(A9,'sg event averag'!A:F,2,FALSE)</f>
        <v>-0.42</v>
      </c>
      <c r="AQ9" s="158">
        <f>VLOOKUP(A9,SG!T:AA,2,FALSE)</f>
        <v>-1.53</v>
      </c>
      <c r="AR9" s="158">
        <f>VLOOKUP(A9,SG!J:P,2,FALSE)</f>
        <v>0.03</v>
      </c>
      <c r="AS9" s="158">
        <f>VLOOKUP($A9,SG!$A:$R,2,FALSE)</f>
        <v>1.1499999999999999</v>
      </c>
      <c r="AT9" s="158">
        <f>AQ9-AR9</f>
        <v>-1.56</v>
      </c>
      <c r="AU9" s="147">
        <f>AP9+AK9</f>
        <v>-0.06</v>
      </c>
      <c r="AV9" s="147">
        <f>AQ9+AL9</f>
        <v>-1.58</v>
      </c>
      <c r="AW9" s="147">
        <f>AR9+AM9</f>
        <v>0.79</v>
      </c>
      <c r="AX9" s="147">
        <f>AS9+AN9</f>
        <v>1.7</v>
      </c>
      <c r="AY9" s="158">
        <f>AV9-AW9</f>
        <v>-2.37</v>
      </c>
      <c r="AZ9" s="155">
        <f>VLOOKUP(A9,'[1]Combined models for Fantasy Cru'!$L:$M,2,FALSE)</f>
        <v>69.086535796421543</v>
      </c>
      <c r="BA9" s="147">
        <f t="shared" si="1"/>
        <v>33.165570641245672</v>
      </c>
      <c r="BB9" s="147">
        <f>AI9-AS9</f>
        <v>-4.1500000000000004</v>
      </c>
      <c r="BJ9" s="161">
        <v>0</v>
      </c>
      <c r="BK9" s="161">
        <v>0</v>
      </c>
      <c r="BL9" s="161">
        <v>0</v>
      </c>
      <c r="BM9" s="155">
        <f>RANK(T9,T$5:T$680,1)/10</f>
        <v>0.4</v>
      </c>
      <c r="BN9" s="155">
        <f>RANK(Y9,Y$5:Y$680,1)/5</f>
        <v>0.4</v>
      </c>
      <c r="BO9" s="155">
        <f>RANK(AD9,AD$5:AD$140,1)/6</f>
        <v>0.83333333333333337</v>
      </c>
      <c r="BP9" s="155">
        <f>RANK(AI9,AI$5:AI$140,1)/10</f>
        <v>0.2</v>
      </c>
      <c r="BQ9" s="155">
        <f>RANK(AN9,AN$5:AN$140,1)/10</f>
        <v>2.5</v>
      </c>
      <c r="BR9" s="155">
        <f>RANK(AS9,AS$5:AS$140,1)/10</f>
        <v>2.2000000000000002</v>
      </c>
      <c r="BT9" s="158" t="e">
        <f>RANK(Q9,Q$5:Q$73,1)/2.5</f>
        <v>#N/A</v>
      </c>
      <c r="BU9" s="158" t="e">
        <f>RANK(AA9,AA$5:AA$73,1)/5</f>
        <v>#N/A</v>
      </c>
      <c r="BV9" s="158" t="e">
        <f>RANK(AF9,AF$5:AF$73,1)/2.5</f>
        <v>#N/A</v>
      </c>
      <c r="BW9" s="158" t="e">
        <f>RANK(AK9,AK$5:AK$73,1)/7.5</f>
        <v>#N/A</v>
      </c>
      <c r="BX9" s="158" t="e">
        <f>RANK(AP9,AP$5:AP$73,1)/3.5</f>
        <v>#N/A</v>
      </c>
      <c r="BY9" s="158" t="e">
        <f>RANK(V9,V$5:V$73,1)/2.5</f>
        <v>#N/A</v>
      </c>
      <c r="BZ9" s="152">
        <v>2.2000000000000002</v>
      </c>
      <c r="CA9" s="152">
        <v>6.3</v>
      </c>
      <c r="CB9" s="152">
        <v>4.2666666666666666</v>
      </c>
    </row>
    <row r="10" spans="1:84">
      <c r="A10" s="123" t="s">
        <v>1452</v>
      </c>
      <c r="B10" s="59">
        <f>VLOOKUP(A10,'DK Pricing'!A:B,2,FALSE)</f>
        <v>7600</v>
      </c>
      <c r="C10" s="59">
        <f>VLOOKUP(A10,Odds!A:B,2,FALSE)</f>
        <v>1000</v>
      </c>
      <c r="D10" s="154">
        <f>RANK(E10,E$5:E$124)</f>
        <v>14</v>
      </c>
      <c r="E10" s="145">
        <v>36.96482290579938</v>
      </c>
      <c r="F10" s="92">
        <f>VLOOKUP(A10,SG!T:AA,8,FALSE)+70</f>
        <v>72</v>
      </c>
      <c r="G10" s="92">
        <f>VLOOKUP(A10,SG!J:Q,8,FALSE)+70</f>
        <v>72</v>
      </c>
      <c r="H10" s="92">
        <f>VLOOKUP(A10,SG!A:H,8,FALSE)+70</f>
        <v>71</v>
      </c>
      <c r="I10" s="148">
        <v>-1</v>
      </c>
      <c r="J10" s="146">
        <f>VLOOKUP(A10,'Copy values for ESPN'!B:J,9,FALSE)</f>
        <v>6</v>
      </c>
      <c r="K10" s="146">
        <f>VLOOKUP(A10,'Copy values for ESPN'!B:J,8,FALSE)</f>
        <v>0</v>
      </c>
      <c r="L10" s="148">
        <f>VLOOKUP(A10,'Copy values for ESPN'!B:N,11,FALSE)</f>
        <v>13</v>
      </c>
      <c r="M10" s="146">
        <f>VLOOKUP(A10,'Copy values for ESPN'!B:G,6,FALSE)</f>
        <v>28</v>
      </c>
      <c r="N10" s="148">
        <f>VLOOKUP(A10,'Copy values for ESPN'!B:P,15,FALSE)</f>
        <v>12</v>
      </c>
      <c r="O10" s="148">
        <f>VLOOKUP(A10,'Copy values for ESPN'!B:P,14,FALSE)</f>
        <v>11</v>
      </c>
      <c r="Q10" s="147">
        <f>VLOOKUP(A10,'sg event averag'!A:F,6,FALSE)</f>
        <v>0.84</v>
      </c>
      <c r="R10" s="158">
        <f>AG10+AL10</f>
        <v>1.6600000000000001</v>
      </c>
      <c r="S10" s="158">
        <f>X10+AC10+AM10</f>
        <v>1.83</v>
      </c>
      <c r="T10" s="158">
        <f>Y10+AD10+AN10</f>
        <v>-0.37999999999999995</v>
      </c>
      <c r="U10" s="158">
        <f>R10-S10</f>
        <v>-0.16999999999999993</v>
      </c>
      <c r="V10" s="147">
        <f>VLOOKUP(A10,'sg event averag'!A:F,4,FALSE)</f>
        <v>0.39</v>
      </c>
      <c r="W10" s="158">
        <f>VLOOKUP(A10,SG!T:AA,4,FALSE)</f>
        <v>0.65</v>
      </c>
      <c r="X10" s="158">
        <f>VLOOKUP(A10,SG!J:P,4,FALSE)</f>
        <v>2.08</v>
      </c>
      <c r="Y10" s="158">
        <f>VLOOKUP($A10,SG!$A:$R,4,FALSE)</f>
        <v>0.08</v>
      </c>
      <c r="Z10" s="158">
        <f>W10-X10</f>
        <v>-1.4300000000000002</v>
      </c>
      <c r="AA10" s="147">
        <f>VLOOKUP(A10,'sg event averag'!A:F,5,FALSE)</f>
        <v>0.17</v>
      </c>
      <c r="AB10" s="158">
        <f>VLOOKUP(A10,SG!T:AA,5,FALSE)</f>
        <v>0.45</v>
      </c>
      <c r="AC10" s="158">
        <f>VLOOKUP(A10,SG!J:P,5,FALSE)</f>
        <v>-0.28999999999999998</v>
      </c>
      <c r="AD10" s="158">
        <f>VLOOKUP($A10,SG!$A:$R,5,FALSE)</f>
        <v>-0.56999999999999995</v>
      </c>
      <c r="AE10" s="158">
        <f>AB10-AC10</f>
        <v>0.74</v>
      </c>
      <c r="AF10" s="147">
        <f>AA10+V10</f>
        <v>0.56000000000000005</v>
      </c>
      <c r="AG10" s="158">
        <f>AB10+W10</f>
        <v>1.1000000000000001</v>
      </c>
      <c r="AH10" s="158">
        <f>AC10+X10</f>
        <v>1.79</v>
      </c>
      <c r="AI10" s="158">
        <f>Y10+AD10</f>
        <v>-0.48999999999999994</v>
      </c>
      <c r="AJ10" s="158">
        <f>AG10-AH10</f>
        <v>-0.69</v>
      </c>
      <c r="AK10" s="147">
        <f>VLOOKUP(A10,'sg event averag'!A:F,3,FALSE)</f>
        <v>0.27</v>
      </c>
      <c r="AL10" s="158">
        <f>VLOOKUP(A10,SG!T:AA,3,FALSE)</f>
        <v>0.56000000000000005</v>
      </c>
      <c r="AM10" s="158">
        <f>VLOOKUP(A10,SG!J:P,3,FALSE)</f>
        <v>0.04</v>
      </c>
      <c r="AN10" s="158">
        <f>VLOOKUP($A10,SG!$A:$R,3,FALSE)</f>
        <v>0.11</v>
      </c>
      <c r="AO10" s="158">
        <f>AL10-AM10</f>
        <v>0.52</v>
      </c>
      <c r="AP10" s="147">
        <f>VLOOKUP(A10,'sg event averag'!A:F,2,FALSE)</f>
        <v>-1.52</v>
      </c>
      <c r="AQ10" s="158">
        <f>VLOOKUP(A10,SG!T:AA,2,FALSE)</f>
        <v>-2.2799999999999998</v>
      </c>
      <c r="AR10" s="158">
        <f>VLOOKUP(A10,SG!J:P,2,FALSE)</f>
        <v>-1.1100000000000001</v>
      </c>
      <c r="AS10" s="158">
        <f>VLOOKUP($A10,SG!$A:$R,2,FALSE)</f>
        <v>-1.93</v>
      </c>
      <c r="AT10" s="158">
        <f>AQ10-AR10</f>
        <v>-1.1699999999999997</v>
      </c>
      <c r="AU10" s="147">
        <f>AP10+AK10</f>
        <v>-1.25</v>
      </c>
      <c r="AV10" s="147">
        <f>AQ10+AL10</f>
        <v>-1.7199999999999998</v>
      </c>
      <c r="AW10" s="147">
        <f>AR10+AM10</f>
        <v>-1.07</v>
      </c>
      <c r="AX10" s="147">
        <f>AS10+AN10</f>
        <v>-1.8199999999999998</v>
      </c>
      <c r="AY10" s="158">
        <f>AV10-AW10</f>
        <v>-0.64999999999999969</v>
      </c>
      <c r="AZ10" s="155">
        <f>VLOOKUP(A10,'[1]Combined models for Fantasy Cru'!$L:$M,2,FALSE)</f>
        <v>75.619737911593703</v>
      </c>
      <c r="BA10" s="147">
        <f t="shared" si="1"/>
        <v>36.96482290579938</v>
      </c>
      <c r="BB10" s="147">
        <f>AI10-AS10</f>
        <v>1.44</v>
      </c>
      <c r="BJ10" s="161">
        <v>0</v>
      </c>
      <c r="BK10" s="161">
        <v>0</v>
      </c>
      <c r="BL10" s="161">
        <v>0</v>
      </c>
      <c r="BM10" s="155">
        <f>RANK(T10,T$5:T$680,1)/10</f>
        <v>1.2</v>
      </c>
      <c r="BN10" s="155">
        <f>RANK(Y10,Y$5:Y$680,1)/5</f>
        <v>3.2</v>
      </c>
      <c r="BO10" s="155">
        <f>RANK(AD10,AD$5:AD$140,1)/6</f>
        <v>1.3333333333333333</v>
      </c>
      <c r="BP10" s="155">
        <f>RANK(AI10,AI$5:AI$140,1)/10</f>
        <v>1.2</v>
      </c>
      <c r="BQ10" s="155">
        <f>RANK(AN10,AN$5:AN$140,1)/10</f>
        <v>1.7</v>
      </c>
      <c r="BR10" s="155">
        <f>RANK(AS10,AS$5:AS$140,1)/10</f>
        <v>0.5</v>
      </c>
      <c r="BT10" s="158" t="e">
        <f>RANK(Q10,Q$5:Q$73,1)/2.5</f>
        <v>#N/A</v>
      </c>
      <c r="BU10" s="158" t="e">
        <f>RANK(AA10,AA$5:AA$73,1)/5</f>
        <v>#N/A</v>
      </c>
      <c r="BV10" s="158" t="e">
        <f>RANK(AF10,AF$5:AF$73,1)/2.5</f>
        <v>#N/A</v>
      </c>
      <c r="BW10" s="158" t="e">
        <f>RANK(AK10,AK$5:AK$73,1)/7.5</f>
        <v>#N/A</v>
      </c>
      <c r="BX10" s="158" t="e">
        <f>RANK(AP10,AP$5:AP$73,1)/3.5</f>
        <v>#N/A</v>
      </c>
      <c r="BY10" s="158" t="e">
        <f>RANK(V10,V$5:V$73,1)/2.5</f>
        <v>#N/A</v>
      </c>
      <c r="BZ10" s="152">
        <v>2.2000000000000002</v>
      </c>
      <c r="CA10" s="152">
        <v>4.2</v>
      </c>
      <c r="CB10" s="152">
        <v>1.2666666666666666</v>
      </c>
    </row>
    <row r="11" spans="1:84">
      <c r="A11" s="123" t="s">
        <v>1438</v>
      </c>
      <c r="B11" s="59">
        <f>VLOOKUP(A11,'DK Pricing'!A:B,2,FALSE)</f>
        <v>6800</v>
      </c>
      <c r="C11" s="59" t="e">
        <f>VLOOKUP(A11,Odds!A:B,2,FALSE)</f>
        <v>#N/A</v>
      </c>
      <c r="D11" s="154">
        <f>RANK(E11,E$5:E$124)</f>
        <v>20</v>
      </c>
      <c r="E11" s="145">
        <v>33.418574476461295</v>
      </c>
      <c r="F11" s="92">
        <f>VLOOKUP(A11,SG!T:AA,8,FALSE)+70</f>
        <v>73</v>
      </c>
      <c r="G11" s="92">
        <f>VLOOKUP(A11,SG!J:Q,8,FALSE)+70</f>
        <v>73</v>
      </c>
      <c r="H11" s="92">
        <f>VLOOKUP(A11,SG!A:H,8,FALSE)+70</f>
        <v>69</v>
      </c>
      <c r="I11" s="148">
        <v>-1</v>
      </c>
      <c r="J11" s="146">
        <f>VLOOKUP(A11,'Copy values for ESPN'!B:J,9,FALSE)</f>
        <v>7</v>
      </c>
      <c r="K11" s="146">
        <f>VLOOKUP(A11,'Copy values for ESPN'!B:J,8,FALSE)</f>
        <v>0</v>
      </c>
      <c r="L11" s="148">
        <f>VLOOKUP(A11,'Copy values for ESPN'!B:N,11,FALSE)</f>
        <v>12</v>
      </c>
      <c r="M11" s="146">
        <f>VLOOKUP(A11,'Copy values for ESPN'!B:G,6,FALSE)</f>
        <v>52</v>
      </c>
      <c r="N11" s="148">
        <f>VLOOKUP(A11,'Copy values for ESPN'!B:P,15,FALSE)</f>
        <v>32</v>
      </c>
      <c r="O11" s="148">
        <f>VLOOKUP(A11,'Copy values for ESPN'!B:P,14,FALSE)</f>
        <v>38</v>
      </c>
      <c r="Q11" s="147">
        <f>VLOOKUP(A11,'sg event averag'!A:F,6,FALSE)</f>
        <v>0.13</v>
      </c>
      <c r="R11" s="158">
        <f>AG11+AL11</f>
        <v>3.999999999999998E-2</v>
      </c>
      <c r="S11" s="158">
        <f>X11+AC11+AM11</f>
        <v>8.9999999999999969E-2</v>
      </c>
      <c r="T11" s="158">
        <f>Y11+AD11+AN11</f>
        <v>-0.66999999999999993</v>
      </c>
      <c r="U11" s="158">
        <f>R11-S11</f>
        <v>-4.9999999999999989E-2</v>
      </c>
      <c r="V11" s="147">
        <f>VLOOKUP(A11,'sg event averag'!A:F,4,FALSE)</f>
        <v>-0.21</v>
      </c>
      <c r="W11" s="158">
        <f>VLOOKUP(A11,SG!T:AA,4,FALSE)</f>
        <v>0.09</v>
      </c>
      <c r="X11" s="158">
        <f>VLOOKUP(A11,SG!J:P,4,FALSE)</f>
        <v>0.34</v>
      </c>
      <c r="Y11" s="158">
        <f>VLOOKUP($A11,SG!$A:$R,4,FALSE)</f>
        <v>-0.49</v>
      </c>
      <c r="Z11" s="158">
        <f>W11-X11</f>
        <v>-0.25</v>
      </c>
      <c r="AA11" s="147">
        <f>VLOOKUP(A11,'sg event averag'!A:F,5,FALSE)</f>
        <v>0.25</v>
      </c>
      <c r="AB11" s="158">
        <f>VLOOKUP(A11,SG!T:AA,5,FALSE)</f>
        <v>-0.27</v>
      </c>
      <c r="AC11" s="158">
        <f>VLOOKUP(A11,SG!J:P,5,FALSE)</f>
        <v>0.36</v>
      </c>
      <c r="AD11" s="158">
        <f>VLOOKUP($A11,SG!$A:$R,5,FALSE)</f>
        <v>-0.46</v>
      </c>
      <c r="AE11" s="158">
        <f>AB11-AC11</f>
        <v>-0.63</v>
      </c>
      <c r="AF11" s="147">
        <f>AA11+V11</f>
        <v>4.0000000000000008E-2</v>
      </c>
      <c r="AG11" s="158">
        <f>AB11+W11</f>
        <v>-0.18000000000000002</v>
      </c>
      <c r="AH11" s="158">
        <f>AC11+X11</f>
        <v>0.7</v>
      </c>
      <c r="AI11" s="158">
        <f>Y11+AD11</f>
        <v>-0.95</v>
      </c>
      <c r="AJ11" s="158">
        <f>AG11-AH11</f>
        <v>-0.88</v>
      </c>
      <c r="AK11" s="147">
        <f>VLOOKUP(A11,'sg event averag'!A:F,3,FALSE)</f>
        <v>0.09</v>
      </c>
      <c r="AL11" s="158">
        <f>VLOOKUP(A11,SG!T:AA,3,FALSE)</f>
        <v>0.22</v>
      </c>
      <c r="AM11" s="158">
        <f>VLOOKUP(A11,SG!J:P,3,FALSE)</f>
        <v>-0.61</v>
      </c>
      <c r="AN11" s="158">
        <f>VLOOKUP($A11,SG!$A:$R,3,FALSE)</f>
        <v>0.28000000000000003</v>
      </c>
      <c r="AO11" s="158">
        <f>AL11-AM11</f>
        <v>0.83</v>
      </c>
      <c r="AP11" s="147">
        <f>VLOOKUP(A11,'sg event averag'!A:F,2,FALSE)</f>
        <v>-0.15</v>
      </c>
      <c r="AQ11" s="158">
        <f>VLOOKUP(A11,SG!T:AA,2,FALSE)</f>
        <v>-1.64</v>
      </c>
      <c r="AR11" s="158">
        <f>VLOOKUP(A11,SG!J:P,2,FALSE)</f>
        <v>-0.38</v>
      </c>
      <c r="AS11" s="158">
        <f>VLOOKUP($A11,SG!$A:$R,2,FALSE)</f>
        <v>0.37</v>
      </c>
      <c r="AT11" s="158">
        <f>AQ11-AR11</f>
        <v>-1.2599999999999998</v>
      </c>
      <c r="AU11" s="147">
        <f>AP11+AK11</f>
        <v>-0.06</v>
      </c>
      <c r="AV11" s="147">
        <f>AQ11+AL11</f>
        <v>-1.42</v>
      </c>
      <c r="AW11" s="147">
        <f>AR11+AM11</f>
        <v>-0.99</v>
      </c>
      <c r="AX11" s="147">
        <f>AS11+AN11</f>
        <v>0.65</v>
      </c>
      <c r="AY11" s="158">
        <f>AV11-AW11</f>
        <v>-0.42999999999999994</v>
      </c>
      <c r="AZ11" s="155">
        <f>VLOOKUP(A11,'[1]Combined models for Fantasy Cru'!$L:$M,2,FALSE)</f>
        <v>67.313833568573344</v>
      </c>
      <c r="BA11" s="147">
        <f t="shared" si="1"/>
        <v>33.418574476461295</v>
      </c>
      <c r="BB11" s="147">
        <f>AI11-AS11</f>
        <v>-1.3199999999999998</v>
      </c>
      <c r="BJ11" s="161">
        <v>0</v>
      </c>
      <c r="BK11" s="161">
        <v>0</v>
      </c>
      <c r="BL11" s="161">
        <v>0</v>
      </c>
      <c r="BM11" s="155">
        <f>RANK(T11,T$5:T$680,1)/10</f>
        <v>0.8</v>
      </c>
      <c r="BN11" s="155">
        <f>RANK(Y11,Y$5:Y$680,1)/5</f>
        <v>2.4</v>
      </c>
      <c r="BO11" s="155">
        <f>RANK(AD11,AD$5:AD$140,1)/6</f>
        <v>1.6666666666666667</v>
      </c>
      <c r="BP11" s="155">
        <f>RANK(AI11,AI$5:AI$140,1)/10</f>
        <v>0.8</v>
      </c>
      <c r="BQ11" s="155">
        <f>RANK(AN11,AN$5:AN$140,1)/10</f>
        <v>2.1</v>
      </c>
      <c r="BR11" s="155">
        <f>RANK(AS11,AS$5:AS$140,1)/10</f>
        <v>1.9</v>
      </c>
      <c r="BT11" s="158" t="e">
        <f>RANK(Q11,Q$5:Q$73,1)/2.5</f>
        <v>#N/A</v>
      </c>
      <c r="BU11" s="158" t="e">
        <f>RANK(AA11,AA$5:AA$73,1)/5</f>
        <v>#N/A</v>
      </c>
      <c r="BV11" s="158" t="e">
        <f>RANK(AF11,AF$5:AF$73,1)/2.5</f>
        <v>#N/A</v>
      </c>
      <c r="BW11" s="158" t="e">
        <f>RANK(AK11,AK$5:AK$73,1)/7.5</f>
        <v>#N/A</v>
      </c>
      <c r="BX11" s="158" t="e">
        <f>RANK(AP11,AP$5:AP$73,1)/3.5</f>
        <v>#N/A</v>
      </c>
      <c r="BY11" s="158" t="e">
        <f>RANK(V11,V$5:V$73,1)/2.5</f>
        <v>#N/A</v>
      </c>
      <c r="BZ11" s="152">
        <v>6.4</v>
      </c>
      <c r="CA11" s="152">
        <v>1.6</v>
      </c>
      <c r="CB11" s="152">
        <v>2.0666666666666669</v>
      </c>
    </row>
    <row r="12" spans="1:84">
      <c r="A12" s="123" t="s">
        <v>1458</v>
      </c>
      <c r="B12" s="59">
        <f>VLOOKUP(A12,'DK Pricing'!A:B,2,FALSE)</f>
        <v>6400</v>
      </c>
      <c r="C12" s="59" t="e">
        <f>VLOOKUP(A12,Odds!A:B,2,FALSE)</f>
        <v>#N/A</v>
      </c>
      <c r="D12" s="154">
        <f>RANK(E12,E$5:E$124)</f>
        <v>24</v>
      </c>
      <c r="E12" s="145">
        <v>28.780110519272974</v>
      </c>
      <c r="F12" s="92">
        <f>VLOOKUP(A12,SG!T:AA,8,FALSE)+70</f>
        <v>70</v>
      </c>
      <c r="G12" s="92">
        <f>VLOOKUP(A12,SG!J:Q,8,FALSE)+70</f>
        <v>74</v>
      </c>
      <c r="H12" s="92">
        <f>VLOOKUP(A12,SG!A:H,8,FALSE)+70</f>
        <v>68</v>
      </c>
      <c r="I12" s="148">
        <v>-2</v>
      </c>
      <c r="J12" s="146">
        <f>VLOOKUP(A12,'Copy values for ESPN'!B:J,9,FALSE)</f>
        <v>6</v>
      </c>
      <c r="K12" s="146">
        <f>VLOOKUP(A12,'Copy values for ESPN'!B:J,8,FALSE)</f>
        <v>0</v>
      </c>
      <c r="L12" s="148">
        <f>VLOOKUP(A12,'Copy values for ESPN'!B:N,11,FALSE)</f>
        <v>9</v>
      </c>
      <c r="M12" s="146">
        <f>VLOOKUP(A12,'Copy values for ESPN'!B:G,6,FALSE)</f>
        <v>61</v>
      </c>
      <c r="N12" s="148">
        <f>VLOOKUP(A12,'Copy values for ESPN'!B:P,15,FALSE)</f>
        <v>32</v>
      </c>
      <c r="O12" s="148">
        <f>VLOOKUP(A12,'Copy values for ESPN'!B:P,14,FALSE)</f>
        <v>1</v>
      </c>
      <c r="Q12" s="147">
        <f>VLOOKUP(A12,'sg event averag'!A:F,6,FALSE)</f>
        <v>-1.64</v>
      </c>
      <c r="R12" s="158">
        <f>AG12+AL12</f>
        <v>5.9999999999999831E-2</v>
      </c>
      <c r="S12" s="158">
        <f>X12+AC12+AM12</f>
        <v>-0.98</v>
      </c>
      <c r="T12" s="158">
        <f>Y12+AD12+AN12</f>
        <v>1.4300000000000002</v>
      </c>
      <c r="U12" s="158">
        <f>R12-S12</f>
        <v>1.0399999999999998</v>
      </c>
      <c r="V12" s="147">
        <f>VLOOKUP(A12,'sg event averag'!A:F,4,FALSE)</f>
        <v>-0.97</v>
      </c>
      <c r="W12" s="158">
        <f>VLOOKUP(A12,SG!T:AA,4,FALSE)</f>
        <v>-0.13</v>
      </c>
      <c r="X12" s="158">
        <f>VLOOKUP(A12,SG!J:P,4,FALSE)</f>
        <v>-1.43</v>
      </c>
      <c r="Y12" s="158">
        <f>VLOOKUP($A12,SG!$A:$R,4,FALSE)</f>
        <v>1.59</v>
      </c>
      <c r="Z12" s="158">
        <f>W12-X12</f>
        <v>1.2999999999999998</v>
      </c>
      <c r="AA12" s="147">
        <f>VLOOKUP(A12,'sg event averag'!A:F,5,FALSE)</f>
        <v>0.89</v>
      </c>
      <c r="AB12" s="158">
        <f>VLOOKUP(A12,SG!T:AA,5,FALSE)</f>
        <v>1.7</v>
      </c>
      <c r="AC12" s="158">
        <f>VLOOKUP(A12,SG!J:P,5,FALSE)</f>
        <v>-0.34</v>
      </c>
      <c r="AD12" s="158">
        <f>VLOOKUP($A12,SG!$A:$R,5,FALSE)</f>
        <v>1.9</v>
      </c>
      <c r="AE12" s="158">
        <f>AB12-AC12</f>
        <v>2.04</v>
      </c>
      <c r="AF12" s="147">
        <f>AA12+V12</f>
        <v>-7.999999999999996E-2</v>
      </c>
      <c r="AG12" s="158">
        <f>AB12+W12</f>
        <v>1.5699999999999998</v>
      </c>
      <c r="AH12" s="158">
        <f>AC12+X12</f>
        <v>-1.77</v>
      </c>
      <c r="AI12" s="158">
        <f>Y12+AD12</f>
        <v>3.49</v>
      </c>
      <c r="AJ12" s="158">
        <f>AG12-AH12</f>
        <v>3.34</v>
      </c>
      <c r="AK12" s="147">
        <f>VLOOKUP(A12,'sg event averag'!A:F,3,FALSE)</f>
        <v>-1.56</v>
      </c>
      <c r="AL12" s="158">
        <f>VLOOKUP(A12,SG!T:AA,3,FALSE)</f>
        <v>-1.51</v>
      </c>
      <c r="AM12" s="158">
        <f>VLOOKUP(A12,SG!J:P,3,FALSE)</f>
        <v>0.79</v>
      </c>
      <c r="AN12" s="158">
        <f>VLOOKUP($A12,SG!$A:$R,3,FALSE)</f>
        <v>-2.06</v>
      </c>
      <c r="AO12" s="158">
        <f>AL12-AM12</f>
        <v>-2.2999999999999998</v>
      </c>
      <c r="AP12" s="147">
        <f>VLOOKUP(A12,'sg event averag'!A:F,2,FALSE)</f>
        <v>0.28000000000000003</v>
      </c>
      <c r="AQ12" s="158">
        <f>VLOOKUP(A12,SG!T:AA,2,FALSE)</f>
        <v>1.33</v>
      </c>
      <c r="AR12" s="158">
        <f>VLOOKUP(A12,SG!J:P,2,FALSE)</f>
        <v>-0.28999999999999998</v>
      </c>
      <c r="AS12" s="158">
        <f>VLOOKUP($A12,SG!$A:$R,2,FALSE)</f>
        <v>-0.74</v>
      </c>
      <c r="AT12" s="158">
        <f>AQ12-AR12</f>
        <v>1.62</v>
      </c>
      <c r="AU12" s="147">
        <f>AP12+AK12</f>
        <v>-1.28</v>
      </c>
      <c r="AV12" s="147">
        <f>AQ12+AL12</f>
        <v>-0.17999999999999994</v>
      </c>
      <c r="AW12" s="147">
        <f>AR12+AM12</f>
        <v>0.5</v>
      </c>
      <c r="AX12" s="147">
        <f>AS12+AN12</f>
        <v>-2.8</v>
      </c>
      <c r="AY12" s="158">
        <f>AV12-AW12</f>
        <v>-0.67999999999999994</v>
      </c>
      <c r="AZ12" s="155">
        <f>VLOOKUP(A12,'[1]Combined models for Fantasy Cru'!$L:$M,2,FALSE)</f>
        <v>50.978643113497128</v>
      </c>
      <c r="BA12" s="147">
        <f t="shared" si="1"/>
        <v>28.780110519272974</v>
      </c>
      <c r="BB12" s="147">
        <f>AI12-AS12</f>
        <v>4.2300000000000004</v>
      </c>
      <c r="BJ12" s="161">
        <v>0</v>
      </c>
      <c r="BK12" s="161">
        <v>0</v>
      </c>
      <c r="BL12" s="161">
        <v>0</v>
      </c>
      <c r="BM12" s="155">
        <f>RANK(T12,T$5:T$680,1)/10</f>
        <v>2.6</v>
      </c>
      <c r="BN12" s="155">
        <f>RANK(Y12,Y$5:Y$680,1)/5</f>
        <v>5.8</v>
      </c>
      <c r="BO12" s="155">
        <f>RANK(AD12,AD$5:AD$140,1)/6</f>
        <v>5</v>
      </c>
      <c r="BP12" s="155">
        <f>RANK(AI12,AI$5:AI$140,1)/10</f>
        <v>3</v>
      </c>
      <c r="BQ12" s="155">
        <f>RANK(AN12,AN$5:AN$140,1)/10</f>
        <v>0.1</v>
      </c>
      <c r="BR12" s="155">
        <f>RANK(AS12,AS$5:AS$140,1)/10</f>
        <v>1.2</v>
      </c>
      <c r="BT12" s="158" t="e">
        <f>RANK(Q12,Q$5:Q$73,1)/2.5</f>
        <v>#N/A</v>
      </c>
      <c r="BU12" s="158" t="e">
        <f>RANK(AA12,AA$5:AA$73,1)/5</f>
        <v>#N/A</v>
      </c>
      <c r="BV12" s="158" t="e">
        <f>RANK(AF12,AF$5:AF$73,1)/2.5</f>
        <v>#N/A</v>
      </c>
      <c r="BW12" s="158" t="e">
        <f>RANK(AK12,AK$5:AK$73,1)/7.5</f>
        <v>#N/A</v>
      </c>
      <c r="BX12" s="158" t="e">
        <f>RANK(AP12,AP$5:AP$73,1)/3.5</f>
        <v>#N/A</v>
      </c>
      <c r="BY12" s="158" t="e">
        <f>RANK(V12,V$5:V$73,1)/2.5</f>
        <v>#N/A</v>
      </c>
      <c r="BZ12" s="152">
        <v>6.4</v>
      </c>
      <c r="CA12" s="152">
        <v>5</v>
      </c>
      <c r="CB12" s="152">
        <v>3.9333333333333331</v>
      </c>
    </row>
    <row r="13" spans="1:84">
      <c r="A13" s="123" t="s">
        <v>1474</v>
      </c>
      <c r="B13" s="59">
        <f>VLOOKUP(A13,'DK Pricing'!A:B,2,FALSE)</f>
        <v>6900</v>
      </c>
      <c r="C13" s="59">
        <v>500</v>
      </c>
      <c r="D13" s="154">
        <f>RANK(E13,E$5:E$124)</f>
        <v>28</v>
      </c>
      <c r="E13" s="145">
        <v>25.737975375613473</v>
      </c>
      <c r="F13" s="92" t="e">
        <f>VLOOKUP(A13,SG!T:AA,8,FALSE)+70</f>
        <v>#N/A</v>
      </c>
      <c r="G13" s="92" t="e">
        <f>VLOOKUP(A13,SG!J:Q,8,FALSE)+70</f>
        <v>#N/A</v>
      </c>
      <c r="H13" s="92">
        <f>VLOOKUP(A13,SG!A:H,8,FALSE)+70</f>
        <v>71</v>
      </c>
      <c r="I13" s="148">
        <v>-2</v>
      </c>
      <c r="J13" s="146" t="e">
        <f>VLOOKUP(A13,'Copy values for ESPN'!B:J,9,FALSE)</f>
        <v>#N/A</v>
      </c>
      <c r="K13" s="146" t="e">
        <f>VLOOKUP(A13,'Copy values for ESPN'!B:J,8,FALSE)</f>
        <v>#N/A</v>
      </c>
      <c r="L13" s="148" t="e">
        <f>VLOOKUP(A13,'Copy values for ESPN'!B:N,11,FALSE)</f>
        <v>#N/A</v>
      </c>
      <c r="M13" s="146" t="e">
        <f>VLOOKUP(A13,'Copy values for ESPN'!B:G,6,FALSE)</f>
        <v>#N/A</v>
      </c>
      <c r="N13" s="148" t="e">
        <f>VLOOKUP(A13,'Copy values for ESPN'!B:P,15,FALSE)</f>
        <v>#N/A</v>
      </c>
      <c r="O13" s="148" t="e">
        <f>VLOOKUP(A13,'Copy values for ESPN'!B:P,14,FALSE)</f>
        <v>#N/A</v>
      </c>
      <c r="Q13" s="147" t="e">
        <f>VLOOKUP(A13,'sg event averag'!A:F,6,FALSE)</f>
        <v>#N/A</v>
      </c>
      <c r="R13" s="158" t="e">
        <f>AG13+AL13</f>
        <v>#N/A</v>
      </c>
      <c r="S13" s="158" t="e">
        <f>X13+AC13+AM13</f>
        <v>#N/A</v>
      </c>
      <c r="T13" s="158">
        <f>Y13+AD13+AN13</f>
        <v>-0.51</v>
      </c>
      <c r="U13" s="158" t="e">
        <f>R13-S13</f>
        <v>#N/A</v>
      </c>
      <c r="V13" s="147" t="e">
        <f>VLOOKUP(A13,'sg event averag'!A:F,4,FALSE)</f>
        <v>#N/A</v>
      </c>
      <c r="W13" s="158" t="e">
        <f>VLOOKUP(A13,SG!T:AA,4,FALSE)</f>
        <v>#N/A</v>
      </c>
      <c r="X13" s="158" t="e">
        <f>VLOOKUP(A13,SG!J:P,4,FALSE)</f>
        <v>#N/A</v>
      </c>
      <c r="Y13" s="158">
        <f>VLOOKUP($A13,SG!$A:$R,4,FALSE)</f>
        <v>0.35</v>
      </c>
      <c r="Z13" s="158" t="e">
        <f>W13-X13</f>
        <v>#N/A</v>
      </c>
      <c r="AA13" s="147" t="e">
        <f>VLOOKUP(A13,'sg event averag'!A:F,5,FALSE)</f>
        <v>#N/A</v>
      </c>
      <c r="AB13" s="158" t="e">
        <f>VLOOKUP(A13,SG!T:AA,5,FALSE)</f>
        <v>#N/A</v>
      </c>
      <c r="AC13" s="158" t="e">
        <f>VLOOKUP(A13,SG!J:P,5,FALSE)</f>
        <v>#N/A</v>
      </c>
      <c r="AD13" s="158">
        <f>VLOOKUP($A13,SG!$A:$R,5,FALSE)</f>
        <v>-0.3</v>
      </c>
      <c r="AE13" s="158" t="e">
        <f>AB13-AC13</f>
        <v>#N/A</v>
      </c>
      <c r="AF13" s="147" t="e">
        <f>AA13+V13</f>
        <v>#N/A</v>
      </c>
      <c r="AG13" s="158" t="e">
        <f>AB13+W13</f>
        <v>#N/A</v>
      </c>
      <c r="AH13" s="158" t="e">
        <f>AC13+X13</f>
        <v>#N/A</v>
      </c>
      <c r="AI13" s="158">
        <f>Y13+AD13</f>
        <v>4.9999999999999989E-2</v>
      </c>
      <c r="AJ13" s="158" t="e">
        <f>AG13-AH13</f>
        <v>#N/A</v>
      </c>
      <c r="AK13" s="147" t="e">
        <f>VLOOKUP(A13,'sg event averag'!A:F,3,FALSE)</f>
        <v>#N/A</v>
      </c>
      <c r="AL13" s="158" t="e">
        <f>VLOOKUP(A13,SG!T:AA,3,FALSE)</f>
        <v>#N/A</v>
      </c>
      <c r="AM13" s="158" t="e">
        <f>VLOOKUP(A13,SG!J:P,3,FALSE)</f>
        <v>#N/A</v>
      </c>
      <c r="AN13" s="158">
        <f>VLOOKUP($A13,SG!$A:$R,3,FALSE)</f>
        <v>-0.56000000000000005</v>
      </c>
      <c r="AO13" s="158" t="e">
        <f>AL13-AM13</f>
        <v>#N/A</v>
      </c>
      <c r="AP13" s="147" t="e">
        <f>VLOOKUP(A13,'sg event averag'!A:F,2,FALSE)</f>
        <v>#N/A</v>
      </c>
      <c r="AQ13" s="158" t="e">
        <f>VLOOKUP(A13,SG!T:AA,2,FALSE)</f>
        <v>#N/A</v>
      </c>
      <c r="AR13" s="158" t="e">
        <f>VLOOKUP(A13,SG!J:P,2,FALSE)</f>
        <v>#N/A</v>
      </c>
      <c r="AS13" s="158">
        <f>VLOOKUP($A13,SG!$A:$R,2,FALSE)</f>
        <v>-1.79</v>
      </c>
      <c r="AT13" s="158" t="e">
        <f>AQ13-AR13</f>
        <v>#N/A</v>
      </c>
      <c r="AU13" s="147" t="e">
        <f>AP13+AK13</f>
        <v>#N/A</v>
      </c>
      <c r="AV13" s="147" t="e">
        <f>AQ13+AL13</f>
        <v>#N/A</v>
      </c>
      <c r="AW13" s="147" t="e">
        <f>AR13+AM13</f>
        <v>#N/A</v>
      </c>
      <c r="AX13" s="147">
        <f>AS13+AN13</f>
        <v>-2.35</v>
      </c>
      <c r="AY13" s="158" t="e">
        <f>AV13-AW13</f>
        <v>#N/A</v>
      </c>
      <c r="AZ13" s="155">
        <f>VLOOKUP(A13,'[1]Combined models for Fantasy Cru'!$L:$M,2,FALSE)</f>
        <v>50.310400806681592</v>
      </c>
      <c r="BA13" s="147">
        <f t="shared" si="1"/>
        <v>25.737975375613473</v>
      </c>
      <c r="BB13" s="147">
        <f>AI13-AS13</f>
        <v>1.84</v>
      </c>
      <c r="BJ13" s="161">
        <v>0</v>
      </c>
      <c r="BK13" s="161">
        <v>0</v>
      </c>
      <c r="BL13" s="161">
        <v>0</v>
      </c>
      <c r="BM13" s="155">
        <f>RANK(T13,T$5:T$680,1)/10</f>
        <v>1</v>
      </c>
      <c r="BN13" s="155">
        <f>RANK(Y13,Y$5:Y$680,1)/5</f>
        <v>3.4</v>
      </c>
      <c r="BO13" s="155">
        <f>RANK(AD13,AD$5:AD$140,1)/6</f>
        <v>2</v>
      </c>
      <c r="BP13" s="155">
        <f>RANK(AI13,AI$5:AI$140,1)/10</f>
        <v>1.6</v>
      </c>
      <c r="BQ13" s="155">
        <f>RANK(AN13,AN$5:AN$140,1)/10</f>
        <v>0.9</v>
      </c>
      <c r="BR13" s="155">
        <f>RANK(AS13,AS$5:AS$140,1)/10</f>
        <v>0.6</v>
      </c>
      <c r="BT13" s="158" t="e">
        <f>RANK(Q13,Q$5:Q$73,1)/2.5</f>
        <v>#N/A</v>
      </c>
      <c r="BU13" s="158" t="e">
        <f>RANK(AA13,AA$5:AA$73,1)/5</f>
        <v>#N/A</v>
      </c>
      <c r="BV13" s="158" t="e">
        <f>RANK(AF13,AF$5:AF$73,1)/2.5</f>
        <v>#N/A</v>
      </c>
      <c r="BW13" s="158" t="e">
        <f>RANK(AK13,AK$5:AK$73,1)/7.5</f>
        <v>#N/A</v>
      </c>
      <c r="BX13" s="158" t="e">
        <f>RANK(AP13,AP$5:AP$73,1)/3.5</f>
        <v>#N/A</v>
      </c>
      <c r="BY13" s="158" t="e">
        <f>RANK(V13,V$5:V$73,1)/2.5</f>
        <v>#N/A</v>
      </c>
      <c r="BZ13" s="152">
        <v>10</v>
      </c>
      <c r="CA13" s="152">
        <v>3</v>
      </c>
      <c r="CB13" s="152">
        <v>2.8666666666666667</v>
      </c>
    </row>
    <row r="14" spans="1:84">
      <c r="A14" s="123" t="s">
        <v>1447</v>
      </c>
      <c r="B14" s="59">
        <f>VLOOKUP(A14,'DK Pricing'!A:B,2,FALSE)</f>
        <v>6100</v>
      </c>
      <c r="C14" s="59" t="e">
        <f>VLOOKUP(A14,Odds!A:B,2,FALSE)</f>
        <v>#N/A</v>
      </c>
      <c r="D14" s="154">
        <f>RANK(E14,E$5:E$124)</f>
        <v>22</v>
      </c>
      <c r="E14" s="145">
        <v>32.620938267022098</v>
      </c>
      <c r="F14" s="92">
        <f>VLOOKUP(A14,SG!T:AA,8,FALSE)+70</f>
        <v>68</v>
      </c>
      <c r="G14" s="92">
        <f>VLOOKUP(A14,SG!J:Q,8,FALSE)+70</f>
        <v>73</v>
      </c>
      <c r="H14" s="92">
        <f>VLOOKUP(A14,SG!A:H,8,FALSE)+70</f>
        <v>68</v>
      </c>
      <c r="I14" s="148">
        <v>-2</v>
      </c>
      <c r="J14" s="146">
        <f>VLOOKUP(A14,'Copy values for ESPN'!B:J,9,FALSE)</f>
        <v>7</v>
      </c>
      <c r="K14" s="146">
        <f>VLOOKUP(A14,'Copy values for ESPN'!B:J,8,FALSE)</f>
        <v>0</v>
      </c>
      <c r="L14" s="148">
        <f>VLOOKUP(A14,'Copy values for ESPN'!B:N,11,FALSE)</f>
        <v>9</v>
      </c>
      <c r="M14" s="146">
        <f>VLOOKUP(A14,'Copy values for ESPN'!B:G,6,FALSE)</f>
        <v>48</v>
      </c>
      <c r="N14" s="148">
        <f>VLOOKUP(A14,'Copy values for ESPN'!B:P,15,FALSE)</f>
        <v>32</v>
      </c>
      <c r="O14" s="148">
        <f>VLOOKUP(A14,'Copy values for ESPN'!B:P,14,FALSE)</f>
        <v>27</v>
      </c>
      <c r="Q14" s="147">
        <f>VLOOKUP(A14,'sg event averag'!A:F,6,FALSE)</f>
        <v>0.72</v>
      </c>
      <c r="R14" s="158">
        <f>AG14+AL14</f>
        <v>2.36</v>
      </c>
      <c r="S14" s="158">
        <f>X14+AC14+AM14</f>
        <v>0.62000000000000011</v>
      </c>
      <c r="T14" s="158">
        <f>Y14+AD14+AN14</f>
        <v>0.49</v>
      </c>
      <c r="U14" s="158">
        <f>R14-S14</f>
        <v>1.7399999999999998</v>
      </c>
      <c r="V14" s="147">
        <f>VLOOKUP(A14,'sg event averag'!A:F,4,FALSE)</f>
        <v>0.08</v>
      </c>
      <c r="W14" s="158">
        <f>VLOOKUP(A14,SG!T:AA,4,FALSE)</f>
        <v>2.0699999999999998</v>
      </c>
      <c r="X14" s="158">
        <f>VLOOKUP(A14,SG!J:P,4,FALSE)</f>
        <v>-0.19</v>
      </c>
      <c r="Y14" s="158">
        <f>VLOOKUP($A14,SG!$A:$R,4,FALSE)</f>
        <v>-0.66</v>
      </c>
      <c r="Z14" s="158">
        <f>W14-X14</f>
        <v>2.2599999999999998</v>
      </c>
      <c r="AA14" s="147">
        <f>VLOOKUP(A14,'sg event averag'!A:F,5,FALSE)</f>
        <v>-0.41</v>
      </c>
      <c r="AB14" s="158">
        <f>VLOOKUP(A14,SG!T:AA,5,FALSE)</f>
        <v>-0.09</v>
      </c>
      <c r="AC14" s="158">
        <f>VLOOKUP(A14,SG!J:P,5,FALSE)</f>
        <v>-0.11</v>
      </c>
      <c r="AD14" s="158">
        <f>VLOOKUP($A14,SG!$A:$R,5,FALSE)</f>
        <v>0.08</v>
      </c>
      <c r="AE14" s="158">
        <f>AB14-AC14</f>
        <v>2.0000000000000004E-2</v>
      </c>
      <c r="AF14" s="147">
        <f>AA14+V14</f>
        <v>-0.32999999999999996</v>
      </c>
      <c r="AG14" s="158">
        <f>AB14+W14</f>
        <v>1.9799999999999998</v>
      </c>
      <c r="AH14" s="158">
        <f>AC14+X14</f>
        <v>-0.3</v>
      </c>
      <c r="AI14" s="158">
        <f>Y14+AD14</f>
        <v>-0.58000000000000007</v>
      </c>
      <c r="AJ14" s="158">
        <f>AG14-AH14</f>
        <v>2.2799999999999998</v>
      </c>
      <c r="AK14" s="147">
        <f>VLOOKUP(A14,'sg event averag'!A:F,3,FALSE)</f>
        <v>1.06</v>
      </c>
      <c r="AL14" s="158">
        <f>VLOOKUP(A14,SG!T:AA,3,FALSE)</f>
        <v>0.38</v>
      </c>
      <c r="AM14" s="158">
        <f>VLOOKUP(A14,SG!J:P,3,FALSE)</f>
        <v>0.92</v>
      </c>
      <c r="AN14" s="158">
        <f>VLOOKUP($A14,SG!$A:$R,3,FALSE)</f>
        <v>1.07</v>
      </c>
      <c r="AO14" s="158">
        <f>AL14-AM14</f>
        <v>-0.54</v>
      </c>
      <c r="AP14" s="147">
        <f>VLOOKUP(A14,'sg event averag'!A:F,2,FALSE)</f>
        <v>-0.41</v>
      </c>
      <c r="AQ14" s="158">
        <f>VLOOKUP(A14,SG!T:AA,2,FALSE)</f>
        <v>1.03</v>
      </c>
      <c r="AR14" s="158">
        <f>VLOOKUP(A14,SG!J:P,2,FALSE)</f>
        <v>-0.9</v>
      </c>
      <c r="AS14" s="158">
        <f>VLOOKUP($A14,SG!$A:$R,2,FALSE)</f>
        <v>0.21</v>
      </c>
      <c r="AT14" s="158">
        <f>AQ14-AR14</f>
        <v>1.9300000000000002</v>
      </c>
      <c r="AU14" s="147">
        <f>AP14+AK14</f>
        <v>0.65000000000000013</v>
      </c>
      <c r="AV14" s="147">
        <f>AQ14+AL14</f>
        <v>1.4100000000000001</v>
      </c>
      <c r="AW14" s="147">
        <f>AR14+AM14</f>
        <v>2.0000000000000018E-2</v>
      </c>
      <c r="AX14" s="147">
        <f>AS14+AN14</f>
        <v>1.28</v>
      </c>
      <c r="AY14" s="158">
        <f>AV14-AW14</f>
        <v>1.3900000000000001</v>
      </c>
      <c r="AZ14" s="155">
        <f>VLOOKUP(A14,'[1]Combined models for Fantasy Cru'!$L:$M,2,FALSE)</f>
        <v>63.397089213943104</v>
      </c>
      <c r="BA14" s="147">
        <f t="shared" si="1"/>
        <v>32.620938267022098</v>
      </c>
      <c r="BB14" s="147">
        <f>AI14-AS14</f>
        <v>-0.79</v>
      </c>
      <c r="BJ14" s="161">
        <v>0</v>
      </c>
      <c r="BK14" s="161">
        <v>0</v>
      </c>
      <c r="BL14" s="161">
        <v>0</v>
      </c>
      <c r="BM14" s="155">
        <f>RANK(T14,T$5:T$680,1)/10</f>
        <v>2</v>
      </c>
      <c r="BN14" s="155">
        <f>RANK(Y14,Y$5:Y$680,1)/5</f>
        <v>2.2000000000000002</v>
      </c>
      <c r="BO14" s="155">
        <f>RANK(AD14,AD$5:AD$140,1)/6</f>
        <v>2.8333333333333335</v>
      </c>
      <c r="BP14" s="155">
        <f>RANK(AI14,AI$5:AI$140,1)/10</f>
        <v>1</v>
      </c>
      <c r="BQ14" s="155">
        <f>RANK(AN14,AN$5:AN$140,1)/10</f>
        <v>2.8</v>
      </c>
      <c r="BR14" s="155">
        <f>RANK(AS14,AS$5:AS$140,1)/10</f>
        <v>1.7</v>
      </c>
      <c r="BT14" s="158" t="e">
        <f>RANK(Q14,Q$5:Q$73,1)/2.5</f>
        <v>#N/A</v>
      </c>
      <c r="BU14" s="158" t="e">
        <f>RANK(AA14,AA$5:AA$73,1)/5</f>
        <v>#N/A</v>
      </c>
      <c r="BV14" s="158" t="e">
        <f>RANK(AF14,AF$5:AF$73,1)/2.5</f>
        <v>#N/A</v>
      </c>
      <c r="BW14" s="158" t="e">
        <f>RANK(AK14,AK$5:AK$73,1)/7.5</f>
        <v>#N/A</v>
      </c>
      <c r="BX14" s="158" t="e">
        <f>RANK(AP14,AP$5:AP$73,1)/3.5</f>
        <v>#N/A</v>
      </c>
      <c r="BY14" s="158" t="e">
        <f>RANK(V14,V$5:V$73,1)/2.5</f>
        <v>#N/A</v>
      </c>
      <c r="BZ14" s="152">
        <v>10</v>
      </c>
      <c r="CA14" s="152">
        <v>1.6</v>
      </c>
      <c r="CB14" s="152">
        <v>1.5333333333333334</v>
      </c>
    </row>
    <row r="15" spans="1:84">
      <c r="A15" s="123" t="s">
        <v>1456</v>
      </c>
      <c r="B15" s="59">
        <f>VLOOKUP(A15,'DK Pricing'!A:B,2,FALSE)</f>
        <v>8700</v>
      </c>
      <c r="C15" s="59" t="e">
        <f>VLOOKUP(A15,Odds!A:B,2,FALSE)</f>
        <v>#N/A</v>
      </c>
      <c r="D15" s="154">
        <f>RANK(E15,E$5:E$124)</f>
        <v>8</v>
      </c>
      <c r="E15" s="145">
        <v>40.133350957666138</v>
      </c>
      <c r="F15" s="92">
        <f>VLOOKUP(A15,SG!T:AA,8,FALSE)+70</f>
        <v>75</v>
      </c>
      <c r="G15" s="92">
        <f>VLOOKUP(A15,SG!J:Q,8,FALSE)+70</f>
        <v>70</v>
      </c>
      <c r="H15" s="92">
        <f>VLOOKUP(A15,SG!A:H,8,FALSE)+70</f>
        <v>72</v>
      </c>
      <c r="I15" s="148">
        <v>-2</v>
      </c>
      <c r="J15" s="146">
        <f>VLOOKUP(A15,'Copy values for ESPN'!B:J,9,FALSE)</f>
        <v>10</v>
      </c>
      <c r="K15" s="146">
        <f>VLOOKUP(A15,'Copy values for ESPN'!B:J,8,FALSE)</f>
        <v>0</v>
      </c>
      <c r="L15" s="148">
        <f>VLOOKUP(A15,'Copy values for ESPN'!B:N,11,FALSE)</f>
        <v>8</v>
      </c>
      <c r="M15" s="146">
        <f>VLOOKUP(A15,'Copy values for ESPN'!B:G,6,FALSE)</f>
        <v>65</v>
      </c>
      <c r="N15" s="148">
        <f>VLOOKUP(A15,'Copy values for ESPN'!B:P,15,FALSE)</f>
        <v>69</v>
      </c>
      <c r="O15" s="148">
        <f>VLOOKUP(A15,'Copy values for ESPN'!B:P,14,FALSE)</f>
        <v>3</v>
      </c>
      <c r="Q15" s="147">
        <f>VLOOKUP(A15,'sg event averag'!A:F,6,FALSE)</f>
        <v>-1.87</v>
      </c>
      <c r="R15" s="158">
        <f>AG15+AL15</f>
        <v>-4.0500000000000007</v>
      </c>
      <c r="S15" s="158">
        <f>X15+AC15+AM15</f>
        <v>0.22999999999999998</v>
      </c>
      <c r="T15" s="158">
        <f>Y15+AD15+AN15</f>
        <v>-0.93</v>
      </c>
      <c r="U15" s="158">
        <f>R15-S15</f>
        <v>-4.2800000000000011</v>
      </c>
      <c r="V15" s="147">
        <f>VLOOKUP(A15,'sg event averag'!A:F,4,FALSE)</f>
        <v>-1.79</v>
      </c>
      <c r="W15" s="158">
        <f>VLOOKUP(A15,SG!T:AA,4,FALSE)</f>
        <v>-3.73</v>
      </c>
      <c r="X15" s="158">
        <f>VLOOKUP(A15,SG!J:P,4,FALSE)</f>
        <v>0.41</v>
      </c>
      <c r="Y15" s="158">
        <f>VLOOKUP($A15,SG!$A:$R,4,FALSE)</f>
        <v>-0.77</v>
      </c>
      <c r="Z15" s="158">
        <f>W15-X15</f>
        <v>-4.1399999999999997</v>
      </c>
      <c r="AA15" s="147">
        <f>VLOOKUP(A15,'sg event averag'!A:F,5,FALSE)</f>
        <v>0.37</v>
      </c>
      <c r="AB15" s="158">
        <f>VLOOKUP(A15,SG!T:AA,5,FALSE)</f>
        <v>1.41</v>
      </c>
      <c r="AC15" s="158">
        <f>VLOOKUP(A15,SG!J:P,5,FALSE)</f>
        <v>0.1</v>
      </c>
      <c r="AD15" s="158">
        <f>VLOOKUP($A15,SG!$A:$R,5,FALSE)</f>
        <v>0.47</v>
      </c>
      <c r="AE15" s="158">
        <f>AB15-AC15</f>
        <v>1.3099999999999998</v>
      </c>
      <c r="AF15" s="147">
        <f>AA15+V15</f>
        <v>-1.42</v>
      </c>
      <c r="AG15" s="158">
        <f>AB15+W15</f>
        <v>-2.3200000000000003</v>
      </c>
      <c r="AH15" s="158">
        <f>AC15+X15</f>
        <v>0.51</v>
      </c>
      <c r="AI15" s="158">
        <f>Y15+AD15</f>
        <v>-0.30000000000000004</v>
      </c>
      <c r="AJ15" s="158">
        <f>AG15-AH15</f>
        <v>-2.83</v>
      </c>
      <c r="AK15" s="147">
        <f>VLOOKUP(A15,'sg event averag'!A:F,3,FALSE)</f>
        <v>-0.44</v>
      </c>
      <c r="AL15" s="158">
        <f>VLOOKUP(A15,SG!T:AA,3,FALSE)</f>
        <v>-1.73</v>
      </c>
      <c r="AM15" s="158">
        <f>VLOOKUP(A15,SG!J:P,3,FALSE)</f>
        <v>-0.28000000000000003</v>
      </c>
      <c r="AN15" s="158">
        <f>VLOOKUP($A15,SG!$A:$R,3,FALSE)</f>
        <v>-0.63</v>
      </c>
      <c r="AO15" s="158">
        <f>AL15-AM15</f>
        <v>-1.45</v>
      </c>
      <c r="AP15" s="147">
        <f>VLOOKUP(A15,'sg event averag'!A:F,2,FALSE)</f>
        <v>1.52</v>
      </c>
      <c r="AQ15" s="158">
        <f>VLOOKUP(A15,SG!T:AA,2,FALSE)</f>
        <v>0.45</v>
      </c>
      <c r="AR15" s="158">
        <f>VLOOKUP(A15,SG!J:P,2,FALSE)</f>
        <v>2.5</v>
      </c>
      <c r="AS15" s="158">
        <f>VLOOKUP($A15,SG!$A:$R,2,FALSE)</f>
        <v>-2.37</v>
      </c>
      <c r="AT15" s="158">
        <f>AQ15-AR15</f>
        <v>-2.0499999999999998</v>
      </c>
      <c r="AU15" s="147">
        <f>AP15+AK15</f>
        <v>1.08</v>
      </c>
      <c r="AV15" s="147">
        <f>AQ15+AL15</f>
        <v>-1.28</v>
      </c>
      <c r="AW15" s="147">
        <f>AR15+AM15</f>
        <v>2.2199999999999998</v>
      </c>
      <c r="AX15" s="147">
        <f>AS15+AN15</f>
        <v>-3</v>
      </c>
      <c r="AY15" s="158">
        <f>AV15-AW15</f>
        <v>-3.5</v>
      </c>
      <c r="AZ15" s="155">
        <f>VLOOKUP(A15,'[1]Combined models for Fantasy Cru'!$L:$M,2,FALSE)</f>
        <v>83.356792925450563</v>
      </c>
      <c r="BA15" s="147">
        <f t="shared" si="1"/>
        <v>40.133350957666138</v>
      </c>
      <c r="BB15" s="147">
        <f>AI15-AS15</f>
        <v>2.0700000000000003</v>
      </c>
      <c r="BJ15" s="161">
        <v>0</v>
      </c>
      <c r="BK15" s="161">
        <v>0</v>
      </c>
      <c r="BL15" s="161">
        <v>0</v>
      </c>
      <c r="BM15" s="155">
        <f>RANK(T15,T$5:T$680,1)/10</f>
        <v>0.6</v>
      </c>
      <c r="BN15" s="155">
        <f>RANK(Y15,Y$5:Y$680,1)/5</f>
        <v>2</v>
      </c>
      <c r="BO15" s="155">
        <f>RANK(AD15,AD$5:AD$140,1)/6</f>
        <v>3.3333333333333335</v>
      </c>
      <c r="BP15" s="155">
        <f>RANK(AI15,AI$5:AI$140,1)/10</f>
        <v>1.4</v>
      </c>
      <c r="BQ15" s="155">
        <f>RANK(AN15,AN$5:AN$140,1)/10</f>
        <v>0.8</v>
      </c>
      <c r="BR15" s="155">
        <f>RANK(AS15,AS$5:AS$140,1)/10</f>
        <v>0.1</v>
      </c>
      <c r="BT15" s="158" t="e">
        <f>RANK(Q15,Q$5:Q$73,1)/2.5</f>
        <v>#N/A</v>
      </c>
      <c r="BU15" s="158" t="e">
        <f>RANK(AA15,AA$5:AA$73,1)/5</f>
        <v>#N/A</v>
      </c>
      <c r="BV15" s="158" t="e">
        <f>RANK(AF15,AF$5:AF$73,1)/2.5</f>
        <v>#N/A</v>
      </c>
      <c r="BW15" s="158" t="e">
        <f>RANK(AK15,AK$5:AK$73,1)/7.5</f>
        <v>#N/A</v>
      </c>
      <c r="BX15" s="158" t="e">
        <f>RANK(AP15,AP$5:AP$73,1)/3.5</f>
        <v>#N/A</v>
      </c>
      <c r="BY15" s="158" t="e">
        <f>RANK(V15,V$5:V$73,1)/2.5</f>
        <v>#N/A</v>
      </c>
      <c r="BZ15" s="152">
        <v>1.2</v>
      </c>
      <c r="CA15" s="152">
        <v>6.5</v>
      </c>
      <c r="CB15" s="152">
        <v>3.9333333333333331</v>
      </c>
    </row>
    <row r="16" spans="1:84">
      <c r="A16" s="123" t="s">
        <v>1381</v>
      </c>
      <c r="B16" s="59">
        <f>VLOOKUP(A16,'DK Pricing'!A:B,2,FALSE)</f>
        <v>8000</v>
      </c>
      <c r="C16" s="59">
        <f>VLOOKUP(A16,Odds!A:B,2,FALSE)</f>
        <v>400</v>
      </c>
      <c r="D16" s="154">
        <f>RANK(E16,E$5:E$124)</f>
        <v>9</v>
      </c>
      <c r="E16" s="145">
        <v>39.627714707710389</v>
      </c>
      <c r="F16" s="92">
        <f>VLOOKUP(A16,SG!T:AA,8,FALSE)+70</f>
        <v>72</v>
      </c>
      <c r="G16" s="92">
        <f>VLOOKUP(A16,SG!J:Q,8,FALSE)+70</f>
        <v>71</v>
      </c>
      <c r="H16" s="92">
        <f>VLOOKUP(A16,SG!A:H,8,FALSE)+70</f>
        <v>71</v>
      </c>
      <c r="I16" s="148">
        <v>-2</v>
      </c>
      <c r="J16" s="146">
        <f>VLOOKUP(A16,'Copy values for ESPN'!B:J,9,FALSE)</f>
        <v>8</v>
      </c>
      <c r="K16" s="146">
        <f>VLOOKUP(A16,'Copy values for ESPN'!B:J,8,FALSE)</f>
        <v>0</v>
      </c>
      <c r="L16" s="148">
        <f>VLOOKUP(A16,'Copy values for ESPN'!B:N,11,FALSE)</f>
        <v>10</v>
      </c>
      <c r="M16" s="146">
        <f>VLOOKUP(A16,'Copy values for ESPN'!B:G,6,FALSE)</f>
        <v>12</v>
      </c>
      <c r="N16" s="148">
        <f>VLOOKUP(A16,'Copy values for ESPN'!B:P,15,FALSE)</f>
        <v>48</v>
      </c>
      <c r="O16" s="148">
        <f>VLOOKUP(A16,'Copy values for ESPN'!B:P,14,FALSE)</f>
        <v>30</v>
      </c>
      <c r="Q16" s="147">
        <f>VLOOKUP(A16,'sg event averag'!A:F,6,FALSE)</f>
        <v>-0.25</v>
      </c>
      <c r="R16" s="158">
        <f>AG16+AL16</f>
        <v>-1.29</v>
      </c>
      <c r="S16" s="158">
        <f>X16+AC16+AM16</f>
        <v>0.20999999999999996</v>
      </c>
      <c r="T16" s="158">
        <f>Y16+AD16+AN16</f>
        <v>-0.66</v>
      </c>
      <c r="U16" s="158">
        <f>R16-S16</f>
        <v>-1.5</v>
      </c>
      <c r="V16" s="147">
        <f>VLOOKUP(A16,'sg event averag'!A:F,4,FALSE)</f>
        <v>0.41</v>
      </c>
      <c r="W16" s="158">
        <f>VLOOKUP(A16,SG!T:AA,4,FALSE)</f>
        <v>-0.67</v>
      </c>
      <c r="X16" s="158">
        <f>VLOOKUP(A16,SG!J:P,4,FALSE)</f>
        <v>0.48</v>
      </c>
      <c r="Y16" s="158">
        <f>VLOOKUP($A16,SG!$A:$R,4,FALSE)</f>
        <v>-0.79</v>
      </c>
      <c r="Z16" s="158">
        <f>W16-X16</f>
        <v>-1.1499999999999999</v>
      </c>
      <c r="AA16" s="147">
        <f>VLOOKUP(A16,'sg event averag'!A:F,5,FALSE)</f>
        <v>0.37</v>
      </c>
      <c r="AB16" s="158">
        <f>VLOOKUP(A16,SG!T:AA,5,FALSE)</f>
        <v>0.74</v>
      </c>
      <c r="AC16" s="158">
        <f>VLOOKUP(A16,SG!J:P,5,FALSE)</f>
        <v>0.43</v>
      </c>
      <c r="AD16" s="158">
        <f>VLOOKUP($A16,SG!$A:$R,5,FALSE)</f>
        <v>0.13</v>
      </c>
      <c r="AE16" s="158">
        <f>AB16-AC16</f>
        <v>0.31</v>
      </c>
      <c r="AF16" s="147">
        <f>AA16+V16</f>
        <v>0.78</v>
      </c>
      <c r="AG16" s="158">
        <f>AB16+W16</f>
        <v>6.9999999999999951E-2</v>
      </c>
      <c r="AH16" s="158">
        <f>AC16+X16</f>
        <v>0.90999999999999992</v>
      </c>
      <c r="AI16" s="158">
        <f>Y16+AD16</f>
        <v>-0.66</v>
      </c>
      <c r="AJ16" s="158">
        <f>AG16-AH16</f>
        <v>-0.84</v>
      </c>
      <c r="AK16" s="147">
        <f>VLOOKUP(A16,'sg event averag'!A:F,3,FALSE)</f>
        <v>-1.03</v>
      </c>
      <c r="AL16" s="158">
        <f>VLOOKUP(A16,SG!T:AA,3,FALSE)</f>
        <v>-1.36</v>
      </c>
      <c r="AM16" s="158">
        <f>VLOOKUP(A16,SG!J:P,3,FALSE)</f>
        <v>-0.7</v>
      </c>
      <c r="AN16" s="158">
        <f>VLOOKUP($A16,SG!$A:$R,3,FALSE)</f>
        <v>0</v>
      </c>
      <c r="AO16" s="158">
        <f>AL16-AM16</f>
        <v>-0.66000000000000014</v>
      </c>
      <c r="AP16" s="147">
        <f>VLOOKUP(A16,'sg event averag'!A:F,2,FALSE)</f>
        <v>0.56000000000000005</v>
      </c>
      <c r="AQ16" s="158">
        <f>VLOOKUP(A16,SG!T:AA,2,FALSE)</f>
        <v>0.68</v>
      </c>
      <c r="AR16" s="158">
        <f>VLOOKUP(A16,SG!J:P,2,FALSE)</f>
        <v>1.52</v>
      </c>
      <c r="AS16" s="158">
        <f>VLOOKUP($A16,SG!$A:$R,2,FALSE)</f>
        <v>-1.64</v>
      </c>
      <c r="AT16" s="158">
        <f>AQ16-AR16</f>
        <v>-0.84</v>
      </c>
      <c r="AU16" s="147">
        <f>AP16+AK16</f>
        <v>-0.47</v>
      </c>
      <c r="AV16" s="147">
        <f>AQ16+AL16</f>
        <v>-0.68</v>
      </c>
      <c r="AW16" s="147">
        <f>AR16+AM16</f>
        <v>0.82000000000000006</v>
      </c>
      <c r="AX16" s="147">
        <f>AS16+AN16</f>
        <v>-1.64</v>
      </c>
      <c r="AY16" s="158">
        <f>AV16-AW16</f>
        <v>-1.5</v>
      </c>
      <c r="AZ16" s="155">
        <f>VLOOKUP(A16,'[1]Combined models for Fantasy Cru'!$L:$M,2,FALSE)</f>
        <v>81.955756975451692</v>
      </c>
      <c r="BA16" s="147">
        <f t="shared" si="1"/>
        <v>39.627714707710389</v>
      </c>
      <c r="BB16" s="147">
        <f>AI16-AS16</f>
        <v>0.97999999999999987</v>
      </c>
      <c r="BJ16" s="161">
        <v>0</v>
      </c>
      <c r="BK16" s="161">
        <v>0</v>
      </c>
      <c r="BL16" s="161">
        <v>0</v>
      </c>
      <c r="BM16" s="155">
        <f>RANK(T16,T$5:T$680,1)/10</f>
        <v>0.9</v>
      </c>
      <c r="BN16" s="155">
        <f>RANK(Y16,Y$5:Y$680,1)/5</f>
        <v>1.8</v>
      </c>
      <c r="BO16" s="155">
        <f>RANK(AD16,AD$5:AD$140,1)/6</f>
        <v>3</v>
      </c>
      <c r="BP16" s="155">
        <f>RANK(AI16,AI$5:AI$140,1)/10</f>
        <v>0.9</v>
      </c>
      <c r="BQ16" s="155">
        <f>RANK(AN16,AN$5:AN$140,1)/10</f>
        <v>1.3</v>
      </c>
      <c r="BR16" s="155">
        <f>RANK(AS16,AS$5:AS$140,1)/10</f>
        <v>0.7</v>
      </c>
      <c r="BT16" s="158" t="e">
        <f>RANK(Q16,Q$5:Q$73,1)/2.5</f>
        <v>#N/A</v>
      </c>
      <c r="BU16" s="158" t="e">
        <f>RANK(AA16,AA$5:AA$73,1)/5</f>
        <v>#N/A</v>
      </c>
      <c r="BV16" s="158" t="e">
        <f>RANK(AF16,AF$5:AF$73,1)/2.5</f>
        <v>#N/A</v>
      </c>
      <c r="BW16" s="158" t="e">
        <f>RANK(AK16,AK$5:AK$73,1)/7.5</f>
        <v>#N/A</v>
      </c>
      <c r="BX16" s="158" t="e">
        <f>RANK(AP16,AP$5:AP$73,1)/3.5</f>
        <v>#N/A</v>
      </c>
      <c r="BY16" s="158" t="e">
        <f>RANK(V16,V$5:V$73,1)/2.5</f>
        <v>#N/A</v>
      </c>
      <c r="BZ16" s="152">
        <v>12.4</v>
      </c>
      <c r="CA16" s="152">
        <v>3</v>
      </c>
      <c r="CB16" s="152">
        <v>2.0666666666666669</v>
      </c>
    </row>
    <row r="17" spans="1:80">
      <c r="A17" s="123" t="s">
        <v>1455</v>
      </c>
      <c r="B17" s="59">
        <f>VLOOKUP(A17,'DK Pricing'!A:B,2,FALSE)</f>
        <v>6300</v>
      </c>
      <c r="C17" s="59">
        <f>VLOOKUP(A17,Odds!A:B,2,FALSE)</f>
        <v>1000</v>
      </c>
      <c r="D17" s="154">
        <f>RANK(E17,E$5:E$124)</f>
        <v>23</v>
      </c>
      <c r="E17" s="145">
        <v>30.40515335860665</v>
      </c>
      <c r="F17" s="92">
        <f>VLOOKUP(A17,SG!T:AA,8,FALSE)+70</f>
        <v>71</v>
      </c>
      <c r="G17" s="92">
        <f>VLOOKUP(A17,SG!J:Q,8,FALSE)+70</f>
        <v>74</v>
      </c>
      <c r="H17" s="92">
        <f>VLOOKUP(A17,SG!A:H,8,FALSE)+70</f>
        <v>69</v>
      </c>
      <c r="I17" s="148">
        <v>-2</v>
      </c>
      <c r="J17" s="146">
        <f>VLOOKUP(A17,'Copy values for ESPN'!B:J,9,FALSE)</f>
        <v>7</v>
      </c>
      <c r="K17" s="146">
        <f>VLOOKUP(A17,'Copy values for ESPN'!B:J,8,FALSE)</f>
        <v>0</v>
      </c>
      <c r="L17" s="148">
        <f>VLOOKUP(A17,'Copy values for ESPN'!B:N,11,FALSE)</f>
        <v>14</v>
      </c>
      <c r="M17" s="146">
        <f>VLOOKUP(A17,'Copy values for ESPN'!B:G,6,FALSE)</f>
        <v>57</v>
      </c>
      <c r="N17" s="148">
        <f>VLOOKUP(A17,'Copy values for ESPN'!B:P,15,FALSE)</f>
        <v>24</v>
      </c>
      <c r="O17" s="148">
        <f>VLOOKUP(A17,'Copy values for ESPN'!B:P,14,FALSE)</f>
        <v>67</v>
      </c>
      <c r="Q17" s="147">
        <f>VLOOKUP(A17,'sg event averag'!A:F,6,FALSE)</f>
        <v>-0.16</v>
      </c>
      <c r="R17" s="158">
        <f>AG17+AL17</f>
        <v>1.1200000000000001</v>
      </c>
      <c r="S17" s="158">
        <f>X17+AC17+AM17</f>
        <v>-1.95</v>
      </c>
      <c r="T17" s="158">
        <f>Y17+AD17+AN17</f>
        <v>-0.24999999999999956</v>
      </c>
      <c r="U17" s="158">
        <f>R17-S17</f>
        <v>3.0700000000000003</v>
      </c>
      <c r="V17" s="147">
        <f>VLOOKUP(A17,'sg event averag'!A:F,4,FALSE)</f>
        <v>0.36</v>
      </c>
      <c r="W17" s="158">
        <f>VLOOKUP(A17,SG!T:AA,4,FALSE)</f>
        <v>0.03</v>
      </c>
      <c r="X17" s="158">
        <f>VLOOKUP(A17,SG!J:P,4,FALSE)</f>
        <v>0.26</v>
      </c>
      <c r="Y17" s="158">
        <f>VLOOKUP($A17,SG!$A:$R,4,FALSE)</f>
        <v>-1.67</v>
      </c>
      <c r="Z17" s="158">
        <f>W17-X17</f>
        <v>-0.23</v>
      </c>
      <c r="AA17" s="147">
        <f>VLOOKUP(A17,'sg event averag'!A:F,5,FALSE)</f>
        <v>-0.11</v>
      </c>
      <c r="AB17" s="158">
        <f>VLOOKUP(A17,SG!T:AA,5,FALSE)</f>
        <v>0.01</v>
      </c>
      <c r="AC17" s="158">
        <f>VLOOKUP(A17,SG!J:P,5,FALSE)</f>
        <v>-0.28000000000000003</v>
      </c>
      <c r="AD17" s="158">
        <f>VLOOKUP($A17,SG!$A:$R,5,FALSE)</f>
        <v>-1.43</v>
      </c>
      <c r="AE17" s="158">
        <f>AB17-AC17</f>
        <v>0.29000000000000004</v>
      </c>
      <c r="AF17" s="147">
        <f>AA17+V17</f>
        <v>0.25</v>
      </c>
      <c r="AG17" s="158">
        <f>AB17+W17</f>
        <v>0.04</v>
      </c>
      <c r="AH17" s="158">
        <f>AC17+X17</f>
        <v>-2.0000000000000018E-2</v>
      </c>
      <c r="AI17" s="158">
        <f>Y17+AD17</f>
        <v>-3.0999999999999996</v>
      </c>
      <c r="AJ17" s="158">
        <f>AG17-AH17</f>
        <v>6.0000000000000019E-2</v>
      </c>
      <c r="AK17" s="147">
        <f>VLOOKUP(A17,'sg event averag'!A:F,3,FALSE)</f>
        <v>-0.41</v>
      </c>
      <c r="AL17" s="158">
        <f>VLOOKUP(A17,SG!T:AA,3,FALSE)</f>
        <v>1.08</v>
      </c>
      <c r="AM17" s="158">
        <f>VLOOKUP(A17,SG!J:P,3,FALSE)</f>
        <v>-1.93</v>
      </c>
      <c r="AN17" s="158">
        <f>VLOOKUP($A17,SG!$A:$R,3,FALSE)</f>
        <v>2.85</v>
      </c>
      <c r="AO17" s="158">
        <f>AL17-AM17</f>
        <v>3.01</v>
      </c>
      <c r="AP17" s="147">
        <f>VLOOKUP(A17,'sg event averag'!A:F,2,FALSE)</f>
        <v>0.14000000000000001</v>
      </c>
      <c r="AQ17" s="158">
        <f>VLOOKUP(A17,SG!T:AA,2,FALSE)</f>
        <v>-0.72</v>
      </c>
      <c r="AR17" s="158">
        <f>VLOOKUP(A17,SG!J:P,2,FALSE)</f>
        <v>0.68</v>
      </c>
      <c r="AS17" s="158">
        <f>VLOOKUP($A17,SG!$A:$R,2,FALSE)</f>
        <v>-0.05</v>
      </c>
      <c r="AT17" s="158">
        <f>AQ17-AR17</f>
        <v>-1.4</v>
      </c>
      <c r="AU17" s="147">
        <f>AP17+AK17</f>
        <v>-0.26999999999999996</v>
      </c>
      <c r="AV17" s="147">
        <f>AQ17+AL17</f>
        <v>0.3600000000000001</v>
      </c>
      <c r="AW17" s="147">
        <f>AR17+AM17</f>
        <v>-1.25</v>
      </c>
      <c r="AX17" s="147">
        <f>AS17+AN17</f>
        <v>2.8000000000000003</v>
      </c>
      <c r="AY17" s="158">
        <f>AV17-AW17</f>
        <v>1.61</v>
      </c>
      <c r="AZ17" s="155">
        <f>VLOOKUP(A17,'[1]Combined models for Fantasy Cru'!$L:$M,2,FALSE)</f>
        <v>62.508174263940326</v>
      </c>
      <c r="BA17" s="147">
        <f t="shared" si="1"/>
        <v>30.40515335860665</v>
      </c>
      <c r="BB17" s="147">
        <f>AI17-AS17</f>
        <v>-3.05</v>
      </c>
      <c r="BJ17" s="161">
        <v>0</v>
      </c>
      <c r="BK17" s="161">
        <v>0</v>
      </c>
      <c r="BL17" s="161">
        <v>0</v>
      </c>
      <c r="BM17" s="155">
        <f>RANK(T17,T$5:T$680,1)/10</f>
        <v>1.3</v>
      </c>
      <c r="BN17" s="155">
        <f>RANK(Y17,Y$5:Y$680,1)/5</f>
        <v>0.6</v>
      </c>
      <c r="BO17" s="155">
        <f>RANK(AD17,AD$5:AD$140,1)/6</f>
        <v>0.5</v>
      </c>
      <c r="BP17" s="155">
        <f>RANK(AI17,AI$5:AI$140,1)/10</f>
        <v>0.1</v>
      </c>
      <c r="BQ17" s="155">
        <f>RANK(AN17,AN$5:AN$140,1)/10</f>
        <v>3</v>
      </c>
      <c r="BR17" s="155">
        <f>RANK(AS17,AS$5:AS$140,1)/10</f>
        <v>1.6</v>
      </c>
      <c r="BT17" s="158" t="e">
        <f>RANK(Q17,Q$5:Q$73,1)/2.5</f>
        <v>#N/A</v>
      </c>
      <c r="BU17" s="158" t="e">
        <f>RANK(AA17,AA$5:AA$73,1)/5</f>
        <v>#N/A</v>
      </c>
      <c r="BV17" s="158" t="e">
        <f>RANK(AF17,AF$5:AF$73,1)/2.5</f>
        <v>#N/A</v>
      </c>
      <c r="BW17" s="158" t="e">
        <f>RANK(AK17,AK$5:AK$73,1)/7.5</f>
        <v>#N/A</v>
      </c>
      <c r="BX17" s="158" t="e">
        <f>RANK(AP17,AP$5:AP$73,1)/3.5</f>
        <v>#N/A</v>
      </c>
      <c r="BY17" s="158">
        <v>8</v>
      </c>
      <c r="BZ17" s="152">
        <v>6.4</v>
      </c>
      <c r="CA17" s="152">
        <v>3</v>
      </c>
      <c r="CB17" s="152">
        <v>2.0666666666666669</v>
      </c>
    </row>
    <row r="18" spans="1:80">
      <c r="A18" s="123" t="s">
        <v>1454</v>
      </c>
      <c r="B18" s="59">
        <f>VLOOKUP(A18,'DK Pricing'!A:B,2,FALSE)</f>
        <v>9500</v>
      </c>
      <c r="C18" s="59" t="e">
        <f>VLOOKUP(A18,Odds!A:B,2,FALSE)</f>
        <v>#N/A</v>
      </c>
      <c r="D18" s="154">
        <f>RANK(E18,E$5:E$124)</f>
        <v>7</v>
      </c>
      <c r="E18" s="145">
        <v>42.337491848049687</v>
      </c>
      <c r="F18" s="92">
        <f>VLOOKUP(A18,SG!T:AA,8,FALSE)+70</f>
        <v>68</v>
      </c>
      <c r="G18" s="92">
        <f>VLOOKUP(A18,SG!J:Q,8,FALSE)+70</f>
        <v>73</v>
      </c>
      <c r="H18" s="92">
        <f>VLOOKUP(A18,SG!A:H,8,FALSE)+70</f>
        <v>71</v>
      </c>
      <c r="I18" s="148">
        <v>-4</v>
      </c>
      <c r="J18" s="146">
        <f>VLOOKUP(A18,'Copy values for ESPN'!B:J,9,FALSE)</f>
        <v>7</v>
      </c>
      <c r="K18" s="146">
        <f>VLOOKUP(A18,'Copy values for ESPN'!B:J,8,FALSE)</f>
        <v>0</v>
      </c>
      <c r="L18" s="148">
        <f>VLOOKUP(A18,'Copy values for ESPN'!B:N,11,FALSE)</f>
        <v>12</v>
      </c>
      <c r="M18" s="146">
        <f>VLOOKUP(A18,'Copy values for ESPN'!B:G,6,FALSE)</f>
        <v>40</v>
      </c>
      <c r="N18" s="148">
        <f>VLOOKUP(A18,'Copy values for ESPN'!B:P,15,FALSE)</f>
        <v>32</v>
      </c>
      <c r="O18" s="148">
        <f>VLOOKUP(A18,'Copy values for ESPN'!B:P,14,FALSE)</f>
        <v>35</v>
      </c>
      <c r="Q18" s="147">
        <f>VLOOKUP(A18,'sg event averag'!A:F,6,FALSE)</f>
        <v>-0.18</v>
      </c>
      <c r="R18" s="158">
        <f>AG18+AL18</f>
        <v>2.42</v>
      </c>
      <c r="S18" s="158">
        <f>X18+AC18+AM18</f>
        <v>-0.18999999999999995</v>
      </c>
      <c r="T18" s="158">
        <f>Y18+AD18+AN18</f>
        <v>6.999999999999984E-2</v>
      </c>
      <c r="U18" s="158">
        <f>R18-S18</f>
        <v>2.61</v>
      </c>
      <c r="V18" s="147">
        <f>VLOOKUP(A18,'sg event averag'!A:F,4,FALSE)</f>
        <v>0.09</v>
      </c>
      <c r="W18" s="158">
        <f>VLOOKUP(A18,SG!T:AA,4,FALSE)</f>
        <v>0.56999999999999995</v>
      </c>
      <c r="X18" s="158">
        <f>VLOOKUP(A18,SG!J:P,4,FALSE)</f>
        <v>-0.02</v>
      </c>
      <c r="Y18" s="158">
        <f>VLOOKUP($A18,SG!$A:$R,4,FALSE)</f>
        <v>0.6</v>
      </c>
      <c r="Z18" s="158">
        <f>W18-X18</f>
        <v>0.59</v>
      </c>
      <c r="AA18" s="147">
        <f>VLOOKUP(A18,'sg event averag'!A:F,5,FALSE)</f>
        <v>-0.61</v>
      </c>
      <c r="AB18" s="158">
        <f>VLOOKUP(A18,SG!T:AA,5,FALSE)</f>
        <v>1.79</v>
      </c>
      <c r="AC18" s="158">
        <f>VLOOKUP(A18,SG!J:P,5,FALSE)</f>
        <v>-2.4</v>
      </c>
      <c r="AD18" s="158">
        <f>VLOOKUP($A18,SG!$A:$R,5,FALSE)</f>
        <v>0.74</v>
      </c>
      <c r="AE18" s="158">
        <f>AB18-AC18</f>
        <v>4.1899999999999995</v>
      </c>
      <c r="AF18" s="147">
        <f>AA18+V18</f>
        <v>-0.52</v>
      </c>
      <c r="AG18" s="158">
        <f>AB18+W18</f>
        <v>2.36</v>
      </c>
      <c r="AH18" s="158">
        <f>AC18+X18</f>
        <v>-2.42</v>
      </c>
      <c r="AI18" s="158">
        <f>Y18+AD18</f>
        <v>1.3399999999999999</v>
      </c>
      <c r="AJ18" s="158">
        <f>AG18-AH18</f>
        <v>4.7799999999999994</v>
      </c>
      <c r="AK18" s="147">
        <f>VLOOKUP(A18,'sg event averag'!A:F,3,FALSE)</f>
        <v>0.35</v>
      </c>
      <c r="AL18" s="158">
        <f>VLOOKUP(A18,SG!T:AA,3,FALSE)</f>
        <v>0.06</v>
      </c>
      <c r="AM18" s="158">
        <f>VLOOKUP(A18,SG!J:P,3,FALSE)</f>
        <v>2.23</v>
      </c>
      <c r="AN18" s="158">
        <f>VLOOKUP($A18,SG!$A:$R,3,FALSE)</f>
        <v>-1.27</v>
      </c>
      <c r="AO18" s="158">
        <f>AL18-AM18</f>
        <v>-2.17</v>
      </c>
      <c r="AP18" s="147">
        <f>VLOOKUP(A18,'sg event averag'!A:F,2,FALSE)</f>
        <v>0.16</v>
      </c>
      <c r="AQ18" s="158">
        <f>VLOOKUP(A18,SG!T:AA,2,FALSE)</f>
        <v>0.96</v>
      </c>
      <c r="AR18" s="158">
        <f>VLOOKUP(A18,SG!J:P,2,FALSE)</f>
        <v>-0.08</v>
      </c>
      <c r="AS18" s="158">
        <f>VLOOKUP($A18,SG!$A:$R,2,FALSE)</f>
        <v>-2.37</v>
      </c>
      <c r="AT18" s="158">
        <f>AQ18-AR18</f>
        <v>1.04</v>
      </c>
      <c r="AU18" s="147">
        <f>AP18+AK18</f>
        <v>0.51</v>
      </c>
      <c r="AV18" s="147">
        <f>AQ18+AL18</f>
        <v>1.02</v>
      </c>
      <c r="AW18" s="147">
        <f>AR18+AM18</f>
        <v>2.15</v>
      </c>
      <c r="AX18" s="147">
        <f>AS18+AN18</f>
        <v>-3.64</v>
      </c>
      <c r="AY18" s="158">
        <f>AV18-AW18</f>
        <v>-1.1299999999999999</v>
      </c>
      <c r="AZ18" s="155">
        <f>VLOOKUP(A18,'[1]Combined models for Fantasy Cru'!$L:$M,2,FALSE)</f>
        <v>84.990421759835314</v>
      </c>
      <c r="BA18" s="147">
        <f t="shared" si="1"/>
        <v>42.337491848049687</v>
      </c>
      <c r="BB18" s="147">
        <f>AI18-AS18</f>
        <v>3.71</v>
      </c>
      <c r="BJ18" s="161">
        <v>0</v>
      </c>
      <c r="BK18" s="161">
        <v>0</v>
      </c>
      <c r="BL18" s="161">
        <v>0</v>
      </c>
      <c r="BM18" s="155">
        <f>RANK(T18,T$5:T$680,1)/10</f>
        <v>1.7</v>
      </c>
      <c r="BN18" s="155">
        <f>RANK(Y18,Y$5:Y$680,1)/5</f>
        <v>4.2</v>
      </c>
      <c r="BO18" s="155">
        <f>RANK(AD18,AD$5:AD$140,1)/6</f>
        <v>3.8333333333333335</v>
      </c>
      <c r="BP18" s="155">
        <f>RANK(AI18,AI$5:AI$140,1)/10</f>
        <v>2.5</v>
      </c>
      <c r="BQ18" s="155">
        <f>RANK(AN18,AN$5:AN$140,1)/10</f>
        <v>0.3</v>
      </c>
      <c r="BR18" s="155">
        <f>RANK(AS18,AS$5:AS$140,1)/10</f>
        <v>0.1</v>
      </c>
      <c r="BT18" s="158" t="e">
        <f>RANK(Q18,Q$5:Q$73,1)/2.5</f>
        <v>#N/A</v>
      </c>
      <c r="BU18" s="158" t="e">
        <f>RANK(AA18,AA$5:AA$73,1)/5</f>
        <v>#N/A</v>
      </c>
      <c r="BV18" s="158" t="e">
        <f>RANK(AF18,AF$5:AF$73,1)/2.5</f>
        <v>#N/A</v>
      </c>
      <c r="BW18" s="158" t="e">
        <f>RANK(AK18,AK$5:AK$73,1)/7.5</f>
        <v>#N/A</v>
      </c>
      <c r="BX18" s="158" t="e">
        <f>RANK(AP18,AP$5:AP$73,1)/3.5</f>
        <v>#N/A</v>
      </c>
      <c r="BY18" s="158" t="e">
        <f>RANK(V18,V$5:V$73,1)/2.5</f>
        <v>#N/A</v>
      </c>
      <c r="BZ18" s="152">
        <v>6.4</v>
      </c>
      <c r="CA18" s="152">
        <v>3</v>
      </c>
      <c r="CB18" s="152">
        <v>3.9333333333333331</v>
      </c>
    </row>
    <row r="19" spans="1:80">
      <c r="A19" s="123" t="s">
        <v>1407</v>
      </c>
      <c r="B19" s="59">
        <f>VLOOKUP(A19,'DK Pricing'!A:B,2,FALSE)</f>
        <v>7700</v>
      </c>
      <c r="C19" s="59">
        <f>VLOOKUP(A19,Odds!A:B,2,FALSE)</f>
        <v>250</v>
      </c>
      <c r="D19" s="154">
        <f>RANK(E19,E$5:E$124)</f>
        <v>17</v>
      </c>
      <c r="E19" s="145">
        <v>35.727922555458093</v>
      </c>
      <c r="F19" s="92">
        <f>VLOOKUP(A19,SG!T:AA,8,FALSE)+70</f>
        <v>69</v>
      </c>
      <c r="G19" s="92">
        <f>VLOOKUP(A19,SG!J:Q,8,FALSE)+70</f>
        <v>71</v>
      </c>
      <c r="H19" s="92">
        <f>VLOOKUP(A19,SG!A:H,8,FALSE)+70</f>
        <v>70</v>
      </c>
      <c r="I19" s="148">
        <v>-4</v>
      </c>
      <c r="J19" s="146">
        <f>VLOOKUP(A19,'Copy values for ESPN'!B:J,9,FALSE)</f>
        <v>4</v>
      </c>
      <c r="K19" s="146">
        <f>VLOOKUP(A19,'Copy values for ESPN'!B:J,8,FALSE)</f>
        <v>0</v>
      </c>
      <c r="L19" s="148">
        <f>VLOOKUP(A19,'Copy values for ESPN'!B:N,11,FALSE)</f>
        <v>7</v>
      </c>
      <c r="M19" s="146">
        <f>VLOOKUP(A19,'Copy values for ESPN'!B:G,6,FALSE)</f>
        <v>7</v>
      </c>
      <c r="N19" s="148">
        <f>VLOOKUP(A19,'Copy values for ESPN'!B:P,15,FALSE)</f>
        <v>9</v>
      </c>
      <c r="O19" s="148">
        <f>VLOOKUP(A19,'Copy values for ESPN'!B:P,14,FALSE)</f>
        <v>32</v>
      </c>
      <c r="Q19" s="147">
        <f>VLOOKUP(A19,'sg event averag'!A:F,6,FALSE)</f>
        <v>0.42</v>
      </c>
      <c r="R19" s="158">
        <f>AG19+AL19</f>
        <v>1.9900000000000002</v>
      </c>
      <c r="S19" s="158">
        <f>X19+AC19+AM19</f>
        <v>1.87</v>
      </c>
      <c r="T19" s="158">
        <f>Y19+AD19+AN19</f>
        <v>3.9999999999999813E-2</v>
      </c>
      <c r="U19" s="158">
        <f>R19-S19</f>
        <v>0.12000000000000011</v>
      </c>
      <c r="V19" s="147">
        <f>VLOOKUP(A19,'sg event averag'!A:F,4,FALSE)</f>
        <v>-0.8</v>
      </c>
      <c r="W19" s="158">
        <f>VLOOKUP(A19,SG!T:AA,4,FALSE)</f>
        <v>-0.25</v>
      </c>
      <c r="X19" s="158">
        <f>VLOOKUP(A19,SG!J:P,4,FALSE)</f>
        <v>0.6</v>
      </c>
      <c r="Y19" s="158">
        <f>VLOOKUP($A19,SG!$A:$R,4,FALSE)</f>
        <v>0.4</v>
      </c>
      <c r="Z19" s="158">
        <f>W19-X19</f>
        <v>-0.85</v>
      </c>
      <c r="AA19" s="147">
        <f>VLOOKUP(A19,'sg event averag'!A:F,5,FALSE)</f>
        <v>0.37</v>
      </c>
      <c r="AB19" s="158">
        <f>VLOOKUP(A19,SG!T:AA,5,FALSE)</f>
        <v>0.88</v>
      </c>
      <c r="AC19" s="158">
        <f>VLOOKUP(A19,SG!J:P,5,FALSE)</f>
        <v>-0.83</v>
      </c>
      <c r="AD19" s="158">
        <f>VLOOKUP($A19,SG!$A:$R,5,FALSE)</f>
        <v>-2.06</v>
      </c>
      <c r="AE19" s="158">
        <f>AB19-AC19</f>
        <v>1.71</v>
      </c>
      <c r="AF19" s="147">
        <f>AA19+V19</f>
        <v>-0.43000000000000005</v>
      </c>
      <c r="AG19" s="158">
        <f>AB19+W19</f>
        <v>0.63</v>
      </c>
      <c r="AH19" s="158">
        <f>AC19+X19</f>
        <v>-0.22999999999999998</v>
      </c>
      <c r="AI19" s="158">
        <f>Y19+AD19</f>
        <v>-1.6600000000000001</v>
      </c>
      <c r="AJ19" s="158">
        <f>AG19-AH19</f>
        <v>0.86</v>
      </c>
      <c r="AK19" s="147">
        <f>VLOOKUP(A19,'sg event averag'!A:F,3,FALSE)</f>
        <v>0.84</v>
      </c>
      <c r="AL19" s="158">
        <f>VLOOKUP(A19,SG!T:AA,3,FALSE)</f>
        <v>1.36</v>
      </c>
      <c r="AM19" s="158">
        <f>VLOOKUP(A19,SG!J:P,3,FALSE)</f>
        <v>2.1</v>
      </c>
      <c r="AN19" s="158">
        <f>VLOOKUP($A19,SG!$A:$R,3,FALSE)</f>
        <v>1.7</v>
      </c>
      <c r="AO19" s="158">
        <f>AL19-AM19</f>
        <v>-0.74</v>
      </c>
      <c r="AP19" s="147">
        <f>VLOOKUP(A19,'sg event averag'!A:F,2,FALSE)</f>
        <v>0.23</v>
      </c>
      <c r="AQ19" s="158">
        <f>VLOOKUP(A19,SG!T:AA,2,FALSE)</f>
        <v>0.41</v>
      </c>
      <c r="AR19" s="158">
        <f>VLOOKUP(A19,SG!J:P,2,FALSE)</f>
        <v>-0.16</v>
      </c>
      <c r="AS19" s="158">
        <f>VLOOKUP($A19,SG!$A:$R,2,FALSE)</f>
        <v>-1.33</v>
      </c>
      <c r="AT19" s="158">
        <f>AQ19-AR19</f>
        <v>0.56999999999999995</v>
      </c>
      <c r="AU19" s="147">
        <f>AP19+AK19</f>
        <v>1.07</v>
      </c>
      <c r="AV19" s="147">
        <f>AQ19+AL19</f>
        <v>1.77</v>
      </c>
      <c r="AW19" s="147">
        <f>AR19+AM19</f>
        <v>1.9400000000000002</v>
      </c>
      <c r="AX19" s="147">
        <f>AS19+AN19</f>
        <v>0.36999999999999988</v>
      </c>
      <c r="AY19" s="158">
        <f>AV19-AW19</f>
        <v>-0.17000000000000015</v>
      </c>
      <c r="AZ19" s="155">
        <f>VLOOKUP(A19,'[1]Combined models for Fantasy Cru'!$L:$M,2,FALSE)</f>
        <v>72.538261724535531</v>
      </c>
      <c r="BA19" s="147">
        <f t="shared" si="1"/>
        <v>35.727922555458093</v>
      </c>
      <c r="BB19" s="147">
        <f>AI19-AS19</f>
        <v>-0.33000000000000007</v>
      </c>
      <c r="BJ19" s="161">
        <v>0</v>
      </c>
      <c r="BK19" s="161">
        <v>0</v>
      </c>
      <c r="BL19" s="161">
        <v>0</v>
      </c>
      <c r="BM19" s="155">
        <f>RANK(T19,T$5:T$680,1)/10</f>
        <v>1.6</v>
      </c>
      <c r="BN19" s="155">
        <f>RANK(Y19,Y$5:Y$680,1)/5</f>
        <v>3.6</v>
      </c>
      <c r="BO19" s="155">
        <f>RANK(AD19,AD$5:AD$140,1)/6</f>
        <v>0.16666666666666666</v>
      </c>
      <c r="BP19" s="155">
        <f>RANK(AI19,AI$5:AI$140,1)/10</f>
        <v>0.5</v>
      </c>
      <c r="BQ19" s="155">
        <f>RANK(AN19,AN$5:AN$140,1)/10</f>
        <v>2.9</v>
      </c>
      <c r="BR19" s="155">
        <f>RANK(AS19,AS$5:AS$140,1)/10</f>
        <v>0.8</v>
      </c>
      <c r="BT19" s="158" t="e">
        <f>RANK(Q19,Q$5:Q$73,1)/2.5</f>
        <v>#N/A</v>
      </c>
      <c r="BU19" s="158" t="e">
        <f>RANK(AA19,AA$5:AA$73,1)/5</f>
        <v>#N/A</v>
      </c>
      <c r="BV19" s="158" t="e">
        <f>RANK(AF19,AF$5:AF$73,1)/2.5</f>
        <v>#N/A</v>
      </c>
      <c r="BW19" s="158" t="e">
        <f>RANK(AK19,AK$5:AK$73,1)/7.5</f>
        <v>#N/A</v>
      </c>
      <c r="BX19" s="158" t="e">
        <f>RANK(AP19,AP$5:AP$73,1)/3.5</f>
        <v>#N/A</v>
      </c>
      <c r="BY19" s="158" t="e">
        <f>RANK(V19,V$5:V$73,1)/2.5</f>
        <v>#N/A</v>
      </c>
      <c r="BZ19" s="152">
        <v>6.4</v>
      </c>
      <c r="CA19" s="152">
        <v>5</v>
      </c>
      <c r="CB19" s="152">
        <v>2.0666666666666669</v>
      </c>
    </row>
    <row r="20" spans="1:80">
      <c r="A20" s="123" t="s">
        <v>1451</v>
      </c>
      <c r="B20" s="59">
        <f>VLOOKUP(A20,'DK Pricing'!A:B,2,FALSE)</f>
        <v>8400</v>
      </c>
      <c r="C20" s="59">
        <f>VLOOKUP(A20,Odds!A:B,2,FALSE)</f>
        <v>3.5</v>
      </c>
      <c r="D20" s="154">
        <f>RANK(E20,E$5:E$124)</f>
        <v>11</v>
      </c>
      <c r="E20" s="145">
        <v>37.785592163862937</v>
      </c>
      <c r="F20" s="92">
        <f>VLOOKUP(A20,SG!T:AA,8,FALSE)+70</f>
        <v>69</v>
      </c>
      <c r="G20" s="92">
        <f>VLOOKUP(A20,SG!J:Q,8,FALSE)+70</f>
        <v>73</v>
      </c>
      <c r="H20" s="92">
        <f>VLOOKUP(A20,SG!A:H,8,FALSE)+70</f>
        <v>70</v>
      </c>
      <c r="I20" s="148">
        <v>-4</v>
      </c>
      <c r="J20" s="146">
        <f>VLOOKUP(A20,'Copy values for ESPN'!B:J,9,FALSE)</f>
        <v>9</v>
      </c>
      <c r="K20" s="146">
        <f>VLOOKUP(A20,'Copy values for ESPN'!B:J,8,FALSE)</f>
        <v>1</v>
      </c>
      <c r="L20" s="148">
        <f>VLOOKUP(A20,'Copy values for ESPN'!B:N,11,FALSE)</f>
        <v>10</v>
      </c>
      <c r="M20" s="146">
        <f>VLOOKUP(A20,'Copy values for ESPN'!B:G,6,FALSE)</f>
        <v>57</v>
      </c>
      <c r="N20" s="148">
        <f>VLOOKUP(A20,'Copy values for ESPN'!B:P,15,FALSE)</f>
        <v>61</v>
      </c>
      <c r="O20" s="148">
        <f>VLOOKUP(A20,'Copy values for ESPN'!B:P,14,FALSE)</f>
        <v>7</v>
      </c>
      <c r="Q20" s="147">
        <f>VLOOKUP(A20,'sg event averag'!A:F,6,FALSE)</f>
        <v>2.59</v>
      </c>
      <c r="R20" s="158">
        <f>AG20+AL20</f>
        <v>2.8</v>
      </c>
      <c r="S20" s="158">
        <f>X20+AC20+AM20</f>
        <v>0.46999999999999975</v>
      </c>
      <c r="T20" s="158">
        <f>Y20+AD20+AN20</f>
        <v>-0.48</v>
      </c>
      <c r="U20" s="158">
        <f>R20-S20</f>
        <v>2.33</v>
      </c>
      <c r="V20" s="147">
        <f>VLOOKUP(A20,'sg event averag'!A:F,4,FALSE)</f>
        <v>0.39</v>
      </c>
      <c r="W20" s="158">
        <f>VLOOKUP(A20,SG!T:AA,4,FALSE)</f>
        <v>-0.57999999999999996</v>
      </c>
      <c r="X20" s="158">
        <f>VLOOKUP(A20,SG!J:P,4,FALSE)</f>
        <v>-1.08</v>
      </c>
      <c r="Y20" s="158">
        <f>VLOOKUP($A20,SG!$A:$R,4,FALSE)</f>
        <v>-0.84</v>
      </c>
      <c r="Z20" s="158">
        <f>W20-X20</f>
        <v>0.50000000000000011</v>
      </c>
      <c r="AA20" s="147">
        <f>VLOOKUP(A20,'sg event averag'!A:F,5,FALSE)</f>
        <v>0.5</v>
      </c>
      <c r="AB20" s="158">
        <f>VLOOKUP(A20,SG!T:AA,5,FALSE)</f>
        <v>1.06</v>
      </c>
      <c r="AC20" s="158">
        <f>VLOOKUP(A20,SG!J:P,5,FALSE)</f>
        <v>-0.52</v>
      </c>
      <c r="AD20" s="158">
        <f>VLOOKUP($A20,SG!$A:$R,5,FALSE)</f>
        <v>-0.12</v>
      </c>
      <c r="AE20" s="158">
        <f>AB20-AC20</f>
        <v>1.58</v>
      </c>
      <c r="AF20" s="147">
        <f>AA20+V20</f>
        <v>0.89</v>
      </c>
      <c r="AG20" s="158">
        <f>AB20+W20</f>
        <v>0.48000000000000009</v>
      </c>
      <c r="AH20" s="158">
        <f>AC20+X20</f>
        <v>-1.6</v>
      </c>
      <c r="AI20" s="158">
        <f>Y20+AD20</f>
        <v>-0.96</v>
      </c>
      <c r="AJ20" s="158">
        <f>AG20-AH20</f>
        <v>2.08</v>
      </c>
      <c r="AK20" s="147">
        <f>VLOOKUP(A20,'sg event averag'!A:F,3,FALSE)</f>
        <v>1.69</v>
      </c>
      <c r="AL20" s="158">
        <f>VLOOKUP(A20,SG!T:AA,3,FALSE)</f>
        <v>2.3199999999999998</v>
      </c>
      <c r="AM20" s="158">
        <f>VLOOKUP(A20,SG!J:P,3,FALSE)</f>
        <v>2.0699999999999998</v>
      </c>
      <c r="AN20" s="158">
        <f>VLOOKUP($A20,SG!$A:$R,3,FALSE)</f>
        <v>0.48</v>
      </c>
      <c r="AO20" s="158">
        <f>AL20-AM20</f>
        <v>0.25</v>
      </c>
      <c r="AP20" s="147">
        <f>VLOOKUP(A20,'sg event averag'!A:F,2,FALSE)</f>
        <v>0.06</v>
      </c>
      <c r="AQ20" s="158">
        <f>VLOOKUP(A20,SG!T:AA,2,FALSE)</f>
        <v>-0.41</v>
      </c>
      <c r="AR20" s="158">
        <f>VLOOKUP(A20,SG!J:P,2,FALSE)</f>
        <v>-0.75</v>
      </c>
      <c r="AS20" s="158">
        <f>VLOOKUP($A20,SG!$A:$R,2,FALSE)</f>
        <v>-0.82</v>
      </c>
      <c r="AT20" s="158">
        <f>AQ20-AR20</f>
        <v>0.34</v>
      </c>
      <c r="AU20" s="147">
        <f>AP20+AK20</f>
        <v>1.75</v>
      </c>
      <c r="AV20" s="147">
        <f>AQ20+AL20</f>
        <v>1.91</v>
      </c>
      <c r="AW20" s="147">
        <f>AR20+AM20</f>
        <v>1.3199999999999998</v>
      </c>
      <c r="AX20" s="147">
        <f>AS20+AN20</f>
        <v>-0.33999999999999997</v>
      </c>
      <c r="AY20" s="158">
        <f>AV20-AW20</f>
        <v>0.59000000000000008</v>
      </c>
      <c r="AZ20" s="155">
        <f>VLOOKUP(A20,'[1]Combined models for Fantasy Cru'!$L:$M,2,FALSE)</f>
        <v>77.450053357075433</v>
      </c>
      <c r="BA20" s="147">
        <f t="shared" si="1"/>
        <v>37.785592163862937</v>
      </c>
      <c r="BB20" s="147">
        <f>AI20-AS20</f>
        <v>-0.14000000000000001</v>
      </c>
      <c r="BJ20" s="161">
        <v>0</v>
      </c>
      <c r="BK20" s="161">
        <v>0</v>
      </c>
      <c r="BL20" s="161">
        <v>0</v>
      </c>
      <c r="BM20" s="155">
        <f>RANK(T20,T$5:T$680,1)/10</f>
        <v>1.1000000000000001</v>
      </c>
      <c r="BN20" s="155">
        <f>RANK(Y20,Y$5:Y$680,1)/5</f>
        <v>1.6</v>
      </c>
      <c r="BO20" s="155">
        <f>RANK(AD20,AD$5:AD$140,1)/6</f>
        <v>2.3333333333333335</v>
      </c>
      <c r="BP20" s="155">
        <f>RANK(AI20,AI$5:AI$140,1)/10</f>
        <v>0.7</v>
      </c>
      <c r="BQ20" s="155">
        <f>RANK(AN20,AN$5:AN$140,1)/10</f>
        <v>2.4</v>
      </c>
      <c r="BR20" s="155">
        <f>RANK(AS20,AS$5:AS$140,1)/10</f>
        <v>1</v>
      </c>
      <c r="BT20" s="158" t="e">
        <f>RANK(Q20,Q$5:Q$73,1)/2.5</f>
        <v>#N/A</v>
      </c>
      <c r="BU20" s="158" t="e">
        <f>RANK(AA20,AA$5:AA$73,1)/5</f>
        <v>#N/A</v>
      </c>
      <c r="BV20" s="158" t="e">
        <f>RANK(AF20,AF$5:AF$73,1)/2.5</f>
        <v>#N/A</v>
      </c>
      <c r="BW20" s="158" t="e">
        <f>RANK(AK20,AK$5:AK$73,1)/7.5</f>
        <v>#N/A</v>
      </c>
      <c r="BX20" s="158" t="e">
        <f>RANK(AP20,AP$5:AP$73,1)/3.5</f>
        <v>#N/A</v>
      </c>
      <c r="BY20" s="158" t="e">
        <f>RANK(V20,V$5:V$73,1)/2.5</f>
        <v>#N/A</v>
      </c>
      <c r="BZ20" s="152">
        <v>6.4</v>
      </c>
      <c r="CA20" s="152">
        <v>3</v>
      </c>
      <c r="CB20" s="152">
        <v>2.8666666666666667</v>
      </c>
    </row>
    <row r="21" spans="1:80">
      <c r="A21" s="123" t="s">
        <v>1459</v>
      </c>
      <c r="B21" s="59">
        <f>VLOOKUP(A21,'DK Pricing'!A:B,2,FALSE)</f>
        <v>7800</v>
      </c>
      <c r="C21" s="59">
        <f>VLOOKUP(A21,Odds!A:B,2,FALSE)</f>
        <v>66</v>
      </c>
      <c r="D21" s="154">
        <f>RANK(E21,E$5:E$124)</f>
        <v>12</v>
      </c>
      <c r="E21" s="145">
        <v>37.739316287431436</v>
      </c>
      <c r="F21" s="92">
        <f>VLOOKUP(A21,SG!T:AA,8,FALSE)+70</f>
        <v>73</v>
      </c>
      <c r="G21" s="92">
        <f>VLOOKUP(A21,SG!J:Q,8,FALSE)+70</f>
        <v>71</v>
      </c>
      <c r="H21" s="92">
        <f>VLOOKUP(A21,SG!A:H,8,FALSE)+70</f>
        <v>68</v>
      </c>
      <c r="I21" s="148">
        <v>-4</v>
      </c>
      <c r="J21" s="146">
        <f>VLOOKUP(A21,'Copy values for ESPN'!B:J,9,FALSE)</f>
        <v>7</v>
      </c>
      <c r="K21" s="146">
        <f>VLOOKUP(A21,'Copy values for ESPN'!B:J,8,FALSE)</f>
        <v>0</v>
      </c>
      <c r="L21" s="148">
        <f>VLOOKUP(A21,'Copy values for ESPN'!B:N,11,FALSE)</f>
        <v>11</v>
      </c>
      <c r="M21" s="146">
        <f>VLOOKUP(A21,'Copy values for ESPN'!B:G,6,FALSE)</f>
        <v>7</v>
      </c>
      <c r="N21" s="148">
        <f>VLOOKUP(A21,'Copy values for ESPN'!B:P,15,FALSE)</f>
        <v>67</v>
      </c>
      <c r="O21" s="148">
        <f>VLOOKUP(A21,'Copy values for ESPN'!B:P,14,FALSE)</f>
        <v>2</v>
      </c>
      <c r="Q21" s="147">
        <f>VLOOKUP(A21,'sg event averag'!A:F,6,FALSE)</f>
        <v>0.34</v>
      </c>
      <c r="R21" s="158">
        <f>AG21+AL21</f>
        <v>-0.67</v>
      </c>
      <c r="S21" s="158">
        <f>X21+AC21+AM21</f>
        <v>1.27</v>
      </c>
      <c r="T21" s="158">
        <f>Y21+AD21+AN21</f>
        <v>1.4900000000000002</v>
      </c>
      <c r="U21" s="158">
        <f>R21-S21</f>
        <v>-1.94</v>
      </c>
      <c r="V21" s="147">
        <f>VLOOKUP(A21,'sg event averag'!A:F,4,FALSE)</f>
        <v>-0.5</v>
      </c>
      <c r="W21" s="158">
        <f>VLOOKUP(A21,SG!T:AA,4,FALSE)</f>
        <v>-0.2</v>
      </c>
      <c r="X21" s="158">
        <f>VLOOKUP(A21,SG!J:P,4,FALSE)</f>
        <v>-1.72</v>
      </c>
      <c r="Y21" s="158">
        <f>VLOOKUP($A21,SG!$A:$R,4,FALSE)</f>
        <v>-1.1399999999999999</v>
      </c>
      <c r="Z21" s="158">
        <f>W21-X21</f>
        <v>1.52</v>
      </c>
      <c r="AA21" s="147">
        <f>VLOOKUP(A21,'sg event averag'!A:F,5,FALSE)</f>
        <v>0.62</v>
      </c>
      <c r="AB21" s="158">
        <f>VLOOKUP(A21,SG!T:AA,5,FALSE)</f>
        <v>0.33</v>
      </c>
      <c r="AC21" s="158">
        <f>VLOOKUP(A21,SG!J:P,5,FALSE)</f>
        <v>2.19</v>
      </c>
      <c r="AD21" s="158">
        <f>VLOOKUP($A21,SG!$A:$R,5,FALSE)</f>
        <v>1.83</v>
      </c>
      <c r="AE21" s="158">
        <f>AB21-AC21</f>
        <v>-1.8599999999999999</v>
      </c>
      <c r="AF21" s="147">
        <f>AA21+V21</f>
        <v>0.12</v>
      </c>
      <c r="AG21" s="158">
        <f>AB21+W21</f>
        <v>0.13</v>
      </c>
      <c r="AH21" s="158">
        <f>AC21+X21</f>
        <v>0.47</v>
      </c>
      <c r="AI21" s="158">
        <f>Y21+AD21</f>
        <v>0.69000000000000017</v>
      </c>
      <c r="AJ21" s="158">
        <f>AG21-AH21</f>
        <v>-0.33999999999999997</v>
      </c>
      <c r="AK21" s="147">
        <f>VLOOKUP(A21,'sg event averag'!A:F,3,FALSE)</f>
        <v>0.21</v>
      </c>
      <c r="AL21" s="158">
        <f>VLOOKUP(A21,SG!T:AA,3,FALSE)</f>
        <v>-0.8</v>
      </c>
      <c r="AM21" s="158">
        <f>VLOOKUP(A21,SG!J:P,3,FALSE)</f>
        <v>0.8</v>
      </c>
      <c r="AN21" s="158">
        <f>VLOOKUP($A21,SG!$A:$R,3,FALSE)</f>
        <v>0.8</v>
      </c>
      <c r="AO21" s="158">
        <f>AL21-AM21</f>
        <v>-1.6</v>
      </c>
      <c r="AP21" s="147">
        <f>VLOOKUP(A21,'sg event averag'!A:F,2,FALSE)</f>
        <v>0.64</v>
      </c>
      <c r="AQ21" s="158">
        <f>VLOOKUP(A21,SG!T:AA,2,FALSE)</f>
        <v>-0.94</v>
      </c>
      <c r="AR21" s="158">
        <f>VLOOKUP(A21,SG!J:P,2,FALSE)</f>
        <v>0.46</v>
      </c>
      <c r="AS21" s="158">
        <f>VLOOKUP($A21,SG!$A:$R,2,FALSE)</f>
        <v>-0.78</v>
      </c>
      <c r="AT21" s="158">
        <f>AQ21-AR21</f>
        <v>-1.4</v>
      </c>
      <c r="AU21" s="147">
        <f>AP21+AK21</f>
        <v>0.85</v>
      </c>
      <c r="AV21" s="147">
        <f>AQ21+AL21</f>
        <v>-1.74</v>
      </c>
      <c r="AW21" s="147">
        <f>AR21+AM21</f>
        <v>1.26</v>
      </c>
      <c r="AX21" s="147">
        <f>AS21+AN21</f>
        <v>2.0000000000000018E-2</v>
      </c>
      <c r="AY21" s="158">
        <f>AV21-AW21</f>
        <v>-3</v>
      </c>
      <c r="AZ21" s="155">
        <f>VLOOKUP(A21,'[1]Combined models for Fantasy Cru'!$L:$M,2,FALSE)</f>
        <v>73.319433403469318</v>
      </c>
      <c r="BA21" s="147">
        <f t="shared" si="1"/>
        <v>37.739316287431436</v>
      </c>
      <c r="BB21" s="147">
        <f>AI21-AS21</f>
        <v>1.4700000000000002</v>
      </c>
      <c r="BJ21" s="161">
        <v>0</v>
      </c>
      <c r="BK21" s="161">
        <v>0</v>
      </c>
      <c r="BL21" s="161">
        <v>0</v>
      </c>
      <c r="BM21" s="155">
        <f>RANK(T21,T$5:T$680,1)/10</f>
        <v>2.7</v>
      </c>
      <c r="BN21" s="155">
        <f>RANK(Y21,Y$5:Y$680,1)/5</f>
        <v>1.2</v>
      </c>
      <c r="BO21" s="155">
        <f>RANK(AD21,AD$5:AD$140,1)/6</f>
        <v>4.833333333333333</v>
      </c>
      <c r="BP21" s="155">
        <f>RANK(AI21,AI$5:AI$140,1)/10</f>
        <v>2.1</v>
      </c>
      <c r="BQ21" s="155">
        <f>RANK(AN21,AN$5:AN$140,1)/10</f>
        <v>2.6</v>
      </c>
      <c r="BR21" s="155">
        <f>RANK(AS21,AS$5:AS$140,1)/10</f>
        <v>1.1000000000000001</v>
      </c>
      <c r="BT21" s="158" t="e">
        <f>RANK(Q21,Q$5:Q$73,1)/2.5</f>
        <v>#N/A</v>
      </c>
      <c r="BU21" s="158" t="e">
        <f>RANK(AA21,AA$5:AA$73,1)/5</f>
        <v>#N/A</v>
      </c>
      <c r="BV21" s="158" t="e">
        <f>RANK(AF21,AF$5:AF$73,1)/2.5</f>
        <v>#N/A</v>
      </c>
      <c r="BW21" s="158" t="e">
        <f>RANK(AK21,AK$5:AK$73,1)/7.5</f>
        <v>#N/A</v>
      </c>
      <c r="BX21" s="158" t="e">
        <f>RANK(AP21,AP$5:AP$73,1)/3.5</f>
        <v>#N/A</v>
      </c>
      <c r="BY21" s="158" t="e">
        <f>RANK(V21,V$5:V$73,1)/2.5</f>
        <v>#N/A</v>
      </c>
      <c r="BZ21" s="152">
        <v>10</v>
      </c>
      <c r="CA21" s="152">
        <v>3</v>
      </c>
      <c r="CB21" s="152">
        <v>3.4666666666666668</v>
      </c>
    </row>
    <row r="22" spans="1:80">
      <c r="A22" s="123" t="s">
        <v>1460</v>
      </c>
      <c r="B22" s="59">
        <f>VLOOKUP(A22,'DK Pricing'!A:B,2,FALSE)</f>
        <v>6000</v>
      </c>
      <c r="C22" s="59" t="e">
        <f>VLOOKUP(A22,Odds!A:B,2,FALSE)</f>
        <v>#N/A</v>
      </c>
      <c r="D22" s="154">
        <f>RANK(E22,E$5:E$124)</f>
        <v>19</v>
      </c>
      <c r="E22" s="145">
        <v>33.588175746257662</v>
      </c>
      <c r="F22" s="92">
        <f>VLOOKUP(A22,SG!T:AA,8,FALSE)+70</f>
        <v>79</v>
      </c>
      <c r="G22" s="92">
        <f>VLOOKUP(A22,SG!J:Q,8,FALSE)+70</f>
        <v>78</v>
      </c>
      <c r="H22" s="92">
        <f>VLOOKUP(A22,SG!A:H,8,FALSE)+70</f>
        <v>66</v>
      </c>
      <c r="I22" s="148">
        <v>-5</v>
      </c>
      <c r="J22" s="146">
        <f>VLOOKUP(A22,'Copy values for ESPN'!B:J,9,FALSE)</f>
        <v>2</v>
      </c>
      <c r="K22" s="146">
        <f>VLOOKUP(A22,'Copy values for ESPN'!B:J,8,FALSE)</f>
        <v>0</v>
      </c>
      <c r="L22" s="148">
        <f>VLOOKUP(A22,'Copy values for ESPN'!B:N,11,FALSE)</f>
        <v>21</v>
      </c>
      <c r="M22" s="146">
        <f>VLOOKUP(A22,'Copy values for ESPN'!B:G,6,FALSE)</f>
        <v>69</v>
      </c>
      <c r="N22" s="148">
        <f>VLOOKUP(A22,'Copy values for ESPN'!B:P,15,FALSE)</f>
        <v>24</v>
      </c>
      <c r="O22" s="148">
        <f>VLOOKUP(A22,'Copy values for ESPN'!B:P,14,FALSE)</f>
        <v>68</v>
      </c>
      <c r="Q22" s="147">
        <f>VLOOKUP(A22,'sg event averag'!A:F,6,FALSE)</f>
        <v>-3.9</v>
      </c>
      <c r="R22" s="158">
        <f>AG22+AL22</f>
        <v>-5.39</v>
      </c>
      <c r="S22" s="158">
        <f>X22+AC22+AM22</f>
        <v>-3.06</v>
      </c>
      <c r="T22" s="158">
        <f>Y22+AD22+AN22</f>
        <v>0.11000000000000004</v>
      </c>
      <c r="U22" s="158">
        <f>R22-S22</f>
        <v>-2.3299999999999996</v>
      </c>
      <c r="V22" s="147">
        <f>VLOOKUP(A22,'sg event averag'!A:F,4,FALSE)</f>
        <v>-2.54</v>
      </c>
      <c r="W22" s="158">
        <f>VLOOKUP(A22,SG!T:AA,4,FALSE)</f>
        <v>-3.77</v>
      </c>
      <c r="X22" s="158">
        <f>VLOOKUP(A22,SG!J:P,4,FALSE)</f>
        <v>-2.4</v>
      </c>
      <c r="Y22" s="158">
        <f>VLOOKUP($A22,SG!$A:$R,4,FALSE)</f>
        <v>1.04</v>
      </c>
      <c r="Z22" s="158">
        <f>W22-X22</f>
        <v>-1.37</v>
      </c>
      <c r="AA22" s="147">
        <f>VLOOKUP(A22,'sg event averag'!A:F,5,FALSE)</f>
        <v>-0.9</v>
      </c>
      <c r="AB22" s="158">
        <f>VLOOKUP(A22,SG!T:AA,5,FALSE)</f>
        <v>-1.1100000000000001</v>
      </c>
      <c r="AC22" s="158">
        <f>VLOOKUP(A22,SG!J:P,5,FALSE)</f>
        <v>-1.1000000000000001</v>
      </c>
      <c r="AD22" s="158">
        <f>VLOOKUP($A22,SG!$A:$R,5,FALSE)</f>
        <v>-0.63</v>
      </c>
      <c r="AE22" s="158">
        <f>AB22-AC22</f>
        <v>-1.0000000000000009E-2</v>
      </c>
      <c r="AF22" s="147">
        <f>AA22+V22</f>
        <v>-3.44</v>
      </c>
      <c r="AG22" s="158">
        <f>AB22+W22</f>
        <v>-4.88</v>
      </c>
      <c r="AH22" s="158">
        <f>AC22+X22</f>
        <v>-3.5</v>
      </c>
      <c r="AI22" s="158">
        <f>Y22+AD22</f>
        <v>0.41000000000000003</v>
      </c>
      <c r="AJ22" s="158">
        <f>AG22-AH22</f>
        <v>-1.38</v>
      </c>
      <c r="AK22" s="147">
        <f>VLOOKUP(A22,'sg event averag'!A:F,3,FALSE)</f>
        <v>-0.46</v>
      </c>
      <c r="AL22" s="158">
        <f>VLOOKUP(A22,SG!T:AA,3,FALSE)</f>
        <v>-0.51</v>
      </c>
      <c r="AM22" s="158">
        <f>VLOOKUP(A22,SG!J:P,3,FALSE)</f>
        <v>0.44</v>
      </c>
      <c r="AN22" s="158">
        <f>VLOOKUP($A22,SG!$A:$R,3,FALSE)</f>
        <v>-0.3</v>
      </c>
      <c r="AO22" s="158">
        <f>AL22-AM22</f>
        <v>-0.95</v>
      </c>
      <c r="AP22" s="147">
        <f>VLOOKUP(A22,'sg event averag'!A:F,2,FALSE)</f>
        <v>-2.78</v>
      </c>
      <c r="AQ22" s="158">
        <f>VLOOKUP(A22,SG!T:AA,2,FALSE)</f>
        <v>-2.2200000000000002</v>
      </c>
      <c r="AR22" s="158">
        <f>VLOOKUP(A22,SG!J:P,2,FALSE)</f>
        <v>-2.21</v>
      </c>
      <c r="AS22" s="158">
        <f>VLOOKUP($A22,SG!$A:$R,2,FALSE)</f>
        <v>2.59</v>
      </c>
      <c r="AT22" s="158">
        <f>AQ22-AR22</f>
        <v>-1.0000000000000231E-2</v>
      </c>
      <c r="AU22" s="147">
        <f>AP22+AK22</f>
        <v>-3.2399999999999998</v>
      </c>
      <c r="AV22" s="147">
        <f>AQ22+AL22</f>
        <v>-2.7300000000000004</v>
      </c>
      <c r="AW22" s="147">
        <f>AR22+AM22</f>
        <v>-1.77</v>
      </c>
      <c r="AX22" s="147">
        <f>AS22+AN22</f>
        <v>2.29</v>
      </c>
      <c r="AY22" s="158">
        <f>AV22-AW22</f>
        <v>-0.96000000000000041</v>
      </c>
      <c r="AZ22" s="155">
        <f>VLOOKUP(A22,'[1]Combined models for Fantasy Cru'!$L:$M,2,FALSE)</f>
        <v>64.932512627643987</v>
      </c>
      <c r="BA22" s="147">
        <f t="shared" si="1"/>
        <v>33.588175746257662</v>
      </c>
      <c r="BB22" s="147">
        <f>AI22-AS22</f>
        <v>-2.1799999999999997</v>
      </c>
      <c r="BJ22" s="161">
        <v>0</v>
      </c>
      <c r="BK22" s="161">
        <v>0</v>
      </c>
      <c r="BL22" s="161">
        <v>0</v>
      </c>
      <c r="BM22" s="155">
        <f>RANK(T22,T$5:T$680,1)/10</f>
        <v>1.8</v>
      </c>
      <c r="BN22" s="155">
        <f>RANK(Y22,Y$5:Y$680,1)/5</f>
        <v>4.5999999999999996</v>
      </c>
      <c r="BO22" s="155">
        <f>RANK(AD22,AD$5:AD$140,1)/6</f>
        <v>1.1666666666666667</v>
      </c>
      <c r="BP22" s="155">
        <f>RANK(AI22,AI$5:AI$140,1)/10</f>
        <v>1.9</v>
      </c>
      <c r="BQ22" s="155">
        <f>RANK(AN22,AN$5:AN$140,1)/10</f>
        <v>1.1000000000000001</v>
      </c>
      <c r="BR22" s="155">
        <f>RANK(AS22,AS$5:AS$140,1)/10</f>
        <v>2.8</v>
      </c>
      <c r="BT22" s="158" t="e">
        <f>RANK(Q22,Q$5:Q$73,1)/2.5</f>
        <v>#N/A</v>
      </c>
      <c r="BU22" s="158" t="e">
        <f>RANK(AA22,AA$5:AA$73,1)/5</f>
        <v>#N/A</v>
      </c>
      <c r="BV22" s="158" t="e">
        <f>RANK(AF22,AF$5:AF$73,1)/2.5</f>
        <v>#N/A</v>
      </c>
      <c r="BW22" s="158" t="e">
        <f>RANK(AK22,AK$5:AK$73,1)/7.5</f>
        <v>#N/A</v>
      </c>
      <c r="BX22" s="158" t="e">
        <f>RANK(AP22,AP$5:AP$73,1)/3.5</f>
        <v>#N/A</v>
      </c>
      <c r="BY22" s="158" t="e">
        <f>RANK(V22,V$5:V$73,1)/2.5</f>
        <v>#N/A</v>
      </c>
      <c r="BZ22" s="152">
        <v>6.4</v>
      </c>
      <c r="CA22" s="152">
        <v>5</v>
      </c>
      <c r="CB22" s="152">
        <v>3.9333333333333331</v>
      </c>
    </row>
    <row r="23" spans="1:80">
      <c r="A23" s="123" t="s">
        <v>1437</v>
      </c>
      <c r="B23" s="59">
        <f>VLOOKUP(A23,'DK Pricing'!A:B,2,FALSE)</f>
        <v>6600</v>
      </c>
      <c r="C23" s="59">
        <f>VLOOKUP(A23,Odds!A:B,2,FALSE)</f>
        <v>100</v>
      </c>
      <c r="D23" s="154">
        <f>RANK(E23,E$5:E$124)</f>
        <v>25</v>
      </c>
      <c r="E23" s="145">
        <v>27.332552595411407</v>
      </c>
      <c r="F23" s="92">
        <f>VLOOKUP(A23,SG!T:AA,8,FALSE)+70</f>
        <v>70</v>
      </c>
      <c r="G23" s="92">
        <f>VLOOKUP(A23,SG!J:Q,8,FALSE)+70</f>
        <v>73</v>
      </c>
      <c r="H23" s="92">
        <f>VLOOKUP(A23,SG!A:H,8,FALSE)+70</f>
        <v>67</v>
      </c>
      <c r="I23" s="148">
        <v>-5</v>
      </c>
      <c r="J23" s="146">
        <f>VLOOKUP(A23,'Copy values for ESPN'!B:J,9,FALSE)</f>
        <v>8</v>
      </c>
      <c r="K23" s="146">
        <f>VLOOKUP(A23,'Copy values for ESPN'!B:J,8,FALSE)</f>
        <v>1</v>
      </c>
      <c r="L23" s="148">
        <f>VLOOKUP(A23,'Copy values for ESPN'!B:N,11,FALSE)</f>
        <v>11</v>
      </c>
      <c r="M23" s="146">
        <f>VLOOKUP(A23,'Copy values for ESPN'!B:G,6,FALSE)</f>
        <v>12</v>
      </c>
      <c r="N23" s="148">
        <f>VLOOKUP(A23,'Copy values for ESPN'!B:P,15,FALSE)</f>
        <v>20</v>
      </c>
      <c r="O23" s="148">
        <f>VLOOKUP(A23,'Copy values for ESPN'!B:P,14,FALSE)</f>
        <v>43</v>
      </c>
      <c r="Q23" s="147">
        <f>VLOOKUP(A23,'sg event averag'!A:F,6,FALSE)</f>
        <v>1.55</v>
      </c>
      <c r="R23" s="158">
        <f>AG23+AL23</f>
        <v>1.9000000000000001</v>
      </c>
      <c r="S23" s="158">
        <f>X23+AC23+AM23</f>
        <v>2.4299999999999997</v>
      </c>
      <c r="T23" s="158">
        <f>Y23+AD23+AN23</f>
        <v>0.55000000000000004</v>
      </c>
      <c r="U23" s="158">
        <f>R23-S23</f>
        <v>-0.52999999999999958</v>
      </c>
      <c r="V23" s="147">
        <f>VLOOKUP(A23,'sg event averag'!A:F,4,FALSE)</f>
        <v>1.34</v>
      </c>
      <c r="W23" s="158">
        <f>VLOOKUP(A23,SG!T:AA,4,FALSE)</f>
        <v>2.72</v>
      </c>
      <c r="X23" s="158">
        <f>VLOOKUP(A23,SG!J:P,4,FALSE)</f>
        <v>1.64</v>
      </c>
      <c r="Y23" s="158">
        <f>VLOOKUP($A23,SG!$A:$R,4,FALSE)</f>
        <v>0.79</v>
      </c>
      <c r="Z23" s="158">
        <f>W23-X23</f>
        <v>1.0800000000000003</v>
      </c>
      <c r="AA23" s="147">
        <f>VLOOKUP(A23,'sg event averag'!A:F,5,FALSE)</f>
        <v>-0.06</v>
      </c>
      <c r="AB23" s="158">
        <f>VLOOKUP(A23,SG!T:AA,5,FALSE)</f>
        <v>-0.78</v>
      </c>
      <c r="AC23" s="158">
        <f>VLOOKUP(A23,SG!J:P,5,FALSE)</f>
        <v>0.37</v>
      </c>
      <c r="AD23" s="158">
        <f>VLOOKUP($A23,SG!$A:$R,5,FALSE)</f>
        <v>-0.53</v>
      </c>
      <c r="AE23" s="158">
        <f>AB23-AC23</f>
        <v>-1.1499999999999999</v>
      </c>
      <c r="AF23" s="147">
        <f>AA23+V23</f>
        <v>1.28</v>
      </c>
      <c r="AG23" s="158">
        <f>AB23+W23</f>
        <v>1.9400000000000002</v>
      </c>
      <c r="AH23" s="158">
        <f>AC23+X23</f>
        <v>2.0099999999999998</v>
      </c>
      <c r="AI23" s="158">
        <f>Y23+AD23</f>
        <v>0.26</v>
      </c>
      <c r="AJ23" s="158">
        <f>AG23-AH23</f>
        <v>-6.9999999999999618E-2</v>
      </c>
      <c r="AK23" s="147">
        <f>VLOOKUP(A23,'sg event averag'!A:F,3,FALSE)</f>
        <v>0.28000000000000003</v>
      </c>
      <c r="AL23" s="158">
        <f>VLOOKUP(A23,SG!T:AA,3,FALSE)</f>
        <v>-0.04</v>
      </c>
      <c r="AM23" s="158">
        <f>VLOOKUP(A23,SG!J:P,3,FALSE)</f>
        <v>0.42</v>
      </c>
      <c r="AN23" s="158">
        <f>VLOOKUP($A23,SG!$A:$R,3,FALSE)</f>
        <v>0.28999999999999998</v>
      </c>
      <c r="AO23" s="158">
        <f>AL23-AM23</f>
        <v>-0.45999999999999996</v>
      </c>
      <c r="AP23" s="147">
        <f>VLOOKUP(A23,'sg event averag'!A:F,2,FALSE)</f>
        <v>-0.24</v>
      </c>
      <c r="AQ23" s="158">
        <f>VLOOKUP(A23,SG!T:AA,2,FALSE)</f>
        <v>-0.51</v>
      </c>
      <c r="AR23" s="158">
        <f>VLOOKUP(A23,SG!J:P,2,FALSE)</f>
        <v>-2.7</v>
      </c>
      <c r="AS23" s="158">
        <f>VLOOKUP($A23,SG!$A:$R,2,FALSE)</f>
        <v>1.1499999999999999</v>
      </c>
      <c r="AT23" s="158">
        <f>AQ23-AR23</f>
        <v>2.1900000000000004</v>
      </c>
      <c r="AU23" s="147">
        <f>AP23+AK23</f>
        <v>4.0000000000000036E-2</v>
      </c>
      <c r="AV23" s="147">
        <f>AQ23+AL23</f>
        <v>-0.55000000000000004</v>
      </c>
      <c r="AW23" s="147">
        <f>AR23+AM23</f>
        <v>-2.2800000000000002</v>
      </c>
      <c r="AX23" s="147">
        <f>AS23+AN23</f>
        <v>1.44</v>
      </c>
      <c r="AY23" s="158">
        <f>AV23-AW23</f>
        <v>1.7300000000000002</v>
      </c>
      <c r="AZ23" s="155">
        <f>VLOOKUP(A23,'[1]Combined models for Fantasy Cru'!$L:$M,2,FALSE)</f>
        <v>50.435538776061755</v>
      </c>
      <c r="BA23" s="147">
        <f t="shared" si="1"/>
        <v>27.332552595411407</v>
      </c>
      <c r="BB23" s="147">
        <f>AI23-AS23</f>
        <v>-0.8899999999999999</v>
      </c>
      <c r="BJ23" s="161">
        <v>0</v>
      </c>
      <c r="BK23" s="161">
        <v>0</v>
      </c>
      <c r="BL23" s="161">
        <v>0</v>
      </c>
      <c r="BM23" s="155">
        <f>RANK(T23,T$5:T$680,1)/10</f>
        <v>2.1</v>
      </c>
      <c r="BN23" s="155">
        <f>RANK(Y23,Y$5:Y$680,1)/5</f>
        <v>4.4000000000000004</v>
      </c>
      <c r="BO23" s="155">
        <f>RANK(AD23,AD$5:AD$140,1)/6</f>
        <v>1.5</v>
      </c>
      <c r="BP23" s="155">
        <f>RANK(AI23,AI$5:AI$140,1)/10</f>
        <v>1.7</v>
      </c>
      <c r="BQ23" s="155">
        <f>RANK(AN23,AN$5:AN$140,1)/10</f>
        <v>2.2000000000000002</v>
      </c>
      <c r="BR23" s="155">
        <f>RANK(AS23,AS$5:AS$140,1)/10</f>
        <v>2.2000000000000002</v>
      </c>
      <c r="BT23" s="158" t="e">
        <f>RANK(Q23,Q$5:Q$73,1)/2.5</f>
        <v>#N/A</v>
      </c>
      <c r="BU23" s="158" t="e">
        <f>RANK(AA23,AA$5:AA$73,1)/5</f>
        <v>#N/A</v>
      </c>
      <c r="BV23" s="158" t="e">
        <f>RANK(AF23,AF$5:AF$73,1)/2.5</f>
        <v>#N/A</v>
      </c>
      <c r="BW23" s="158" t="e">
        <f>RANK(AK23,AK$5:AK$73,1)/7.5</f>
        <v>#N/A</v>
      </c>
      <c r="BX23" s="158" t="e">
        <f>RANK(AP23,AP$5:AP$73,1)/3.5</f>
        <v>#N/A</v>
      </c>
      <c r="BY23" s="158" t="e">
        <f>RANK(V23,V$5:V$73,1)/2.5</f>
        <v>#N/A</v>
      </c>
      <c r="BZ23" s="152">
        <v>3.4</v>
      </c>
      <c r="CA23" s="152">
        <v>6.5</v>
      </c>
      <c r="CB23" s="152">
        <v>4.5999999999999996</v>
      </c>
    </row>
    <row r="24" spans="1:80">
      <c r="A24" s="123" t="s">
        <v>1429</v>
      </c>
      <c r="B24" s="59">
        <f>VLOOKUP(A24,'DK Pricing'!A:B,2,FALSE)</f>
        <v>7300</v>
      </c>
      <c r="C24" s="59">
        <f>VLOOKUP(A24,Odds!A:B,2,FALSE)</f>
        <v>80</v>
      </c>
      <c r="D24" s="154">
        <f>RANK(E24,E$5:E$124)</f>
        <v>10</v>
      </c>
      <c r="E24" s="145">
        <v>37.840853227909193</v>
      </c>
      <c r="F24" s="92">
        <f>VLOOKUP(A24,SG!T:AA,8,FALSE)+70</f>
        <v>71</v>
      </c>
      <c r="G24" s="92">
        <f>VLOOKUP(A24,SG!J:Q,8,FALSE)+70</f>
        <v>70</v>
      </c>
      <c r="H24" s="92">
        <f>VLOOKUP(A24,SG!A:H,8,FALSE)+70</f>
        <v>67</v>
      </c>
      <c r="I24" s="148">
        <v>-5</v>
      </c>
      <c r="J24" s="146">
        <f>VLOOKUP(A24,'Copy values for ESPN'!B:J,9,FALSE)</f>
        <v>7</v>
      </c>
      <c r="K24" s="146">
        <f>VLOOKUP(A24,'Copy values for ESPN'!B:J,8,FALSE)</f>
        <v>0</v>
      </c>
      <c r="L24" s="148">
        <f>VLOOKUP(A24,'Copy values for ESPN'!B:N,11,FALSE)</f>
        <v>11</v>
      </c>
      <c r="M24" s="146">
        <f>VLOOKUP(A24,'Copy values for ESPN'!B:G,6,FALSE)</f>
        <v>22</v>
      </c>
      <c r="N24" s="148">
        <f>VLOOKUP(A24,'Copy values for ESPN'!B:P,15,FALSE)</f>
        <v>32</v>
      </c>
      <c r="O24" s="148">
        <f>VLOOKUP(A24,'Copy values for ESPN'!B:P,14,FALSE)</f>
        <v>57</v>
      </c>
      <c r="Q24" s="147">
        <f>VLOOKUP(A24,'sg event averag'!A:F,6,FALSE)</f>
        <v>1.22</v>
      </c>
      <c r="R24" s="158">
        <f>AG24+AL24</f>
        <v>1.3099999999999998</v>
      </c>
      <c r="S24" s="158">
        <f>X24+AC24+AM24</f>
        <v>2.85</v>
      </c>
      <c r="T24" s="158">
        <f>Y24+AD24+AN24</f>
        <v>0.94</v>
      </c>
      <c r="U24" s="158">
        <f>R24-S24</f>
        <v>-1.5400000000000003</v>
      </c>
      <c r="V24" s="147">
        <f>VLOOKUP(A24,'sg event averag'!A:F,4,FALSE)</f>
        <v>-0.06</v>
      </c>
      <c r="W24" s="158">
        <f>VLOOKUP(A24,SG!T:AA,4,FALSE)</f>
        <v>-0.56000000000000005</v>
      </c>
      <c r="X24" s="158">
        <f>VLOOKUP(A24,SG!J:P,4,FALSE)</f>
        <v>0.46</v>
      </c>
      <c r="Y24" s="158">
        <f>VLOOKUP($A24,SG!$A:$R,4,FALSE)</f>
        <v>0.51</v>
      </c>
      <c r="Z24" s="158">
        <f>W24-X24</f>
        <v>-1.02</v>
      </c>
      <c r="AA24" s="147">
        <f>VLOOKUP(A24,'sg event averag'!A:F,5,FALSE)</f>
        <v>0.39</v>
      </c>
      <c r="AB24" s="158">
        <f>VLOOKUP(A24,SG!T:AA,5,FALSE)</f>
        <v>0.42</v>
      </c>
      <c r="AC24" s="158">
        <f>VLOOKUP(A24,SG!J:P,5,FALSE)</f>
        <v>1.07</v>
      </c>
      <c r="AD24" s="158">
        <f>VLOOKUP($A24,SG!$A:$R,5,FALSE)</f>
        <v>0.18</v>
      </c>
      <c r="AE24" s="158">
        <f>AB24-AC24</f>
        <v>-0.65000000000000013</v>
      </c>
      <c r="AF24" s="147">
        <f>AA24+V24</f>
        <v>0.33</v>
      </c>
      <c r="AG24" s="158">
        <f>AB24+W24</f>
        <v>-0.14000000000000007</v>
      </c>
      <c r="AH24" s="158">
        <f>AC24+X24</f>
        <v>1.53</v>
      </c>
      <c r="AI24" s="158">
        <f>Y24+AD24</f>
        <v>0.69</v>
      </c>
      <c r="AJ24" s="158">
        <f>AG24-AH24</f>
        <v>-1.6700000000000002</v>
      </c>
      <c r="AK24" s="147">
        <f>VLOOKUP(A24,'sg event averag'!A:F,3,FALSE)</f>
        <v>0.88</v>
      </c>
      <c r="AL24" s="158">
        <f>VLOOKUP(A24,SG!T:AA,3,FALSE)</f>
        <v>1.45</v>
      </c>
      <c r="AM24" s="158">
        <f>VLOOKUP(A24,SG!J:P,3,FALSE)</f>
        <v>1.32</v>
      </c>
      <c r="AN24" s="158">
        <f>VLOOKUP($A24,SG!$A:$R,3,FALSE)</f>
        <v>0.25</v>
      </c>
      <c r="AO24" s="158">
        <f>AL24-AM24</f>
        <v>0.12999999999999989</v>
      </c>
      <c r="AP24" s="147">
        <f>VLOOKUP(A24,'sg event averag'!A:F,2,FALSE)</f>
        <v>-0.24</v>
      </c>
      <c r="AQ24" s="158">
        <f>VLOOKUP(A24,SG!T:AA,2,FALSE)</f>
        <v>-0.92</v>
      </c>
      <c r="AR24" s="158">
        <f>VLOOKUP(A24,SG!J:P,2,FALSE)</f>
        <v>-0.13</v>
      </c>
      <c r="AS24" s="158">
        <f>VLOOKUP($A24,SG!$A:$R,2,FALSE)</f>
        <v>0.76</v>
      </c>
      <c r="AT24" s="158">
        <f>AQ24-AR24</f>
        <v>-0.79</v>
      </c>
      <c r="AU24" s="147">
        <f>AP24+AK24</f>
        <v>0.64</v>
      </c>
      <c r="AV24" s="147">
        <f>AQ24+AL24</f>
        <v>0.52999999999999992</v>
      </c>
      <c r="AW24" s="147">
        <f>AR24+AM24</f>
        <v>1.19</v>
      </c>
      <c r="AX24" s="147">
        <f>AS24+AN24</f>
        <v>1.01</v>
      </c>
      <c r="AY24" s="158">
        <f>AV24-AW24</f>
        <v>-0.66</v>
      </c>
      <c r="AZ24" s="155">
        <f>VLOOKUP(A24,'[1]Combined models for Fantasy Cru'!$L:$M,2,FALSE)</f>
        <v>72.775180736141635</v>
      </c>
      <c r="BA24" s="147">
        <f t="shared" si="1"/>
        <v>37.840853227909193</v>
      </c>
      <c r="BB24" s="147">
        <f>AI24-AS24</f>
        <v>-7.0000000000000062E-2</v>
      </c>
      <c r="BJ24" s="161">
        <v>0</v>
      </c>
      <c r="BK24" s="161">
        <v>0</v>
      </c>
      <c r="BL24" s="161">
        <v>0</v>
      </c>
      <c r="BM24" s="155">
        <f>RANK(T24,T$5:T$680,1)/10</f>
        <v>2.2999999999999998</v>
      </c>
      <c r="BN24" s="155">
        <f>RANK(Y24,Y$5:Y$680,1)/5</f>
        <v>4</v>
      </c>
      <c r="BO24" s="155">
        <f>RANK(AD24,AD$5:AD$140,1)/6</f>
        <v>3.1666666666666665</v>
      </c>
      <c r="BP24" s="155">
        <f>RANK(AI24,AI$5:AI$140,1)/10</f>
        <v>2</v>
      </c>
      <c r="BQ24" s="155">
        <f>RANK(AN24,AN$5:AN$140,1)/10</f>
        <v>2</v>
      </c>
      <c r="BR24" s="155">
        <f>RANK(AS24,AS$5:AS$140,1)/10</f>
        <v>2.1</v>
      </c>
      <c r="BT24" s="158" t="e">
        <f>RANK(Q24,Q$5:Q$73,1)/2.5</f>
        <v>#N/A</v>
      </c>
      <c r="BU24" s="158" t="e">
        <f>RANK(AA24,AA$5:AA$73,1)/5</f>
        <v>#N/A</v>
      </c>
      <c r="BV24" s="158" t="e">
        <f>RANK(AF24,AF$5:AF$73,1)/2.5</f>
        <v>#N/A</v>
      </c>
      <c r="BW24" s="158" t="e">
        <f>RANK(AK24,AK$5:AK$73,1)/7.5</f>
        <v>#N/A</v>
      </c>
      <c r="BX24" s="158" t="e">
        <f>RANK(AP24,AP$5:AP$73,1)/3.5</f>
        <v>#N/A</v>
      </c>
      <c r="BY24" s="158" t="e">
        <f>RANK(V24,V$5:V$73,1)/2.5</f>
        <v>#N/A</v>
      </c>
      <c r="BZ24" s="152">
        <v>10</v>
      </c>
      <c r="CA24" s="152">
        <v>4.2</v>
      </c>
      <c r="CB24" s="152">
        <v>3.9333333333333331</v>
      </c>
    </row>
    <row r="25" spans="1:80">
      <c r="A25" s="123" t="s">
        <v>1426</v>
      </c>
      <c r="B25" s="59">
        <f>VLOOKUP(A25,'DK Pricing'!A:B,2,FALSE)</f>
        <v>9000</v>
      </c>
      <c r="C25" s="59">
        <f>VLOOKUP(A25,Odds!A:B,2,FALSE)</f>
        <v>400</v>
      </c>
      <c r="D25" s="154">
        <f>RANK(E25,E$5:E$124)</f>
        <v>6</v>
      </c>
      <c r="E25" s="145">
        <v>42.940851172649275</v>
      </c>
      <c r="F25" s="92">
        <f>VLOOKUP(A25,SG!T:AA,8,FALSE)+70</f>
        <v>69</v>
      </c>
      <c r="G25" s="92">
        <f>VLOOKUP(A25,SG!J:Q,8,FALSE)+70</f>
        <v>74</v>
      </c>
      <c r="H25" s="92">
        <f>VLOOKUP(A25,SG!A:H,8,FALSE)+70</f>
        <v>69</v>
      </c>
      <c r="I25" s="148">
        <v>-5</v>
      </c>
      <c r="J25" s="146">
        <f>VLOOKUP(A25,'Copy values for ESPN'!B:J,9,FALSE)</f>
        <v>5</v>
      </c>
      <c r="K25" s="146">
        <f>VLOOKUP(A25,'Copy values for ESPN'!B:J,8,FALSE)</f>
        <v>0</v>
      </c>
      <c r="L25" s="148">
        <f>VLOOKUP(A25,'Copy values for ESPN'!B:N,11,FALSE)</f>
        <v>11</v>
      </c>
      <c r="M25" s="146">
        <f>VLOOKUP(A25,'Copy values for ESPN'!B:G,6,FALSE)</f>
        <v>28</v>
      </c>
      <c r="N25" s="148">
        <f>VLOOKUP(A25,'Copy values for ESPN'!B:P,15,FALSE)</f>
        <v>12</v>
      </c>
      <c r="O25" s="148">
        <f>VLOOKUP(A25,'Copy values for ESPN'!B:P,14,FALSE)</f>
        <v>15</v>
      </c>
      <c r="Q25" s="147">
        <f>VLOOKUP(A25,'sg event averag'!A:F,6,FALSE)</f>
        <v>0.55000000000000004</v>
      </c>
      <c r="R25" s="158">
        <f>AG25+AL25</f>
        <v>2.46</v>
      </c>
      <c r="S25" s="158">
        <f>X25+AC25+AM25</f>
        <v>-0.96</v>
      </c>
      <c r="T25" s="158">
        <f>Y25+AD25+AN25</f>
        <v>-7.0000000000000007E-2</v>
      </c>
      <c r="U25" s="158">
        <f>R25-S25</f>
        <v>3.42</v>
      </c>
      <c r="V25" s="147">
        <f>VLOOKUP(A25,'sg event averag'!A:F,4,FALSE)</f>
        <v>-0.77</v>
      </c>
      <c r="W25" s="158">
        <f>VLOOKUP(A25,SG!T:AA,4,FALSE)</f>
        <v>0</v>
      </c>
      <c r="X25" s="158">
        <f>VLOOKUP(A25,SG!J:P,4,FALSE)</f>
        <v>-2.02</v>
      </c>
      <c r="Y25" s="158">
        <f>VLOOKUP($A25,SG!$A:$R,4,FALSE)</f>
        <v>0.03</v>
      </c>
      <c r="Z25" s="158">
        <f>W25-X25</f>
        <v>2.02</v>
      </c>
      <c r="AA25" s="147">
        <f>VLOOKUP(A25,'sg event averag'!A:F,5,FALSE)</f>
        <v>0.54</v>
      </c>
      <c r="AB25" s="158">
        <f>VLOOKUP(A25,SG!T:AA,5,FALSE)</f>
        <v>0.65</v>
      </c>
      <c r="AC25" s="158">
        <f>VLOOKUP(A25,SG!J:P,5,FALSE)</f>
        <v>0.26</v>
      </c>
      <c r="AD25" s="158">
        <f>VLOOKUP($A25,SG!$A:$R,5,FALSE)</f>
        <v>-0.39</v>
      </c>
      <c r="AE25" s="158">
        <f>AB25-AC25</f>
        <v>0.39</v>
      </c>
      <c r="AF25" s="147">
        <f>AA25+V25</f>
        <v>-0.22999999999999998</v>
      </c>
      <c r="AG25" s="158">
        <f>AB25+W25</f>
        <v>0.65</v>
      </c>
      <c r="AH25" s="158">
        <f>AC25+X25</f>
        <v>-1.76</v>
      </c>
      <c r="AI25" s="158">
        <f>Y25+AD25</f>
        <v>-0.36</v>
      </c>
      <c r="AJ25" s="158">
        <f>AG25-AH25</f>
        <v>2.41</v>
      </c>
      <c r="AK25" s="147">
        <f>VLOOKUP(A25,'sg event averag'!A:F,3,FALSE)</f>
        <v>0.78</v>
      </c>
      <c r="AL25" s="158">
        <f>VLOOKUP(A25,SG!T:AA,3,FALSE)</f>
        <v>1.81</v>
      </c>
      <c r="AM25" s="158">
        <f>VLOOKUP(A25,SG!J:P,3,FALSE)</f>
        <v>0.8</v>
      </c>
      <c r="AN25" s="158">
        <f>VLOOKUP($A25,SG!$A:$R,3,FALSE)</f>
        <v>0.28999999999999998</v>
      </c>
      <c r="AO25" s="158">
        <f>AL25-AM25</f>
        <v>1.01</v>
      </c>
      <c r="AP25" s="147">
        <f>VLOOKUP(A25,'sg event averag'!A:F,2,FALSE)</f>
        <v>-0.23</v>
      </c>
      <c r="AQ25" s="158">
        <f>VLOOKUP(A25,SG!T:AA,2,FALSE)</f>
        <v>-7.0000000000000007E-2</v>
      </c>
      <c r="AR25" s="158">
        <f>VLOOKUP(A25,SG!J:P,2,FALSE)</f>
        <v>-0.32</v>
      </c>
      <c r="AS25" s="158">
        <f>VLOOKUP($A25,SG!$A:$R,2,FALSE)</f>
        <v>-0.24</v>
      </c>
      <c r="AT25" s="158">
        <f>AQ25-AR25</f>
        <v>0.25</v>
      </c>
      <c r="AU25" s="147">
        <f>AP25+AK25</f>
        <v>0.55000000000000004</v>
      </c>
      <c r="AV25" s="147">
        <f>AQ25+AL25</f>
        <v>1.74</v>
      </c>
      <c r="AW25" s="147">
        <f>AR25+AM25</f>
        <v>0.48000000000000004</v>
      </c>
      <c r="AX25" s="147">
        <f>AS25+AN25</f>
        <v>4.9999999999999989E-2</v>
      </c>
      <c r="AY25" s="158">
        <f>AV25-AW25</f>
        <v>1.26</v>
      </c>
      <c r="AZ25" s="155">
        <f>VLOOKUP(A25,'[1]Combined models for Fantasy Cru'!$L:$M,2,FALSE)</f>
        <v>87.603806030281021</v>
      </c>
      <c r="BA25" s="147">
        <f t="shared" si="1"/>
        <v>42.940851172649275</v>
      </c>
      <c r="BB25" s="147">
        <f>AI25-AS25</f>
        <v>-0.12</v>
      </c>
      <c r="BJ25" s="161">
        <v>0</v>
      </c>
      <c r="BK25" s="161">
        <v>0</v>
      </c>
      <c r="BL25" s="161">
        <v>0</v>
      </c>
      <c r="BM25" s="155">
        <f>RANK(T25,T$5:T$680,1)/10</f>
        <v>1.4</v>
      </c>
      <c r="BN25" s="155">
        <f>RANK(Y25,Y$5:Y$680,1)/5</f>
        <v>2.8</v>
      </c>
      <c r="BO25" s="155">
        <f>RANK(AD25,AD$5:AD$140,1)/6</f>
        <v>1.8333333333333333</v>
      </c>
      <c r="BP25" s="155">
        <f>RANK(AI25,AI$5:AI$140,1)/10</f>
        <v>1.3</v>
      </c>
      <c r="BQ25" s="155">
        <f>RANK(AN25,AN$5:AN$140,1)/10</f>
        <v>2.2000000000000002</v>
      </c>
      <c r="BR25" s="155">
        <f>RANK(AS25,AS$5:AS$140,1)/10</f>
        <v>1.4</v>
      </c>
      <c r="BT25" s="158" t="e">
        <f>RANK(Q25,Q$5:Q$73,1)/2.5</f>
        <v>#N/A</v>
      </c>
      <c r="BU25" s="158" t="e">
        <f>RANK(AA25,AA$5:AA$73,1)/5</f>
        <v>#N/A</v>
      </c>
      <c r="BV25" s="158" t="e">
        <f>RANK(AF25,AF$5:AF$73,1)/2.5</f>
        <v>#N/A</v>
      </c>
      <c r="BW25" s="158" t="e">
        <f>RANK(AK25,AK$5:AK$73,1)/7.5</f>
        <v>#N/A</v>
      </c>
      <c r="BX25" s="158" t="e">
        <f>RANK(AP25,AP$5:AP$73,1)/3.5</f>
        <v>#N/A</v>
      </c>
      <c r="BY25" s="158" t="e">
        <f>RANK(V25,V$5:V$73,1)/2.5</f>
        <v>#N/A</v>
      </c>
      <c r="BZ25" s="152">
        <v>6.4</v>
      </c>
      <c r="CA25" s="152">
        <v>6.8</v>
      </c>
      <c r="CB25" s="152">
        <v>2.8666666666666667</v>
      </c>
    </row>
    <row r="26" spans="1:80">
      <c r="A26" s="123" t="s">
        <v>1473</v>
      </c>
      <c r="B26" s="59">
        <f>VLOOKUP(A26,'DK Pricing'!A:B,2,FALSE)</f>
        <v>9700</v>
      </c>
      <c r="C26" s="59" t="e">
        <f>VLOOKUP(A26,Odds!A:B,2,FALSE)</f>
        <v>#N/A</v>
      </c>
      <c r="D26" s="154">
        <f>RANK(E26,E$5:E$124)</f>
        <v>26</v>
      </c>
      <c r="E26" s="145">
        <v>27.081502367133094</v>
      </c>
      <c r="F26" s="92" t="e">
        <f>VLOOKUP(A26,SG!T:AA,8,FALSE)+70</f>
        <v>#N/A</v>
      </c>
      <c r="G26" s="92" t="e">
        <f>VLOOKUP(A26,SG!J:Q,8,FALSE)+70</f>
        <v>#N/A</v>
      </c>
      <c r="H26" s="92">
        <f>VLOOKUP(A26,SG!A:H,8,FALSE)+70</f>
        <v>70</v>
      </c>
      <c r="I26" s="148">
        <v>-6</v>
      </c>
      <c r="J26" s="146" t="e">
        <f>VLOOKUP(A26,'Copy values for ESPN'!B:J,9,FALSE)</f>
        <v>#N/A</v>
      </c>
      <c r="K26" s="146" t="e">
        <f>VLOOKUP(A26,'Copy values for ESPN'!B:J,8,FALSE)</f>
        <v>#N/A</v>
      </c>
      <c r="L26" s="148" t="e">
        <f>VLOOKUP(A26,'Copy values for ESPN'!B:N,11,FALSE)</f>
        <v>#N/A</v>
      </c>
      <c r="M26" s="146" t="e">
        <f>VLOOKUP(A26,'Copy values for ESPN'!B:G,6,FALSE)</f>
        <v>#N/A</v>
      </c>
      <c r="N26" s="148" t="e">
        <f>VLOOKUP(A26,'Copy values for ESPN'!B:P,15,FALSE)</f>
        <v>#N/A</v>
      </c>
      <c r="O26" s="148" t="e">
        <f>VLOOKUP(A26,'Copy values for ESPN'!B:P,14,FALSE)</f>
        <v>#N/A</v>
      </c>
      <c r="Q26" s="147" t="e">
        <f>VLOOKUP(A26,'sg event averag'!A:F,6,FALSE)</f>
        <v>#N/A</v>
      </c>
      <c r="R26" s="158" t="e">
        <f>AG26+AL26</f>
        <v>#N/A</v>
      </c>
      <c r="S26" s="158" t="e">
        <f>X26+AC26+AM26</f>
        <v>#N/A</v>
      </c>
      <c r="T26" s="158">
        <f>Y26+AD26+AN26</f>
        <v>0.71999999999999975</v>
      </c>
      <c r="U26" s="158" t="e">
        <f>R26-S26</f>
        <v>#N/A</v>
      </c>
      <c r="V26" s="147" t="e">
        <f>VLOOKUP(A26,'sg event averag'!A:F,4,FALSE)</f>
        <v>#N/A</v>
      </c>
      <c r="W26" s="158" t="e">
        <f>VLOOKUP(A26,SG!T:AA,4,FALSE)</f>
        <v>#N/A</v>
      </c>
      <c r="X26" s="158" t="e">
        <f>VLOOKUP(A26,SG!J:P,4,FALSE)</f>
        <v>#N/A</v>
      </c>
      <c r="Y26" s="158">
        <f>VLOOKUP($A26,SG!$A:$R,4,FALSE)</f>
        <v>1.88</v>
      </c>
      <c r="Z26" s="158" t="e">
        <f>W26-X26</f>
        <v>#N/A</v>
      </c>
      <c r="AA26" s="147" t="e">
        <f>VLOOKUP(A26,'sg event averag'!A:F,5,FALSE)</f>
        <v>#N/A</v>
      </c>
      <c r="AB26" s="158" t="e">
        <f>VLOOKUP(A26,SG!T:AA,5,FALSE)</f>
        <v>#N/A</v>
      </c>
      <c r="AC26" s="158" t="e">
        <f>VLOOKUP(A26,SG!J:P,5,FALSE)</f>
        <v>#N/A</v>
      </c>
      <c r="AD26" s="158">
        <f>VLOOKUP($A26,SG!$A:$R,5,FALSE)</f>
        <v>-0.12</v>
      </c>
      <c r="AE26" s="158" t="e">
        <f>AB26-AC26</f>
        <v>#N/A</v>
      </c>
      <c r="AF26" s="147" t="e">
        <f>AA26+V26</f>
        <v>#N/A</v>
      </c>
      <c r="AG26" s="158" t="e">
        <f>AB26+W26</f>
        <v>#N/A</v>
      </c>
      <c r="AH26" s="158" t="e">
        <f>AC26+X26</f>
        <v>#N/A</v>
      </c>
      <c r="AI26" s="158">
        <f>Y26+AD26</f>
        <v>1.7599999999999998</v>
      </c>
      <c r="AJ26" s="158" t="e">
        <f>AG26-AH26</f>
        <v>#N/A</v>
      </c>
      <c r="AK26" s="147" t="e">
        <f>VLOOKUP(A26,'sg event averag'!A:F,3,FALSE)</f>
        <v>#N/A</v>
      </c>
      <c r="AL26" s="158" t="e">
        <f>VLOOKUP(A26,SG!T:AA,3,FALSE)</f>
        <v>#N/A</v>
      </c>
      <c r="AM26" s="158" t="e">
        <f>VLOOKUP(A26,SG!J:P,3,FALSE)</f>
        <v>#N/A</v>
      </c>
      <c r="AN26" s="158">
        <f>VLOOKUP($A26,SG!$A:$R,3,FALSE)</f>
        <v>-1.04</v>
      </c>
      <c r="AO26" s="158" t="e">
        <f>AL26-AM26</f>
        <v>#N/A</v>
      </c>
      <c r="AP26" s="147" t="e">
        <f>VLOOKUP(A26,'sg event averag'!A:F,2,FALSE)</f>
        <v>#N/A</v>
      </c>
      <c r="AQ26" s="158" t="e">
        <f>VLOOKUP(A26,SG!T:AA,2,FALSE)</f>
        <v>#N/A</v>
      </c>
      <c r="AR26" s="158" t="e">
        <f>VLOOKUP(A26,SG!J:P,2,FALSE)</f>
        <v>#N/A</v>
      </c>
      <c r="AS26" s="158">
        <f>VLOOKUP($A26,SG!$A:$R,2,FALSE)</f>
        <v>-2.02</v>
      </c>
      <c r="AT26" s="158" t="e">
        <f>AQ26-AR26</f>
        <v>#N/A</v>
      </c>
      <c r="AU26" s="147" t="e">
        <f>AP26+AK26</f>
        <v>#N/A</v>
      </c>
      <c r="AV26" s="147" t="e">
        <f>AQ26+AL26</f>
        <v>#N/A</v>
      </c>
      <c r="AW26" s="147" t="e">
        <f>AR26+AM26</f>
        <v>#N/A</v>
      </c>
      <c r="AX26" s="147">
        <f>AS26+AN26</f>
        <v>-3.06</v>
      </c>
      <c r="AY26" s="158" t="e">
        <f>AV26-AW26</f>
        <v>#N/A</v>
      </c>
      <c r="AZ26" s="155">
        <v>50</v>
      </c>
      <c r="BA26" s="147">
        <f t="shared" si="1"/>
        <v>27.081502367133094</v>
      </c>
      <c r="BB26" s="147">
        <f>AI26-AS26</f>
        <v>3.78</v>
      </c>
      <c r="BJ26" s="161">
        <v>0</v>
      </c>
      <c r="BK26" s="161">
        <v>0</v>
      </c>
      <c r="BL26" s="161">
        <v>0</v>
      </c>
      <c r="BM26" s="155">
        <f>RANK(T26,T$5:T$680,1)/10</f>
        <v>2.2000000000000002</v>
      </c>
      <c r="BN26" s="155">
        <f>RANK(Y26,Y$5:Y$680,1)/5</f>
        <v>6</v>
      </c>
      <c r="BO26" s="155">
        <f>RANK(AD26,AD$5:AD$140,1)/6</f>
        <v>2.3333333333333335</v>
      </c>
      <c r="BP26" s="155">
        <f>RANK(AI26,AI$5:AI$140,1)/10</f>
        <v>2.6</v>
      </c>
      <c r="BQ26" s="155">
        <f>RANK(AN26,AN$5:AN$140,1)/10</f>
        <v>0.4</v>
      </c>
      <c r="BR26" s="155">
        <f>RANK(AS26,AS$5:AS$140,1)/10</f>
        <v>0.4</v>
      </c>
      <c r="BT26" s="158" t="e">
        <f>RANK(Q26,Q$5:Q$73,1)/2.5</f>
        <v>#N/A</v>
      </c>
      <c r="BU26" s="158" t="e">
        <f>RANK(AA26,AA$5:AA$73,1)/5</f>
        <v>#N/A</v>
      </c>
      <c r="BV26" s="158" t="e">
        <f>RANK(AF26,AF$5:AF$73,1)/2.5</f>
        <v>#N/A</v>
      </c>
      <c r="BW26" s="158" t="e">
        <f>RANK(AK26,AK$5:AK$73,1)/7.5</f>
        <v>#N/A</v>
      </c>
      <c r="BX26" s="158" t="e">
        <f>RANK(AP26,AP$5:AP$73,1)/3.5</f>
        <v>#N/A</v>
      </c>
      <c r="BY26" s="158" t="e">
        <f>RANK(V26,V$5:V$73,1)/2.5</f>
        <v>#N/A</v>
      </c>
      <c r="BZ26" s="152">
        <v>10</v>
      </c>
      <c r="CA26" s="152">
        <v>4.2</v>
      </c>
      <c r="CB26" s="152">
        <v>3.4666666666666668</v>
      </c>
    </row>
    <row r="27" spans="1:80">
      <c r="A27" s="123" t="s">
        <v>1240</v>
      </c>
      <c r="B27" s="59">
        <f>VLOOKUP(A27,'DK Pricing'!A:B,2,FALSE)</f>
        <v>7400</v>
      </c>
      <c r="C27" s="59" t="e">
        <f>VLOOKUP(A27,Odds!A:B,2,FALSE)</f>
        <v>#N/A</v>
      </c>
      <c r="D27" s="154">
        <f>RANK(E27,E$5:E$124)</f>
        <v>15</v>
      </c>
      <c r="E27" s="145">
        <v>36.286292840370074</v>
      </c>
      <c r="F27" s="92">
        <f>VLOOKUP(A27,SG!T:AA,8,FALSE)+70</f>
        <v>72</v>
      </c>
      <c r="G27" s="92">
        <f>VLOOKUP(A27,SG!J:Q,8,FALSE)+70</f>
        <v>74</v>
      </c>
      <c r="H27" s="92">
        <f>VLOOKUP(A27,SG!A:H,8,FALSE)+70</f>
        <v>68</v>
      </c>
      <c r="I27" s="148">
        <v>-6</v>
      </c>
      <c r="J27" s="146">
        <f>VLOOKUP(A27,'Copy values for ESPN'!B:J,9,FALSE)</f>
        <v>6</v>
      </c>
      <c r="K27" s="146">
        <f>VLOOKUP(A27,'Copy values for ESPN'!B:J,8,FALSE)</f>
        <v>0</v>
      </c>
      <c r="L27" s="148">
        <f>VLOOKUP(A27,'Copy values for ESPN'!B:N,11,FALSE)</f>
        <v>9</v>
      </c>
      <c r="M27" s="146">
        <f>VLOOKUP(A27,'Copy values for ESPN'!B:G,6,FALSE)</f>
        <v>61</v>
      </c>
      <c r="N27" s="148">
        <f>VLOOKUP(A27,'Copy values for ESPN'!B:P,15,FALSE)</f>
        <v>41</v>
      </c>
      <c r="O27" s="148">
        <f>VLOOKUP(A27,'Copy values for ESPN'!B:P,14,FALSE)</f>
        <v>17</v>
      </c>
      <c r="Q27" s="147">
        <f>VLOOKUP(A27,'sg event averag'!A:F,6,FALSE)</f>
        <v>-1.52</v>
      </c>
      <c r="R27" s="158">
        <f>AG27+AL27</f>
        <v>-1.0200000000000005</v>
      </c>
      <c r="S27" s="158">
        <f>X27+AC27+AM27</f>
        <v>0.44999999999999996</v>
      </c>
      <c r="T27" s="158">
        <f>Y27+AD27+AN27</f>
        <v>0.41000000000000003</v>
      </c>
      <c r="U27" s="158">
        <f>R27-S27</f>
        <v>-1.4700000000000004</v>
      </c>
      <c r="V27" s="147">
        <f>VLOOKUP(A27,'sg event averag'!A:F,4,FALSE)</f>
        <v>-1.41</v>
      </c>
      <c r="W27" s="158">
        <f>VLOOKUP(A27,SG!T:AA,4,FALSE)</f>
        <v>-1.56</v>
      </c>
      <c r="X27" s="158">
        <f>VLOOKUP(A27,SG!J:P,4,FALSE)</f>
        <v>-1.37</v>
      </c>
      <c r="Y27" s="158">
        <f>VLOOKUP($A27,SG!$A:$R,4,FALSE)</f>
        <v>1.34</v>
      </c>
      <c r="Z27" s="158">
        <f>W27-X27</f>
        <v>-0.18999999999999995</v>
      </c>
      <c r="AA27" s="147">
        <f>VLOOKUP(A27,'sg event averag'!A:F,5,FALSE)</f>
        <v>-0.3</v>
      </c>
      <c r="AB27" s="158">
        <f>VLOOKUP(A27,SG!T:AA,5,FALSE)</f>
        <v>-1.0900000000000001</v>
      </c>
      <c r="AC27" s="158">
        <f>VLOOKUP(A27,SG!J:P,5,FALSE)</f>
        <v>1.02</v>
      </c>
      <c r="AD27" s="158">
        <f>VLOOKUP($A27,SG!$A:$R,5,FALSE)</f>
        <v>-1.02</v>
      </c>
      <c r="AE27" s="158">
        <f>AB27-AC27</f>
        <v>-2.1100000000000003</v>
      </c>
      <c r="AF27" s="147">
        <f>AA27+V27</f>
        <v>-1.71</v>
      </c>
      <c r="AG27" s="158">
        <f>AB27+W27</f>
        <v>-2.6500000000000004</v>
      </c>
      <c r="AH27" s="158">
        <f>AC27+X27</f>
        <v>-0.35000000000000009</v>
      </c>
      <c r="AI27" s="158">
        <f>Y27+AD27</f>
        <v>0.32000000000000006</v>
      </c>
      <c r="AJ27" s="158">
        <f>AG27-AH27</f>
        <v>-2.3000000000000003</v>
      </c>
      <c r="AK27" s="147">
        <f>VLOOKUP(A27,'sg event averag'!A:F,3,FALSE)</f>
        <v>0.19</v>
      </c>
      <c r="AL27" s="158">
        <f>VLOOKUP(A27,SG!T:AA,3,FALSE)</f>
        <v>1.63</v>
      </c>
      <c r="AM27" s="158">
        <f>VLOOKUP(A27,SG!J:P,3,FALSE)</f>
        <v>0.8</v>
      </c>
      <c r="AN27" s="158">
        <f>VLOOKUP($A27,SG!$A:$R,3,FALSE)</f>
        <v>0.09</v>
      </c>
      <c r="AO27" s="158">
        <f>AL27-AM27</f>
        <v>0.82999999999999985</v>
      </c>
      <c r="AP27" s="147">
        <f>VLOOKUP(A27,'sg event averag'!A:F,2,FALSE)</f>
        <v>-0.5</v>
      </c>
      <c r="AQ27" s="158">
        <f>VLOOKUP(A27,SG!T:AA,2,FALSE)</f>
        <v>0.41</v>
      </c>
      <c r="AR27" s="158">
        <f>VLOOKUP(A27,SG!J:P,2,FALSE)</f>
        <v>-1.73</v>
      </c>
      <c r="AS27" s="158">
        <f>VLOOKUP($A27,SG!$A:$R,2,FALSE)</f>
        <v>0.28999999999999998</v>
      </c>
      <c r="AT27" s="158">
        <f>AQ27-AR27</f>
        <v>2.14</v>
      </c>
      <c r="AU27" s="147">
        <f>AP27+AK27</f>
        <v>-0.31</v>
      </c>
      <c r="AV27" s="147">
        <f>AQ27+AL27</f>
        <v>2.04</v>
      </c>
      <c r="AW27" s="147">
        <f>AR27+AM27</f>
        <v>-0.92999999999999994</v>
      </c>
      <c r="AX27" s="147">
        <f>AS27+AN27</f>
        <v>0.38</v>
      </c>
      <c r="AY27" s="158">
        <f>AV27-AW27</f>
        <v>2.9699999999999998</v>
      </c>
      <c r="AZ27" s="155">
        <f>VLOOKUP(A27,'[1]Combined models for Fantasy Cru'!$L:$M,2,FALSE)</f>
        <v>71.32222344651133</v>
      </c>
      <c r="BA27" s="147">
        <f t="shared" si="1"/>
        <v>36.286292840370074</v>
      </c>
      <c r="BB27" s="147">
        <f>AI27-AS27</f>
        <v>3.0000000000000082E-2</v>
      </c>
      <c r="BJ27" s="161">
        <v>0</v>
      </c>
      <c r="BK27" s="161">
        <v>0</v>
      </c>
      <c r="BL27" s="161">
        <v>0</v>
      </c>
      <c r="BM27" s="155">
        <f>RANK(T27,T$5:T$680,1)/10</f>
        <v>1.9</v>
      </c>
      <c r="BN27" s="155">
        <f>RANK(Y27,Y$5:Y$680,1)/5</f>
        <v>5.2</v>
      </c>
      <c r="BO27" s="155">
        <f>RANK(AD27,AD$5:AD$140,1)/6</f>
        <v>0.66666666666666663</v>
      </c>
      <c r="BP27" s="155">
        <f>RANK(AI27,AI$5:AI$140,1)/10</f>
        <v>1.8</v>
      </c>
      <c r="BQ27" s="155">
        <f>RANK(AN27,AN$5:AN$140,1)/10</f>
        <v>1.5</v>
      </c>
      <c r="BR27" s="155">
        <f>RANK(AS27,AS$5:AS$140,1)/10</f>
        <v>1.8</v>
      </c>
      <c r="BT27" s="158" t="e">
        <f>RANK(Q27,Q$5:Q$73,1)/2.5</f>
        <v>#N/A</v>
      </c>
      <c r="BU27" s="158" t="e">
        <f>RANK(AA27,AA$5:AA$73,1)/5</f>
        <v>#N/A</v>
      </c>
      <c r="BV27" s="158" t="e">
        <f>RANK(AF27,AF$5:AF$73,1)/2.5</f>
        <v>#N/A</v>
      </c>
      <c r="BW27" s="158" t="e">
        <f>RANK(AK27,AK$5:AK$73,1)/7.5</f>
        <v>#N/A</v>
      </c>
      <c r="BX27" s="158" t="e">
        <f>RANK(AP27,AP$5:AP$73,1)/3.5</f>
        <v>#N/A</v>
      </c>
      <c r="BY27" s="158" t="e">
        <f>RANK(V27,V$5:V$73,1)/2.5</f>
        <v>#N/A</v>
      </c>
      <c r="BZ27" s="152">
        <v>13.6</v>
      </c>
      <c r="CA27" s="152">
        <v>1.1000000000000001</v>
      </c>
      <c r="CB27" s="152">
        <v>4.2666666666666666</v>
      </c>
    </row>
    <row r="28" spans="1:80" ht="20.25" customHeight="1">
      <c r="A28" s="123" t="s">
        <v>1436</v>
      </c>
      <c r="B28" s="59">
        <f>VLOOKUP(A28,'DK Pricing'!A:B,2,FALSE)</f>
        <v>8200</v>
      </c>
      <c r="C28" s="59">
        <f>VLOOKUP(A28,Odds!A:B,2,FALSE)</f>
        <v>500</v>
      </c>
      <c r="D28" s="154">
        <f>RANK(E28,E$5:E$124)</f>
        <v>5</v>
      </c>
      <c r="E28" s="145">
        <v>43.967761581778987</v>
      </c>
      <c r="F28" s="92">
        <f>VLOOKUP(A28,SG!T:AA,8,FALSE)+70</f>
        <v>74</v>
      </c>
      <c r="G28" s="92">
        <f>VLOOKUP(A28,SG!J:Q,8,FALSE)+70</f>
        <v>70</v>
      </c>
      <c r="H28" s="92">
        <f>VLOOKUP(A28,SG!A:H,8,FALSE)+70</f>
        <v>67</v>
      </c>
      <c r="I28" s="148">
        <v>-6</v>
      </c>
      <c r="J28" s="146">
        <f>VLOOKUP(A28,'Copy values for ESPN'!B:J,9,FALSE)</f>
        <v>10</v>
      </c>
      <c r="K28" s="146">
        <f>VLOOKUP(A28,'Copy values for ESPN'!B:J,8,FALSE)</f>
        <v>0</v>
      </c>
      <c r="L28" s="148">
        <f>VLOOKUP(A28,'Copy values for ESPN'!B:N,11,FALSE)</f>
        <v>11</v>
      </c>
      <c r="M28" s="146">
        <f>VLOOKUP(A28,'Copy values for ESPN'!B:G,6,FALSE)</f>
        <v>40</v>
      </c>
      <c r="N28" s="148">
        <f>VLOOKUP(A28,'Copy values for ESPN'!B:P,15,FALSE)</f>
        <v>48</v>
      </c>
      <c r="O28" s="148">
        <f>VLOOKUP(A28,'Copy values for ESPN'!B:P,14,FALSE)</f>
        <v>22</v>
      </c>
      <c r="Q28" s="147">
        <f>VLOOKUP(A28,'sg event averag'!A:F,6,FALSE)</f>
        <v>0.1</v>
      </c>
      <c r="R28" s="158">
        <f>AG28+AL28</f>
        <v>-3.16</v>
      </c>
      <c r="S28" s="158">
        <f>X28+AC28+AM28</f>
        <v>2.4300000000000002</v>
      </c>
      <c r="T28" s="158">
        <f>Y28+AD28+AN28</f>
        <v>-9.9999999999998979E-3</v>
      </c>
      <c r="U28" s="158">
        <f>R28-S28</f>
        <v>-5.59</v>
      </c>
      <c r="V28" s="147">
        <f>VLOOKUP(A28,'sg event averag'!A:F,4,FALSE)</f>
        <v>0.11</v>
      </c>
      <c r="W28" s="158">
        <f>VLOOKUP(A28,SG!T:AA,4,FALSE)</f>
        <v>-1.94</v>
      </c>
      <c r="X28" s="158">
        <f>VLOOKUP(A28,SG!J:P,4,FALSE)</f>
        <v>0.91</v>
      </c>
      <c r="Y28" s="158">
        <f>VLOOKUP($A28,SG!$A:$R,4,FALSE)</f>
        <v>0.06</v>
      </c>
      <c r="Z28" s="158">
        <f>W28-X28</f>
        <v>-2.85</v>
      </c>
      <c r="AA28" s="147">
        <f>VLOOKUP(A28,'sg event averag'!A:F,5,FALSE)</f>
        <v>-0.12</v>
      </c>
      <c r="AB28" s="158">
        <f>VLOOKUP(A28,SG!T:AA,5,FALSE)</f>
        <v>-0.42</v>
      </c>
      <c r="AC28" s="158">
        <f>VLOOKUP(A28,SG!J:P,5,FALSE)</f>
        <v>1.07</v>
      </c>
      <c r="AD28" s="158">
        <f>VLOOKUP($A28,SG!$A:$R,5,FALSE)</f>
        <v>0.8</v>
      </c>
      <c r="AE28" s="158">
        <f>AB28-AC28</f>
        <v>-1.49</v>
      </c>
      <c r="AF28" s="147">
        <f>AA28+V28</f>
        <v>-9.999999999999995E-3</v>
      </c>
      <c r="AG28" s="158">
        <f>AB28+W28</f>
        <v>-2.36</v>
      </c>
      <c r="AH28" s="158">
        <f>AC28+X28</f>
        <v>1.98</v>
      </c>
      <c r="AI28" s="158">
        <f>Y28+AD28</f>
        <v>0.8600000000000001</v>
      </c>
      <c r="AJ28" s="158">
        <f>AG28-AH28</f>
        <v>-4.34</v>
      </c>
      <c r="AK28" s="147">
        <f>VLOOKUP(A28,'sg event averag'!A:F,3,FALSE)</f>
        <v>0.1</v>
      </c>
      <c r="AL28" s="158">
        <f>VLOOKUP(A28,SG!T:AA,3,FALSE)</f>
        <v>-0.8</v>
      </c>
      <c r="AM28" s="158">
        <f>VLOOKUP(A28,SG!J:P,3,FALSE)</f>
        <v>0.45</v>
      </c>
      <c r="AN28" s="158">
        <f>VLOOKUP($A28,SG!$A:$R,3,FALSE)</f>
        <v>-0.87</v>
      </c>
      <c r="AO28" s="158">
        <f>AL28-AM28</f>
        <v>-1.25</v>
      </c>
      <c r="AP28" s="147">
        <f>VLOOKUP(A28,'sg event averag'!A:F,2,FALSE)</f>
        <v>-0.12</v>
      </c>
      <c r="AQ28" s="158">
        <f>VLOOKUP(A28,SG!T:AA,2,FALSE)</f>
        <v>0.55000000000000004</v>
      </c>
      <c r="AR28" s="158">
        <f>VLOOKUP(A28,SG!J:P,2,FALSE)</f>
        <v>0.3</v>
      </c>
      <c r="AS28" s="158">
        <f>VLOOKUP($A28,SG!$A:$R,2,FALSE)</f>
        <v>1.71</v>
      </c>
      <c r="AT28" s="158">
        <f>AQ28-AR28</f>
        <v>0.25000000000000006</v>
      </c>
      <c r="AU28" s="147">
        <f>AP28+AK28</f>
        <v>-1.999999999999999E-2</v>
      </c>
      <c r="AV28" s="147">
        <f>AQ28+AL28</f>
        <v>-0.25</v>
      </c>
      <c r="AW28" s="147">
        <f>AR28+AM28</f>
        <v>0.75</v>
      </c>
      <c r="AX28" s="147">
        <f>AS28+AN28</f>
        <v>0.84</v>
      </c>
      <c r="AY28" s="158">
        <f>AV28-AW28</f>
        <v>-1</v>
      </c>
      <c r="AZ28" s="155">
        <f>VLOOKUP(A28,'[1]Combined models for Fantasy Cru'!$L:$M,2,FALSE)</f>
        <v>87.581776108861007</v>
      </c>
      <c r="BA28" s="147">
        <f t="shared" si="1"/>
        <v>43.967761581778987</v>
      </c>
      <c r="BB28" s="147">
        <f>AI28-AS28</f>
        <v>-0.84999999999999987</v>
      </c>
      <c r="BJ28" s="161">
        <v>0</v>
      </c>
      <c r="BK28" s="161">
        <v>0</v>
      </c>
      <c r="BL28" s="161">
        <v>0</v>
      </c>
      <c r="BM28" s="155">
        <f>RANK(T28,T$5:T$680,1)/10</f>
        <v>1.5</v>
      </c>
      <c r="BN28" s="155">
        <f>RANK(Y28,Y$5:Y$680,1)/5</f>
        <v>3</v>
      </c>
      <c r="BO28" s="155">
        <f>RANK(AD28,AD$5:AD$140,1)/6</f>
        <v>4.333333333333333</v>
      </c>
      <c r="BP28" s="155">
        <f>RANK(AI28,AI$5:AI$140,1)/10</f>
        <v>2.2000000000000002</v>
      </c>
      <c r="BQ28" s="155">
        <f>RANK(AN28,AN$5:AN$140,1)/10</f>
        <v>0.5</v>
      </c>
      <c r="BR28" s="155">
        <f>RANK(AS28,AS$5:AS$140,1)/10</f>
        <v>2.5</v>
      </c>
      <c r="BT28" s="158" t="e">
        <f>RANK(Q28,Q$5:Q$73,1)/2.5</f>
        <v>#N/A</v>
      </c>
      <c r="BU28" s="158" t="e">
        <f>RANK(AA28,AA$5:AA$73,1)/5</f>
        <v>#N/A</v>
      </c>
      <c r="BV28" s="158" t="e">
        <f>RANK(AF28,AF$5:AF$73,1)/2.5</f>
        <v>#N/A</v>
      </c>
      <c r="BW28" s="158" t="e">
        <f>RANK(AK28,AK$5:AK$73,1)/7.5</f>
        <v>#N/A</v>
      </c>
      <c r="BX28" s="158" t="e">
        <f>RANK(AP28,AP$5:AP$73,1)/3.5</f>
        <v>#N/A</v>
      </c>
      <c r="BY28" s="158" t="e">
        <f>RANK(V28,V$5:V$73,1)/2.5</f>
        <v>#N/A</v>
      </c>
      <c r="BZ28" s="152">
        <v>13.8</v>
      </c>
      <c r="CA28" s="152">
        <v>0.6</v>
      </c>
      <c r="CB28" s="152">
        <v>0.93333333333333335</v>
      </c>
    </row>
    <row r="29" spans="1:80">
      <c r="A29" s="123" t="s">
        <v>1412</v>
      </c>
      <c r="B29" s="59">
        <v>6200</v>
      </c>
      <c r="C29" s="59">
        <v>40</v>
      </c>
      <c r="D29" s="154">
        <f>RANK(E29,E$5:E$124)</f>
        <v>30</v>
      </c>
      <c r="E29" s="145">
        <v>21.605001224810152</v>
      </c>
      <c r="F29" s="92">
        <f>VLOOKUP(A29,SG!T:AA,8,FALSE)+70</f>
        <v>71</v>
      </c>
      <c r="G29" s="92">
        <f>VLOOKUP(A29,SG!J:Q,8,FALSE)+70</f>
        <v>68</v>
      </c>
      <c r="H29" s="92">
        <f>VLOOKUP(A29,SG!A:H,8,FALSE)+70</f>
        <v>67</v>
      </c>
      <c r="I29" s="148">
        <v>-6</v>
      </c>
      <c r="J29" s="146">
        <f>VLOOKUP(A29,'Copy values for ESPN'!B:J,9,FALSE)</f>
        <v>12</v>
      </c>
      <c r="K29" s="146">
        <f>VLOOKUP(A29,'Copy values for ESPN'!B:J,8,FALSE)</f>
        <v>0</v>
      </c>
      <c r="L29" s="148">
        <f>VLOOKUP(A29,'Copy values for ESPN'!B:N,11,FALSE)</f>
        <v>14</v>
      </c>
      <c r="M29" s="146">
        <f>VLOOKUP(A29,'Copy values for ESPN'!B:G,6,FALSE)</f>
        <v>52</v>
      </c>
      <c r="N29" s="148">
        <f>VLOOKUP(A29,'Copy values for ESPN'!B:P,15,FALSE)</f>
        <v>9</v>
      </c>
      <c r="O29" s="148">
        <f>VLOOKUP(A29,'Copy values for ESPN'!B:P,14,FALSE)</f>
        <v>53</v>
      </c>
      <c r="Q29" s="147">
        <f>VLOOKUP(A29,'sg event averag'!A:F,6,FALSE)</f>
        <v>-0.76</v>
      </c>
      <c r="R29" s="158">
        <f>AG29+AL29</f>
        <v>-0.5</v>
      </c>
      <c r="S29" s="158">
        <f>X29+AC29+AM29</f>
        <v>-0.59000000000000008</v>
      </c>
      <c r="T29" s="158">
        <f>Y29+AD29+AN29</f>
        <v>-0.67999999999999994</v>
      </c>
      <c r="U29" s="158">
        <f>R29-S29</f>
        <v>9.000000000000008E-2</v>
      </c>
      <c r="V29" s="147">
        <f>VLOOKUP(A29,'sg event averag'!A:F,4,FALSE)</f>
        <v>-0.88</v>
      </c>
      <c r="W29" s="158">
        <f>VLOOKUP(A29,SG!T:AA,4,FALSE)</f>
        <v>0.59</v>
      </c>
      <c r="X29" s="158">
        <f>VLOOKUP(A29,SG!J:P,4,FALSE)</f>
        <v>-1.08</v>
      </c>
      <c r="Y29" s="158">
        <f>VLOOKUP($A29,SG!$A:$R,4,FALSE)</f>
        <v>-0.85</v>
      </c>
      <c r="Z29" s="158">
        <f>W29-X29</f>
        <v>1.67</v>
      </c>
      <c r="AA29" s="147">
        <f>VLOOKUP(A29,'sg event averag'!A:F,5,FALSE)</f>
        <v>0.34</v>
      </c>
      <c r="AB29" s="158">
        <f>VLOOKUP(A29,SG!T:AA,5,FALSE)</f>
        <v>-0.71</v>
      </c>
      <c r="AC29" s="158">
        <f>VLOOKUP(A29,SG!J:P,5,FALSE)</f>
        <v>0.99</v>
      </c>
      <c r="AD29" s="158">
        <f>VLOOKUP($A29,SG!$A:$R,5,FALSE)</f>
        <v>0.61</v>
      </c>
      <c r="AE29" s="158">
        <f>AB29-AC29</f>
        <v>-1.7</v>
      </c>
      <c r="AF29" s="147">
        <f>AA29+V29</f>
        <v>-0.54</v>
      </c>
      <c r="AG29" s="158">
        <f>AB29+W29</f>
        <v>-0.12</v>
      </c>
      <c r="AH29" s="158">
        <f>AC29+X29</f>
        <v>-9.000000000000008E-2</v>
      </c>
      <c r="AI29" s="158">
        <f>Y29+AD29</f>
        <v>-0.24</v>
      </c>
      <c r="AJ29" s="158">
        <f>AG29-AH29</f>
        <v>-2.9999999999999916E-2</v>
      </c>
      <c r="AK29" s="147">
        <f>VLOOKUP(A29,'sg event averag'!A:F,3,FALSE)</f>
        <v>-0.22</v>
      </c>
      <c r="AL29" s="158">
        <f>VLOOKUP(A29,SG!T:AA,3,FALSE)</f>
        <v>-0.38</v>
      </c>
      <c r="AM29" s="158">
        <f>VLOOKUP(A29,SG!J:P,3,FALSE)</f>
        <v>-0.5</v>
      </c>
      <c r="AN29" s="158">
        <f>VLOOKUP($A29,SG!$A:$R,3,FALSE)</f>
        <v>-0.44</v>
      </c>
      <c r="AO29" s="158">
        <f>AL29-AM29</f>
        <v>0.12</v>
      </c>
      <c r="AP29" s="147">
        <f>VLOOKUP(A29,'sg event averag'!A:F,2,FALSE)</f>
        <v>2.41</v>
      </c>
      <c r="AQ29" s="158">
        <f>VLOOKUP(A29,SG!T:AA,2,FALSE)</f>
        <v>0.89</v>
      </c>
      <c r="AR29" s="158">
        <f>VLOOKUP(A29,SG!J:P,2,FALSE)</f>
        <v>5.32</v>
      </c>
      <c r="AS29" s="158">
        <f>VLOOKUP($A29,SG!$A:$R,2,FALSE)</f>
        <v>2.38</v>
      </c>
      <c r="AT29" s="158">
        <f>AQ29-AR29</f>
        <v>-4.4300000000000006</v>
      </c>
      <c r="AU29" s="147">
        <f>AP29+AK29</f>
        <v>2.19</v>
      </c>
      <c r="AV29" s="147">
        <f>AQ29+AL29</f>
        <v>0.51</v>
      </c>
      <c r="AW29" s="147">
        <f>AR29+AM29</f>
        <v>4.82</v>
      </c>
      <c r="AX29" s="147">
        <f>AS29+AN29</f>
        <v>1.94</v>
      </c>
      <c r="AY29" s="158">
        <f>AV29-AW29</f>
        <v>-4.3100000000000005</v>
      </c>
      <c r="AZ29" s="155">
        <v>40</v>
      </c>
      <c r="BA29" s="147">
        <f t="shared" si="1"/>
        <v>21.605001224810152</v>
      </c>
      <c r="BB29" s="147">
        <f>AI29-AS29</f>
        <v>-2.62</v>
      </c>
      <c r="BJ29" s="161">
        <v>0</v>
      </c>
      <c r="BK29" s="161">
        <v>0</v>
      </c>
      <c r="BL29" s="161">
        <v>0</v>
      </c>
      <c r="BM29" s="155">
        <f>RANK(T29,T$5:T$680,1)/10</f>
        <v>0.7</v>
      </c>
      <c r="BN29" s="155">
        <f>RANK(Y29,Y$5:Y$680,1)/5</f>
        <v>1.4</v>
      </c>
      <c r="BO29" s="155">
        <f>RANK(AD29,AD$5:AD$140,1)/6</f>
        <v>3.6666666666666665</v>
      </c>
      <c r="BP29" s="155">
        <f>RANK(AI29,AI$5:AI$140,1)/10</f>
        <v>1.5</v>
      </c>
      <c r="BQ29" s="155">
        <f>RANK(AN29,AN$5:AN$140,1)/10</f>
        <v>1</v>
      </c>
      <c r="BR29" s="155">
        <f>RANK(AS29,AS$5:AS$140,1)/10</f>
        <v>2.7</v>
      </c>
      <c r="BT29" s="158" t="e">
        <f>RANK(Q29,Q$5:Q$73,1)/2.5</f>
        <v>#N/A</v>
      </c>
      <c r="BU29" s="158" t="e">
        <f>RANK(AA29,AA$5:AA$73,1)/5</f>
        <v>#N/A</v>
      </c>
      <c r="BV29" s="158" t="e">
        <f>RANK(AF29,AF$5:AF$73,1)/2.5</f>
        <v>#N/A</v>
      </c>
      <c r="BW29" s="158" t="e">
        <f>RANK(AK29,AK$5:AK$73,1)/7.5</f>
        <v>#N/A</v>
      </c>
      <c r="BX29" s="158" t="e">
        <f>RANK(AP29,AP$5:AP$73,1)/3.5</f>
        <v>#N/A</v>
      </c>
      <c r="BY29" s="158" t="e">
        <f>RANK(V29,V$5:V$73,1)/2.5</f>
        <v>#N/A</v>
      </c>
      <c r="BZ29" s="152">
        <v>6.4</v>
      </c>
      <c r="CA29" s="152">
        <v>5</v>
      </c>
      <c r="CB29" s="152">
        <v>2.0666666666666669</v>
      </c>
    </row>
    <row r="30" spans="1:80">
      <c r="A30" s="123" t="s">
        <v>1457</v>
      </c>
      <c r="B30" s="59">
        <f>VLOOKUP(A30,'DK Pricing'!A:B,2,FALSE)</f>
        <v>6500</v>
      </c>
      <c r="C30" s="59">
        <f>VLOOKUP(A30,Odds!A:B,2,FALSE)</f>
        <v>150</v>
      </c>
      <c r="D30" s="154">
        <f>RANK(E30,E$5:E$124)</f>
        <v>13</v>
      </c>
      <c r="E30" s="145">
        <v>37.113862146571201</v>
      </c>
      <c r="F30" s="92">
        <f>VLOOKUP(A30,SG!T:AA,8,FALSE)+70</f>
        <v>70</v>
      </c>
      <c r="G30" s="92">
        <f>VLOOKUP(A30,SG!J:Q,8,FALSE)+70</f>
        <v>74</v>
      </c>
      <c r="H30" s="92">
        <f>VLOOKUP(A30,SG!A:H,8,FALSE)+70</f>
        <v>64</v>
      </c>
      <c r="I30" s="148">
        <v>-7</v>
      </c>
      <c r="J30" s="146">
        <f>VLOOKUP(A30,'Copy values for ESPN'!B:J,9,FALSE)</f>
        <v>7</v>
      </c>
      <c r="K30" s="146">
        <f>VLOOKUP(A30,'Copy values for ESPN'!B:J,8,FALSE)</f>
        <v>0</v>
      </c>
      <c r="L30" s="148">
        <f>VLOOKUP(A30,'Copy values for ESPN'!B:N,11,FALSE)</f>
        <v>9</v>
      </c>
      <c r="M30" s="146">
        <f>VLOOKUP(A30,'Copy values for ESPN'!B:G,6,FALSE)</f>
        <v>7</v>
      </c>
      <c r="N30" s="148">
        <f>VLOOKUP(A30,'Copy values for ESPN'!B:P,15,FALSE)</f>
        <v>9</v>
      </c>
      <c r="O30" s="148">
        <f>VLOOKUP(A30,'Copy values for ESPN'!B:P,14,FALSE)</f>
        <v>65</v>
      </c>
      <c r="Q30" s="147">
        <f>VLOOKUP(A30,'sg event averag'!A:F,6,FALSE)</f>
        <v>0.25</v>
      </c>
      <c r="R30" s="158">
        <f>AG30+AL30</f>
        <v>0.13000000000000003</v>
      </c>
      <c r="S30" s="158">
        <f>X30+AC30+AM30</f>
        <v>-0.85</v>
      </c>
      <c r="T30" s="158">
        <f>Y30+AD30+AN30</f>
        <v>1.9999999999999998</v>
      </c>
      <c r="U30" s="158">
        <f>R30-S30</f>
        <v>0.98</v>
      </c>
      <c r="V30" s="147">
        <f>VLOOKUP(A30,'sg event averag'!A:F,4,FALSE)</f>
        <v>0.54</v>
      </c>
      <c r="W30" s="158">
        <f>VLOOKUP(A30,SG!T:AA,4,FALSE)</f>
        <v>1.02</v>
      </c>
      <c r="X30" s="158">
        <f>VLOOKUP(A30,SG!J:P,4,FALSE)</f>
        <v>0.15</v>
      </c>
      <c r="Y30" s="158">
        <f>VLOOKUP($A30,SG!$A:$R,4,FALSE)</f>
        <v>1.2</v>
      </c>
      <c r="Z30" s="158">
        <f>W30-X30</f>
        <v>0.87</v>
      </c>
      <c r="AA30" s="147">
        <f>VLOOKUP(A30,'sg event averag'!A:F,5,FALSE)</f>
        <v>0.23</v>
      </c>
      <c r="AB30" s="158">
        <f>VLOOKUP(A30,SG!T:AA,5,FALSE)</f>
        <v>-0.74</v>
      </c>
      <c r="AC30" s="158">
        <f>VLOOKUP(A30,SG!J:P,5,FALSE)</f>
        <v>-0.38</v>
      </c>
      <c r="AD30" s="158">
        <f>VLOOKUP($A30,SG!$A:$R,5,FALSE)</f>
        <v>0.89</v>
      </c>
      <c r="AE30" s="158">
        <f>AB30-AC30</f>
        <v>-0.36</v>
      </c>
      <c r="AF30" s="147">
        <f>AA30+V30</f>
        <v>0.77</v>
      </c>
      <c r="AG30" s="158">
        <f>AB30+W30</f>
        <v>0.28000000000000003</v>
      </c>
      <c r="AH30" s="158">
        <f>AC30+X30</f>
        <v>-0.23</v>
      </c>
      <c r="AI30" s="158">
        <f>Y30+AD30</f>
        <v>2.09</v>
      </c>
      <c r="AJ30" s="158">
        <f>AG30-AH30</f>
        <v>0.51</v>
      </c>
      <c r="AK30" s="147">
        <f>VLOOKUP(A30,'sg event averag'!A:F,3,FALSE)</f>
        <v>-0.52</v>
      </c>
      <c r="AL30" s="158">
        <f>VLOOKUP(A30,SG!T:AA,3,FALSE)</f>
        <v>-0.15</v>
      </c>
      <c r="AM30" s="158">
        <f>VLOOKUP(A30,SG!J:P,3,FALSE)</f>
        <v>-0.62</v>
      </c>
      <c r="AN30" s="158">
        <f>VLOOKUP($A30,SG!$A:$R,3,FALSE)</f>
        <v>-0.09</v>
      </c>
      <c r="AO30" s="158">
        <f>AL30-AM30</f>
        <v>0.47</v>
      </c>
      <c r="AP30" s="147">
        <f>VLOOKUP(A30,'sg event averag'!A:F,2,FALSE)</f>
        <v>0.73</v>
      </c>
      <c r="AQ30" s="158">
        <f>VLOOKUP(A30,SG!T:AA,2,FALSE)</f>
        <v>1.26</v>
      </c>
      <c r="AR30" s="158">
        <f>VLOOKUP(A30,SG!J:P,2,FALSE)</f>
        <v>-0.43</v>
      </c>
      <c r="AS30" s="158">
        <f>VLOOKUP($A30,SG!$A:$R,2,FALSE)</f>
        <v>2.71</v>
      </c>
      <c r="AT30" s="158">
        <f>AQ30-AR30</f>
        <v>1.69</v>
      </c>
      <c r="AU30" s="147">
        <f>AP30+AK30</f>
        <v>0.20999999999999996</v>
      </c>
      <c r="AV30" s="147">
        <f>AQ30+AL30</f>
        <v>1.1100000000000001</v>
      </c>
      <c r="AW30" s="147">
        <f>AR30+AM30</f>
        <v>-1.05</v>
      </c>
      <c r="AX30" s="147">
        <f>AS30+AN30</f>
        <v>2.62</v>
      </c>
      <c r="AY30" s="158">
        <f>AV30-AW30</f>
        <v>2.16</v>
      </c>
      <c r="AZ30" s="155">
        <f>VLOOKUP(A30,'[1]Combined models for Fantasy Cru'!$L:$M,2,FALSE)</f>
        <v>68.593344024980865</v>
      </c>
      <c r="BA30" s="147">
        <f t="shared" si="1"/>
        <v>37.113862146571201</v>
      </c>
      <c r="BB30" s="147">
        <f>AI30-AS30</f>
        <v>-0.62000000000000011</v>
      </c>
      <c r="BJ30" s="161">
        <v>0</v>
      </c>
      <c r="BK30" s="161">
        <v>0</v>
      </c>
      <c r="BL30" s="161">
        <v>0</v>
      </c>
      <c r="BM30" s="155">
        <f>RANK(T30,T$5:T$680,1)/10</f>
        <v>2.8</v>
      </c>
      <c r="BN30" s="155">
        <f>RANK(Y30,Y$5:Y$680,1)/5</f>
        <v>4.8</v>
      </c>
      <c r="BO30" s="155">
        <f>RANK(AD30,AD$5:AD$140,1)/6</f>
        <v>4.5</v>
      </c>
      <c r="BP30" s="155">
        <f>RANK(AI30,AI$5:AI$140,1)/10</f>
        <v>2.7</v>
      </c>
      <c r="BQ30" s="155">
        <f>RANK(AN30,AN$5:AN$140,1)/10</f>
        <v>1.2</v>
      </c>
      <c r="BR30" s="155">
        <f>RANK(AS30,AS$5:AS$140,1)/10</f>
        <v>3</v>
      </c>
      <c r="BT30" s="158" t="e">
        <f>RANK(Q30,Q$5:Q$73,1)/2.5</f>
        <v>#N/A</v>
      </c>
      <c r="BU30" s="158" t="e">
        <f>RANK(AA30,AA$5:AA$73,1)/5</f>
        <v>#N/A</v>
      </c>
      <c r="BV30" s="158" t="e">
        <f>RANK(AF30,AF$5:AF$73,1)/2.5</f>
        <v>#N/A</v>
      </c>
      <c r="BW30" s="158" t="e">
        <f>RANK(AK30,AK$5:AK$73,1)/7.5</f>
        <v>#N/A</v>
      </c>
      <c r="BX30" s="158" t="e">
        <f>RANK(AP30,AP$5:AP$73,1)/3.5</f>
        <v>#N/A</v>
      </c>
      <c r="BY30" s="158" t="e">
        <f>RANK(V30,V$5:V$73,1)/2.5</f>
        <v>#N/A</v>
      </c>
      <c r="BZ30" s="152">
        <v>10</v>
      </c>
      <c r="CA30" s="152">
        <v>5</v>
      </c>
      <c r="CB30" s="152">
        <v>3.2666666666666666</v>
      </c>
    </row>
    <row r="31" spans="1:80">
      <c r="A31" s="123" t="s">
        <v>1442</v>
      </c>
      <c r="B31" s="59">
        <f>VLOOKUP(A31,'DK Pricing'!A:B,2,FALSE)</f>
        <v>9200</v>
      </c>
      <c r="C31" s="59">
        <f>VLOOKUP(A31,Odds!A:B,2,FALSE)</f>
        <v>10</v>
      </c>
      <c r="D31" s="154">
        <f>RANK(E31,E$5:E$124)</f>
        <v>4</v>
      </c>
      <c r="E31" s="145">
        <v>44.172122086232157</v>
      </c>
      <c r="F31" s="92">
        <f>VLOOKUP(A31,SG!T:AA,8,FALSE)+70</f>
        <v>73</v>
      </c>
      <c r="G31" s="92">
        <f>VLOOKUP(A31,SG!J:Q,8,FALSE)+70</f>
        <v>69</v>
      </c>
      <c r="H31" s="92">
        <f>VLOOKUP(A31,SG!A:H,8,FALSE)+70</f>
        <v>64</v>
      </c>
      <c r="I31" s="148">
        <v>-9</v>
      </c>
      <c r="J31" s="146">
        <f>VLOOKUP(A31,'Copy values for ESPN'!B:J,9,FALSE)</f>
        <v>11</v>
      </c>
      <c r="K31" s="146">
        <f>VLOOKUP(A31,'Copy values for ESPN'!B:J,8,FALSE)</f>
        <v>0</v>
      </c>
      <c r="L31" s="148">
        <f>VLOOKUP(A31,'Copy values for ESPN'!B:N,11,FALSE)</f>
        <v>13</v>
      </c>
      <c r="M31" s="146">
        <f>VLOOKUP(A31,'Copy values for ESPN'!B:G,6,FALSE)</f>
        <v>5</v>
      </c>
      <c r="N31" s="148">
        <f>VLOOKUP(A31,'Copy values for ESPN'!B:P,15,FALSE)</f>
        <v>20</v>
      </c>
      <c r="O31" s="148">
        <f>VLOOKUP(A31,'Copy values for ESPN'!B:P,14,FALSE)</f>
        <v>4</v>
      </c>
      <c r="Q31" s="147">
        <f>VLOOKUP(A31,'sg event averag'!A:F,6,FALSE)</f>
        <v>2.2200000000000002</v>
      </c>
      <c r="R31" s="158">
        <f>AG31+AL31</f>
        <v>7.0000000000000007E-2</v>
      </c>
      <c r="S31" s="158">
        <f>X31+AC31+AM31</f>
        <v>3.22</v>
      </c>
      <c r="T31" s="158">
        <f>Y31+AD31+AN31</f>
        <v>2.48</v>
      </c>
      <c r="U31" s="158">
        <f>R31-S31</f>
        <v>-3.1500000000000004</v>
      </c>
      <c r="V31" s="147">
        <f>VLOOKUP(A31,'sg event averag'!A:F,4,FALSE)</f>
        <v>0.66</v>
      </c>
      <c r="W31" s="158">
        <f>VLOOKUP(A31,SG!T:AA,4,FALSE)</f>
        <v>-0.1</v>
      </c>
      <c r="X31" s="158">
        <f>VLOOKUP(A31,SG!J:P,4,FALSE)</f>
        <v>0.24</v>
      </c>
      <c r="Y31" s="158">
        <f>VLOOKUP($A31,SG!$A:$R,4,FALSE)</f>
        <v>1.53</v>
      </c>
      <c r="Z31" s="158">
        <f>W31-X31</f>
        <v>-0.33999999999999997</v>
      </c>
      <c r="AA31" s="147">
        <f>VLOOKUP(A31,'sg event averag'!A:F,5,FALSE)</f>
        <v>1.25</v>
      </c>
      <c r="AB31" s="158">
        <f>VLOOKUP(A31,SG!T:AA,5,FALSE)</f>
        <v>0.47</v>
      </c>
      <c r="AC31" s="158">
        <f>VLOOKUP(A31,SG!J:P,5,FALSE)</f>
        <v>1.86</v>
      </c>
      <c r="AD31" s="158">
        <f>VLOOKUP($A31,SG!$A:$R,5,FALSE)</f>
        <v>0.78</v>
      </c>
      <c r="AE31" s="158">
        <f>AB31-AC31</f>
        <v>-1.3900000000000001</v>
      </c>
      <c r="AF31" s="147">
        <f>AA31+V31</f>
        <v>1.9100000000000001</v>
      </c>
      <c r="AG31" s="158">
        <f>AB31+W31</f>
        <v>0.37</v>
      </c>
      <c r="AH31" s="158">
        <f>AC31+X31</f>
        <v>2.1</v>
      </c>
      <c r="AI31" s="158">
        <f>Y31+AD31</f>
        <v>2.31</v>
      </c>
      <c r="AJ31" s="158">
        <f>AG31-AH31</f>
        <v>-1.73</v>
      </c>
      <c r="AK31" s="147">
        <f>VLOOKUP(A31,'sg event averag'!A:F,3,FALSE)</f>
        <v>0.3</v>
      </c>
      <c r="AL31" s="158">
        <f>VLOOKUP(A31,SG!T:AA,3,FALSE)</f>
        <v>-0.3</v>
      </c>
      <c r="AM31" s="158">
        <f>VLOOKUP(A31,SG!J:P,3,FALSE)</f>
        <v>1.1200000000000001</v>
      </c>
      <c r="AN31" s="158">
        <f>VLOOKUP($A31,SG!$A:$R,3,FALSE)</f>
        <v>0.17</v>
      </c>
      <c r="AO31" s="158">
        <f>AL31-AM31</f>
        <v>-1.4200000000000002</v>
      </c>
      <c r="AP31" s="147">
        <f>VLOOKUP(A31,'sg event averag'!A:F,2,FALSE)</f>
        <v>-0.56999999999999995</v>
      </c>
      <c r="AQ31" s="158">
        <f>VLOOKUP(A31,SG!T:AA,2,FALSE)</f>
        <v>-1.68</v>
      </c>
      <c r="AR31" s="158">
        <f>VLOOKUP(A31,SG!J:P,2,FALSE)</f>
        <v>0.51</v>
      </c>
      <c r="AS31" s="158">
        <f>VLOOKUP($A31,SG!$A:$R,2,FALSE)</f>
        <v>2.2200000000000002</v>
      </c>
      <c r="AT31" s="158">
        <f>AQ31-AR31</f>
        <v>-2.19</v>
      </c>
      <c r="AU31" s="147">
        <f>AP31+AK31</f>
        <v>-0.26999999999999996</v>
      </c>
      <c r="AV31" s="147">
        <f>AQ31+AL31</f>
        <v>-1.98</v>
      </c>
      <c r="AW31" s="147">
        <f>AR31+AM31</f>
        <v>1.6300000000000001</v>
      </c>
      <c r="AX31" s="147">
        <f>AS31+AN31</f>
        <v>2.39</v>
      </c>
      <c r="AY31" s="158">
        <f>AV31-AW31</f>
        <v>-3.6100000000000003</v>
      </c>
      <c r="AZ31" s="155">
        <f>VLOOKUP(A31,'[1]Combined models for Fantasy Cru'!$L:$M,2,FALSE)</f>
        <v>83.612304939031262</v>
      </c>
      <c r="BA31" s="147">
        <f t="shared" si="1"/>
        <v>44.172122086232157</v>
      </c>
      <c r="BB31" s="147">
        <f>AI31-AS31</f>
        <v>8.9999999999999858E-2</v>
      </c>
      <c r="BJ31" s="161">
        <v>0</v>
      </c>
      <c r="BK31" s="161">
        <v>0</v>
      </c>
      <c r="BL31" s="161">
        <v>0</v>
      </c>
      <c r="BM31" s="155">
        <f>RANK(T31,T$5:T$680,1)/10</f>
        <v>2.9</v>
      </c>
      <c r="BN31" s="155">
        <f>RANK(Y31,Y$5:Y$680,1)/5</f>
        <v>5.6</v>
      </c>
      <c r="BO31" s="155">
        <f>RANK(AD31,AD$5:AD$140,1)/6</f>
        <v>4.166666666666667</v>
      </c>
      <c r="BP31" s="155">
        <f>RANK(AI31,AI$5:AI$140,1)/10</f>
        <v>2.8</v>
      </c>
      <c r="BQ31" s="155">
        <f>RANK(AN31,AN$5:AN$140,1)/10</f>
        <v>1.9</v>
      </c>
      <c r="BR31" s="155">
        <f>RANK(AS31,AS$5:AS$140,1)/10</f>
        <v>2.6</v>
      </c>
      <c r="BT31" s="158" t="e">
        <f>RANK(Q31,Q$5:Q$73,1)/2.5</f>
        <v>#N/A</v>
      </c>
      <c r="BU31" s="158" t="e">
        <f>RANK(AA31,AA$5:AA$73,1)/5</f>
        <v>#N/A</v>
      </c>
      <c r="BV31" s="158" t="e">
        <f>RANK(AF31,AF$5:AF$73,1)/2.5</f>
        <v>#N/A</v>
      </c>
      <c r="BW31" s="158" t="e">
        <f>RANK(AK31,AK$5:AK$73,1)/7.5</f>
        <v>#N/A</v>
      </c>
      <c r="BX31" s="158" t="e">
        <f>RANK(AP31,AP$5:AP$73,1)/3.5</f>
        <v>#N/A</v>
      </c>
      <c r="BY31" s="158" t="e">
        <f>RANK(V31,V$5:V$73,1)/2.5</f>
        <v>#N/A</v>
      </c>
      <c r="BZ31" s="152">
        <v>6.4</v>
      </c>
      <c r="CA31" s="152">
        <v>6.8</v>
      </c>
      <c r="CB31" s="152">
        <v>3.4666666666666668</v>
      </c>
    </row>
    <row r="32" spans="1:80">
      <c r="A32" s="123" t="s">
        <v>1432</v>
      </c>
      <c r="B32" s="59">
        <f>VLOOKUP(A32,'DK Pricing'!A:B,2,FALSE)</f>
        <v>10100</v>
      </c>
      <c r="C32" s="59" t="e">
        <f>VLOOKUP(A32,Odds!A:B,2,FALSE)</f>
        <v>#N/A</v>
      </c>
      <c r="D32" s="154">
        <f>RANK(E32,E$5:E$124)</f>
        <v>2</v>
      </c>
      <c r="E32" s="145">
        <v>47.990851181711363</v>
      </c>
      <c r="F32" s="92">
        <f>VLOOKUP(A32,SG!T:AA,8,FALSE)+70</f>
        <v>71</v>
      </c>
      <c r="G32" s="92">
        <f>VLOOKUP(A32,SG!J:Q,8,FALSE)+70</f>
        <v>74</v>
      </c>
      <c r="H32" s="92">
        <f>VLOOKUP(A32,SG!A:H,8,FALSE)+70</f>
        <v>66</v>
      </c>
      <c r="I32" s="148">
        <v>-11</v>
      </c>
      <c r="J32" s="146">
        <f>VLOOKUP(A32,'Copy values for ESPN'!B:J,9,FALSE)</f>
        <v>8</v>
      </c>
      <c r="K32" s="146">
        <f>VLOOKUP(A32,'Copy values for ESPN'!B:J,8,FALSE)</f>
        <v>0</v>
      </c>
      <c r="L32" s="148">
        <f>VLOOKUP(A32,'Copy values for ESPN'!B:N,11,FALSE)</f>
        <v>14</v>
      </c>
      <c r="M32" s="146">
        <f>VLOOKUP(A32,'Copy values for ESPN'!B:G,6,FALSE)</f>
        <v>40</v>
      </c>
      <c r="N32" s="148">
        <f>VLOOKUP(A32,'Copy values for ESPN'!B:P,15,FALSE)</f>
        <v>48</v>
      </c>
      <c r="O32" s="148">
        <f>VLOOKUP(A32,'Copy values for ESPN'!B:P,14,FALSE)</f>
        <v>8</v>
      </c>
      <c r="Q32" s="147">
        <f>VLOOKUP(A32,'sg event averag'!A:F,6,FALSE)</f>
        <v>-7.0000000000000007E-2</v>
      </c>
      <c r="R32" s="158">
        <f>AG32+AL32</f>
        <v>1.1400000000000001</v>
      </c>
      <c r="S32" s="158">
        <f>X32+AC32+AM32</f>
        <v>-2.59</v>
      </c>
      <c r="T32" s="158">
        <f>Y32+AD32+AN32</f>
        <v>3.85</v>
      </c>
      <c r="U32" s="158">
        <f>R32-S32</f>
        <v>3.73</v>
      </c>
      <c r="V32" s="147">
        <f>VLOOKUP(A32,'sg event averag'!A:F,4,FALSE)</f>
        <v>0.2</v>
      </c>
      <c r="W32" s="158">
        <f>VLOOKUP(A32,SG!T:AA,4,FALSE)</f>
        <v>0.64</v>
      </c>
      <c r="X32" s="158">
        <f>VLOOKUP(A32,SG!J:P,4,FALSE)</f>
        <v>-0.01</v>
      </c>
      <c r="Y32" s="158">
        <f>VLOOKUP($A32,SG!$A:$R,4,FALSE)</f>
        <v>1.43</v>
      </c>
      <c r="Z32" s="158">
        <f>W32-X32</f>
        <v>0.65</v>
      </c>
      <c r="AA32" s="147">
        <f>VLOOKUP(A32,'sg event averag'!A:F,5,FALSE)</f>
        <v>0.5</v>
      </c>
      <c r="AB32" s="158">
        <f>VLOOKUP(A32,SG!T:AA,5,FALSE)</f>
        <v>0.39</v>
      </c>
      <c r="AC32" s="158">
        <f>VLOOKUP(A32,SG!J:P,5,FALSE)</f>
        <v>0.4</v>
      </c>
      <c r="AD32" s="158">
        <f>VLOOKUP($A32,SG!$A:$R,5,FALSE)</f>
        <v>1.49</v>
      </c>
      <c r="AE32" s="158">
        <f>AB32-AC32</f>
        <v>-1.0000000000000009E-2</v>
      </c>
      <c r="AF32" s="147">
        <f>AA32+V32</f>
        <v>0.7</v>
      </c>
      <c r="AG32" s="158">
        <f>AB32+W32</f>
        <v>1.03</v>
      </c>
      <c r="AH32" s="158">
        <f>AC32+X32</f>
        <v>0.39</v>
      </c>
      <c r="AI32" s="158">
        <f>Y32+AD32</f>
        <v>2.92</v>
      </c>
      <c r="AJ32" s="158">
        <f>AG32-AH32</f>
        <v>0.64</v>
      </c>
      <c r="AK32" s="147">
        <f>VLOOKUP(A32,'sg event averag'!A:F,3,FALSE)</f>
        <v>-0.77</v>
      </c>
      <c r="AL32" s="158">
        <f>VLOOKUP(A32,SG!T:AA,3,FALSE)</f>
        <v>0.11</v>
      </c>
      <c r="AM32" s="158">
        <f>VLOOKUP(A32,SG!J:P,3,FALSE)</f>
        <v>-2.98</v>
      </c>
      <c r="AN32" s="158">
        <f>VLOOKUP($A32,SG!$A:$R,3,FALSE)</f>
        <v>0.93</v>
      </c>
      <c r="AO32" s="158">
        <f>AL32-AM32</f>
        <v>3.09</v>
      </c>
      <c r="AP32" s="147">
        <f>VLOOKUP(A32,'sg event averag'!A:F,2,FALSE)</f>
        <v>-0.28000000000000003</v>
      </c>
      <c r="AQ32" s="158">
        <f>VLOOKUP(A32,SG!T:AA,2,FALSE)</f>
        <v>-0.75</v>
      </c>
      <c r="AR32" s="158">
        <f>VLOOKUP(A32,SG!J:P,2,FALSE)</f>
        <v>1.32</v>
      </c>
      <c r="AS32" s="158">
        <f>VLOOKUP($A32,SG!$A:$R,2,FALSE)</f>
        <v>-1.1499999999999999</v>
      </c>
      <c r="AT32" s="158">
        <f>AQ32-AR32</f>
        <v>-2.0700000000000003</v>
      </c>
      <c r="AU32" s="147">
        <f>AP32+AK32</f>
        <v>-1.05</v>
      </c>
      <c r="AV32" s="147">
        <f>AQ32+AL32</f>
        <v>-0.64</v>
      </c>
      <c r="AW32" s="147">
        <f>AR32+AM32</f>
        <v>-1.66</v>
      </c>
      <c r="AX32" s="147">
        <f>AS32+AN32</f>
        <v>-0.21999999999999986</v>
      </c>
      <c r="AY32" s="158">
        <f>AV32-AW32</f>
        <v>1.02</v>
      </c>
      <c r="AZ32" s="155">
        <f>VLOOKUP(A32,'[1]Combined models for Fantasy Cru'!$L:$M,2,FALSE)</f>
        <v>92.426398581147225</v>
      </c>
      <c r="BA32" s="147">
        <f t="shared" si="1"/>
        <v>47.990851181711363</v>
      </c>
      <c r="BB32" s="147">
        <f>AI32-AS32</f>
        <v>4.07</v>
      </c>
      <c r="BJ32" s="161">
        <v>0</v>
      </c>
      <c r="BK32" s="161">
        <v>0</v>
      </c>
      <c r="BL32" s="161">
        <v>0</v>
      </c>
      <c r="BM32" s="155">
        <f>RANK(T32,T$5:T$680,1)/10</f>
        <v>3</v>
      </c>
      <c r="BN32" s="155">
        <f>RANK(Y32,Y$5:Y$680,1)/5</f>
        <v>5.4</v>
      </c>
      <c r="BO32" s="155">
        <f>RANK(AD32,AD$5:AD$140,1)/6</f>
        <v>4.666666666666667</v>
      </c>
      <c r="BP32" s="155">
        <f>RANK(AI32,AI$5:AI$140,1)/10</f>
        <v>2.9</v>
      </c>
      <c r="BQ32" s="155">
        <f>RANK(AN32,AN$5:AN$140,1)/10</f>
        <v>2.7</v>
      </c>
      <c r="BR32" s="155">
        <f>RANK(AS32,AS$5:AS$140,1)/10</f>
        <v>0.9</v>
      </c>
      <c r="BT32" s="158" t="e">
        <f>RANK(Q32,Q$5:Q$73,1)/2.5</f>
        <v>#N/A</v>
      </c>
      <c r="BU32" s="158" t="e">
        <f>RANK(AA32,AA$5:AA$73,1)/5</f>
        <v>#N/A</v>
      </c>
      <c r="BV32" s="158" t="e">
        <f>RANK(AF32,AF$5:AF$73,1)/2.5</f>
        <v>#N/A</v>
      </c>
      <c r="BW32" s="158" t="e">
        <f>RANK(AK32,AK$5:AK$73,1)/7.5</f>
        <v>#N/A</v>
      </c>
      <c r="BX32" s="158" t="e">
        <f>RANK(AP32,AP$5:AP$73,1)/3.5</f>
        <v>#N/A</v>
      </c>
      <c r="BY32" s="158" t="e">
        <f>RANK(V32,V$5:V$73,1)/2.5</f>
        <v>#N/A</v>
      </c>
      <c r="BZ32" s="152">
        <v>12.8</v>
      </c>
      <c r="CA32" s="152">
        <v>3</v>
      </c>
      <c r="CB32" s="152">
        <v>4.5333333333333332</v>
      </c>
    </row>
    <row r="33" spans="1:80">
      <c r="A33" s="123" t="s">
        <v>1446</v>
      </c>
      <c r="B33" s="59">
        <f>VLOOKUP(A33,'DK Pricing'!A:B,2,FALSE)</f>
        <v>10400</v>
      </c>
      <c r="C33" s="59">
        <f>VLOOKUP(A33,Odds!A:B,2,FALSE)</f>
        <v>9</v>
      </c>
      <c r="D33" s="154">
        <f>RANK(E33,E$5:E$124)</f>
        <v>3</v>
      </c>
      <c r="E33" s="145">
        <v>45.61028305786666</v>
      </c>
      <c r="F33" s="92">
        <f>VLOOKUP(A33,SG!T:AA,8,FALSE)+70</f>
        <v>66</v>
      </c>
      <c r="G33" s="92">
        <f>VLOOKUP(A33,SG!J:Q,8,FALSE)+70</f>
        <v>71</v>
      </c>
      <c r="H33" s="92">
        <f>VLOOKUP(A33,SG!A:H,8,FALSE)+70</f>
        <v>65</v>
      </c>
      <c r="I33" s="148">
        <v>-13</v>
      </c>
      <c r="J33" s="146">
        <f>VLOOKUP(A33,'Copy values for ESPN'!B:J,9,FALSE)</f>
        <v>8</v>
      </c>
      <c r="K33" s="146">
        <f>VLOOKUP(A33,'Copy values for ESPN'!B:J,8,FALSE)</f>
        <v>0</v>
      </c>
      <c r="L33" s="148">
        <f>VLOOKUP(A33,'Copy values for ESPN'!B:N,11,FALSE)</f>
        <v>10</v>
      </c>
      <c r="M33" s="146">
        <f>VLOOKUP(A33,'Copy values for ESPN'!B:G,6,FALSE)</f>
        <v>12</v>
      </c>
      <c r="N33" s="148">
        <f>VLOOKUP(A33,'Copy values for ESPN'!B:P,15,FALSE)</f>
        <v>32</v>
      </c>
      <c r="O33" s="148">
        <f>VLOOKUP(A33,'Copy values for ESPN'!B:P,14,FALSE)</f>
        <v>5</v>
      </c>
      <c r="Q33" s="147">
        <f>VLOOKUP(A33,'sg event averag'!A:F,6,FALSE)</f>
        <v>0.9</v>
      </c>
      <c r="R33" s="158">
        <f>AG33+AL33</f>
        <v>2.3199999999999998</v>
      </c>
      <c r="S33" s="158">
        <f>X33+AC33+AM33</f>
        <v>0.91999999999999982</v>
      </c>
      <c r="T33" s="158">
        <f>Y33+AD33+AN33</f>
        <v>1.1000000000000001</v>
      </c>
      <c r="U33" s="158">
        <f>R33-S33</f>
        <v>1.4</v>
      </c>
      <c r="V33" s="147">
        <f>VLOOKUP(A33,'sg event averag'!A:F,4,FALSE)</f>
        <v>0.33</v>
      </c>
      <c r="W33" s="158">
        <f>VLOOKUP(A33,SG!T:AA,4,FALSE)</f>
        <v>-0.04</v>
      </c>
      <c r="X33" s="158">
        <f>VLOOKUP(A33,SG!J:P,4,FALSE)</f>
        <v>0.41</v>
      </c>
      <c r="Y33" s="158">
        <f>VLOOKUP($A33,SG!$A:$R,4,FALSE)</f>
        <v>1.28</v>
      </c>
      <c r="Z33" s="158">
        <f>W33-X33</f>
        <v>-0.44999999999999996</v>
      </c>
      <c r="AA33" s="147">
        <f>VLOOKUP(A33,'sg event averag'!A:F,5,FALSE)</f>
        <v>0.53</v>
      </c>
      <c r="AB33" s="158">
        <f>VLOOKUP(A33,SG!T:AA,5,FALSE)</f>
        <v>1.17</v>
      </c>
      <c r="AC33" s="158">
        <f>VLOOKUP(A33,SG!J:P,5,FALSE)</f>
        <v>1.4</v>
      </c>
      <c r="AD33" s="158">
        <f>VLOOKUP($A33,SG!$A:$R,5,FALSE)</f>
        <v>-0.28000000000000003</v>
      </c>
      <c r="AE33" s="158">
        <f>AB33-AC33</f>
        <v>-0.22999999999999998</v>
      </c>
      <c r="AF33" s="147">
        <f>AA33+V33</f>
        <v>0.8600000000000001</v>
      </c>
      <c r="AG33" s="158">
        <f>AB33+W33</f>
        <v>1.1299999999999999</v>
      </c>
      <c r="AH33" s="158">
        <f>AC33+X33</f>
        <v>1.8099999999999998</v>
      </c>
      <c r="AI33" s="158">
        <f>Y33+AD33</f>
        <v>1</v>
      </c>
      <c r="AJ33" s="158">
        <f>AG33-AH33</f>
        <v>-0.67999999999999994</v>
      </c>
      <c r="AK33" s="147">
        <f>VLOOKUP(A33,'sg event averag'!A:F,3,FALSE)</f>
        <v>0.04</v>
      </c>
      <c r="AL33" s="158">
        <f>VLOOKUP(A33,SG!T:AA,3,FALSE)</f>
        <v>1.19</v>
      </c>
      <c r="AM33" s="158">
        <f>VLOOKUP(A33,SG!J:P,3,FALSE)</f>
        <v>-0.89</v>
      </c>
      <c r="AN33" s="158">
        <f>VLOOKUP($A33,SG!$A:$R,3,FALSE)</f>
        <v>0.1</v>
      </c>
      <c r="AO33" s="158">
        <f>AL33-AM33</f>
        <v>2.08</v>
      </c>
      <c r="AP33" s="147">
        <f>VLOOKUP(A33,'sg event averag'!A:F,2,FALSE)</f>
        <v>0.75</v>
      </c>
      <c r="AQ33" s="158">
        <f>VLOOKUP(A33,SG!T:AA,2,FALSE)</f>
        <v>3.08</v>
      </c>
      <c r="AR33" s="158">
        <f>VLOOKUP(A33,SG!J:P,2,FALSE)</f>
        <v>0.81</v>
      </c>
      <c r="AS33" s="158">
        <f>VLOOKUP($A33,SG!$A:$R,2,FALSE)</f>
        <v>2.61</v>
      </c>
      <c r="AT33" s="158">
        <f>AQ33-AR33</f>
        <v>2.27</v>
      </c>
      <c r="AU33" s="147">
        <f>AP33+AK33</f>
        <v>0.79</v>
      </c>
      <c r="AV33" s="147">
        <f>AQ33+AL33</f>
        <v>4.2699999999999996</v>
      </c>
      <c r="AW33" s="147">
        <f>AR33+AM33</f>
        <v>-7.999999999999996E-2</v>
      </c>
      <c r="AX33" s="147">
        <f>AS33+AN33</f>
        <v>2.71</v>
      </c>
      <c r="AY33" s="158">
        <f>AV33-AW33</f>
        <v>4.3499999999999996</v>
      </c>
      <c r="AZ33" s="155">
        <f>VLOOKUP(A33,'[1]Combined models for Fantasy Cru'!$L:$M,2,FALSE)</f>
        <v>89.504353738552126</v>
      </c>
      <c r="BA33" s="147">
        <f t="shared" si="1"/>
        <v>45.61028305786666</v>
      </c>
      <c r="BB33" s="147">
        <f>AI33-AS33</f>
        <v>-1.6099999999999999</v>
      </c>
      <c r="BJ33" s="161">
        <v>0</v>
      </c>
      <c r="BK33" s="161">
        <v>0</v>
      </c>
      <c r="BL33" s="161">
        <v>0</v>
      </c>
      <c r="BM33" s="155">
        <f>RANK(T33,T$5:T$680,1)/10</f>
        <v>2.4</v>
      </c>
      <c r="BN33" s="155">
        <f>RANK(Y33,Y$5:Y$680,1)/5</f>
        <v>5</v>
      </c>
      <c r="BO33" s="155">
        <f>RANK(AD33,AD$5:AD$140,1)/6</f>
        <v>2.1666666666666665</v>
      </c>
      <c r="BP33" s="155">
        <f>RANK(AI33,AI$5:AI$140,1)/10</f>
        <v>2.2999999999999998</v>
      </c>
      <c r="BQ33" s="155">
        <f>RANK(AN33,AN$5:AN$140,1)/10</f>
        <v>1.6</v>
      </c>
      <c r="BR33" s="155">
        <f>RANK(AS33,AS$5:AS$140,1)/10</f>
        <v>2.9</v>
      </c>
      <c r="BT33" s="158" t="e">
        <f>RANK(Q33,Q$5:Q$73,1)/2.5</f>
        <v>#N/A</v>
      </c>
      <c r="BU33" s="158" t="e">
        <f>RANK(AA33,AA$5:AA$73,1)/5</f>
        <v>#N/A</v>
      </c>
      <c r="BV33" s="158" t="e">
        <f>RANK(AF33,AF$5:AF$73,1)/2.5</f>
        <v>#N/A</v>
      </c>
      <c r="BW33" s="158" t="e">
        <f>RANK(AK33,AK$5:AK$73,1)/7.5</f>
        <v>#N/A</v>
      </c>
      <c r="BX33" s="158" t="e">
        <f>RANK(AP33,AP$5:AP$73,1)/3.5</f>
        <v>#N/A</v>
      </c>
      <c r="BY33" s="158" t="e">
        <f>RANK(V33,V$5:V$73,1)/2.5</f>
        <v>#N/A</v>
      </c>
      <c r="BZ33" s="152">
        <v>12.8</v>
      </c>
      <c r="CA33" s="152">
        <v>5</v>
      </c>
      <c r="CB33" s="152">
        <v>4.4000000000000004</v>
      </c>
    </row>
    <row r="34" spans="1:80">
      <c r="A34" s="123" t="s">
        <v>1428</v>
      </c>
      <c r="B34" s="59">
        <f>VLOOKUP(A34,'DK Pricing'!A:B,2,FALSE)</f>
        <v>10700</v>
      </c>
      <c r="C34" s="59">
        <f>VLOOKUP(A34,Odds!A:B,2,FALSE)</f>
        <v>1.85</v>
      </c>
      <c r="D34" s="154">
        <f>RANK(E34,E$5:E$124)</f>
        <v>1</v>
      </c>
      <c r="E34" s="145">
        <v>48.633076669538028</v>
      </c>
      <c r="F34" s="92">
        <f>VLOOKUP(A34,SG!T:AA,8,FALSE)+70</f>
        <v>69</v>
      </c>
      <c r="G34" s="92">
        <f>VLOOKUP(A34,SG!J:Q,8,FALSE)+70</f>
        <v>69</v>
      </c>
      <c r="H34" s="92">
        <f>VLOOKUP(A34,SG!A:H,8,FALSE)+70</f>
        <v>67</v>
      </c>
      <c r="I34" s="148">
        <v>-13</v>
      </c>
      <c r="J34" s="146">
        <v>6</v>
      </c>
      <c r="K34" s="146">
        <f>VLOOKUP(A34,'Copy values for ESPN'!B:J,8,FALSE)</f>
        <v>0</v>
      </c>
      <c r="L34" s="148">
        <f>VLOOKUP(A34,'Copy values for ESPN'!B:N,11,FALSE)</f>
        <v>9</v>
      </c>
      <c r="M34" s="146">
        <f>VLOOKUP(A34,'Copy values for ESPN'!B:G,6,FALSE)</f>
        <v>3</v>
      </c>
      <c r="N34" s="148">
        <f>VLOOKUP(A34,'Copy values for ESPN'!B:P,15,FALSE)</f>
        <v>24</v>
      </c>
      <c r="O34" s="148">
        <f>VLOOKUP(A34,'Copy values for ESPN'!B:P,14,FALSE)</f>
        <v>12</v>
      </c>
      <c r="Q34" s="147">
        <f>VLOOKUP(A34,'sg event averag'!A:F,6,FALSE)</f>
        <v>2</v>
      </c>
      <c r="R34" s="158">
        <f>AG34+AL34</f>
        <v>2.5499999999999998</v>
      </c>
      <c r="S34" s="158">
        <f>X34+AC34+AM34</f>
        <v>2.73</v>
      </c>
      <c r="T34" s="158">
        <f>Y34+AD34+AN34</f>
        <v>1.2999999999999998</v>
      </c>
      <c r="U34" s="158">
        <f>R34-S34</f>
        <v>-0.18000000000000016</v>
      </c>
      <c r="V34" s="147">
        <f>VLOOKUP(A34,'sg event averag'!A:F,4,FALSE)</f>
        <v>1.62</v>
      </c>
      <c r="W34" s="158">
        <f>VLOOKUP(A34,SG!T:AA,4,FALSE)</f>
        <v>0.95</v>
      </c>
      <c r="X34" s="158">
        <f>VLOOKUP(A34,SG!J:P,4,FALSE)</f>
        <v>2.62</v>
      </c>
      <c r="Y34" s="158">
        <f>VLOOKUP($A34,SG!$A:$R,4,FALSE)</f>
        <v>0.43</v>
      </c>
      <c r="Z34" s="158">
        <f>W34-X34</f>
        <v>-1.6700000000000002</v>
      </c>
      <c r="AA34" s="147">
        <f>VLOOKUP(A34,'sg event averag'!A:F,5,FALSE)</f>
        <v>0.63</v>
      </c>
      <c r="AB34" s="158">
        <f>VLOOKUP(A34,SG!T:AA,5,FALSE)</f>
        <v>1.9</v>
      </c>
      <c r="AC34" s="158">
        <f>VLOOKUP(A34,SG!J:P,5,FALSE)</f>
        <v>0.03</v>
      </c>
      <c r="AD34" s="158">
        <f>VLOOKUP($A34,SG!$A:$R,5,FALSE)</f>
        <v>0.74</v>
      </c>
      <c r="AE34" s="158">
        <f>AB34-AC34</f>
        <v>1.8699999999999999</v>
      </c>
      <c r="AF34" s="147">
        <f>AA34+V34</f>
        <v>2.25</v>
      </c>
      <c r="AG34" s="158">
        <f>AB34+W34</f>
        <v>2.8499999999999996</v>
      </c>
      <c r="AH34" s="158">
        <f>AC34+X34</f>
        <v>2.65</v>
      </c>
      <c r="AI34" s="158">
        <f>Y34+AD34</f>
        <v>1.17</v>
      </c>
      <c r="AJ34" s="158">
        <f>AG34-AH34</f>
        <v>0.19999999999999973</v>
      </c>
      <c r="AK34" s="147">
        <f>VLOOKUP(A34,'sg event averag'!A:F,3,FALSE)</f>
        <v>-0.25</v>
      </c>
      <c r="AL34" s="158">
        <f>VLOOKUP(A34,SG!T:AA,3,FALSE)</f>
        <v>-0.3</v>
      </c>
      <c r="AM34" s="158">
        <f>VLOOKUP(A34,SG!J:P,3,FALSE)</f>
        <v>0.08</v>
      </c>
      <c r="AN34" s="158">
        <f>VLOOKUP($A34,SG!$A:$R,3,FALSE)</f>
        <v>0.13</v>
      </c>
      <c r="AO34" s="158">
        <f>AL34-AM34</f>
        <v>-0.38</v>
      </c>
      <c r="AP34" s="147">
        <f>VLOOKUP(A34,'sg event averag'!A:F,2,FALSE)</f>
        <v>0.64</v>
      </c>
      <c r="AQ34" s="158">
        <f>VLOOKUP(A34,SG!T:AA,2,FALSE)</f>
        <v>-0.16</v>
      </c>
      <c r="AR34" s="158">
        <f>VLOOKUP(A34,SG!J:P,2,FALSE)</f>
        <v>0.98</v>
      </c>
      <c r="AS34" s="158">
        <f>VLOOKUP($A34,SG!$A:$R,2,FALSE)</f>
        <v>0.4</v>
      </c>
      <c r="AT34" s="158">
        <f>AQ34-AR34</f>
        <v>-1.1399999999999999</v>
      </c>
      <c r="AU34" s="147">
        <f>AP34+AK34</f>
        <v>0.39</v>
      </c>
      <c r="AV34" s="147">
        <f>AQ34+AL34</f>
        <v>-0.45999999999999996</v>
      </c>
      <c r="AW34" s="147">
        <f>AR34+AM34</f>
        <v>1.06</v>
      </c>
      <c r="AX34" s="147">
        <f>AS34+AN34</f>
        <v>0.53</v>
      </c>
      <c r="AY34" s="158">
        <f>AV34-AW34</f>
        <v>-1.52</v>
      </c>
      <c r="AZ34" s="155">
        <f>VLOOKUP(A34,'[1]Combined models for Fantasy Cru'!$L:$M,2,FALSE)</f>
        <v>96.270044139179049</v>
      </c>
      <c r="BA34" s="147">
        <f t="shared" si="1"/>
        <v>48.633076669538028</v>
      </c>
      <c r="BB34" s="147">
        <f>AI34-AS34</f>
        <v>0.76999999999999991</v>
      </c>
      <c r="BJ34" s="161">
        <v>0</v>
      </c>
      <c r="BK34" s="161">
        <v>0</v>
      </c>
      <c r="BL34" s="161">
        <v>0</v>
      </c>
      <c r="BM34" s="155">
        <f>RANK(T34,T$5:T$680,1)/10</f>
        <v>2.5</v>
      </c>
      <c r="BN34" s="155">
        <f>RANK(Y34,Y$5:Y$680,1)/5</f>
        <v>3.8</v>
      </c>
      <c r="BO34" s="155">
        <f>RANK(AD34,AD$5:AD$140,1)/6</f>
        <v>3.8333333333333335</v>
      </c>
      <c r="BP34" s="155">
        <f>RANK(AI34,AI$5:AI$140,1)/10</f>
        <v>2.4</v>
      </c>
      <c r="BQ34" s="155">
        <f>RANK(AN34,AN$5:AN$140,1)/10</f>
        <v>1.8</v>
      </c>
      <c r="BR34" s="155">
        <f>RANK(AS34,AS$5:AS$140,1)/10</f>
        <v>2</v>
      </c>
      <c r="BT34" s="158" t="e">
        <f>RANK(Q34,Q$5:Q$73,1)/2.5</f>
        <v>#N/A</v>
      </c>
      <c r="BU34" s="158" t="e">
        <f>RANK(AA34,AA$5:AA$73,1)/5</f>
        <v>#N/A</v>
      </c>
      <c r="BV34" s="158" t="e">
        <f>RANK(AF34,AF$5:AF$73,1)/2.5</f>
        <v>#N/A</v>
      </c>
      <c r="BW34" s="158" t="e">
        <f>RANK(AK34,AK$5:AK$73,1)/7.5</f>
        <v>#N/A</v>
      </c>
      <c r="BX34" s="158" t="e">
        <f>RANK(AP34,AP$5:AP$73,1)/3.5</f>
        <v>#N/A</v>
      </c>
      <c r="BY34" s="158" t="e">
        <f>RANK(V34,V$5:V$73,1)/2.5</f>
        <v>#N/A</v>
      </c>
      <c r="BZ34" s="152">
        <v>8</v>
      </c>
      <c r="CA34" s="152">
        <v>4.2</v>
      </c>
      <c r="CB34" s="152">
        <v>0.8</v>
      </c>
    </row>
    <row r="35" spans="1:80">
      <c r="D35" s="154"/>
      <c r="E35" s="145"/>
      <c r="F35" s="92"/>
      <c r="G35" s="92"/>
      <c r="H35" s="92"/>
      <c r="I35" s="148"/>
      <c r="J35" s="146"/>
      <c r="K35" s="146"/>
      <c r="L35" s="148"/>
      <c r="M35" s="146"/>
      <c r="Q35" s="147"/>
      <c r="R35" s="158"/>
      <c r="S35" s="158"/>
      <c r="T35" s="158"/>
      <c r="U35" s="158"/>
      <c r="V35" s="147"/>
      <c r="W35" s="158"/>
      <c r="X35" s="158"/>
      <c r="Y35" s="158"/>
      <c r="Z35" s="158"/>
      <c r="AA35" s="147"/>
      <c r="AB35" s="158"/>
      <c r="AC35" s="158"/>
      <c r="AD35" s="158"/>
      <c r="AE35" s="158"/>
      <c r="AF35" s="147"/>
      <c r="AG35" s="158"/>
      <c r="AH35" s="158"/>
      <c r="AI35" s="158"/>
      <c r="AJ35" s="158"/>
      <c r="AK35" s="147"/>
      <c r="AL35" s="158"/>
      <c r="AM35" s="158"/>
      <c r="AN35" s="158"/>
      <c r="AO35" s="158"/>
      <c r="AP35" s="147"/>
      <c r="AQ35" s="158"/>
      <c r="AR35" s="158"/>
      <c r="AS35" s="158"/>
      <c r="AT35" s="158"/>
      <c r="AU35" s="147"/>
      <c r="AV35" s="147"/>
      <c r="AW35" s="147"/>
      <c r="AX35" s="147"/>
      <c r="AY35" s="158"/>
      <c r="AZ35" s="155"/>
      <c r="BA35" s="147"/>
      <c r="BB35" s="147"/>
      <c r="BJ35" s="155"/>
      <c r="BK35" s="158"/>
      <c r="BL35" s="155"/>
      <c r="BM35" s="155"/>
      <c r="BN35" s="155"/>
      <c r="BO35" s="155"/>
      <c r="BP35" s="155"/>
      <c r="BQ35" s="155"/>
      <c r="BR35" s="155"/>
      <c r="BT35" s="158"/>
      <c r="BU35" s="158"/>
      <c r="BV35" s="158"/>
      <c r="BW35" s="158"/>
      <c r="BX35" s="158"/>
      <c r="BY35" s="158"/>
      <c r="BZ35" s="152"/>
      <c r="CA35" s="152"/>
      <c r="CB35" s="152"/>
    </row>
    <row r="36" spans="1:80">
      <c r="D36" s="154"/>
      <c r="E36" s="145"/>
      <c r="F36" s="92"/>
      <c r="G36" s="92"/>
      <c r="H36" s="92"/>
      <c r="I36" s="148"/>
      <c r="J36" s="146"/>
      <c r="K36" s="146"/>
      <c r="L36" s="148"/>
      <c r="M36" s="146"/>
      <c r="Q36" s="147"/>
      <c r="R36" s="158"/>
      <c r="S36" s="158"/>
      <c r="T36" s="158"/>
      <c r="U36" s="158"/>
      <c r="V36" s="147"/>
      <c r="W36" s="158"/>
      <c r="X36" s="158"/>
      <c r="Y36" s="158"/>
      <c r="Z36" s="158"/>
      <c r="AA36" s="147"/>
      <c r="AB36" s="158"/>
      <c r="AC36" s="158"/>
      <c r="AD36" s="158"/>
      <c r="AE36" s="158"/>
      <c r="AF36" s="147"/>
      <c r="AG36" s="158"/>
      <c r="AH36" s="158"/>
      <c r="AI36" s="158"/>
      <c r="AJ36" s="158"/>
      <c r="AK36" s="147"/>
      <c r="AL36" s="158"/>
      <c r="AM36" s="158"/>
      <c r="AN36" s="158"/>
      <c r="AO36" s="158"/>
      <c r="AP36" s="147"/>
      <c r="AQ36" s="158"/>
      <c r="AR36" s="158"/>
      <c r="AS36" s="158"/>
      <c r="AT36" s="158"/>
      <c r="AU36" s="147"/>
      <c r="AV36" s="147"/>
      <c r="AW36" s="147"/>
      <c r="AX36" s="147"/>
      <c r="AY36" s="158"/>
      <c r="AZ36" s="155"/>
      <c r="BA36" s="147"/>
      <c r="BB36" s="147"/>
      <c r="BJ36" s="155"/>
      <c r="BK36" s="158"/>
      <c r="BL36" s="155"/>
      <c r="BM36" s="155"/>
      <c r="BN36" s="155"/>
      <c r="BO36" s="155"/>
      <c r="BP36" s="155"/>
      <c r="BQ36" s="155"/>
      <c r="BR36" s="155"/>
      <c r="BT36" s="158"/>
      <c r="BU36" s="158"/>
      <c r="BV36" s="158"/>
      <c r="BW36" s="158"/>
      <c r="BX36" s="158"/>
      <c r="BY36" s="158"/>
      <c r="BZ36" s="152"/>
      <c r="CA36" s="152"/>
      <c r="CB36" s="152"/>
    </row>
    <row r="37" spans="1:80">
      <c r="D37" s="154"/>
      <c r="E37" s="145"/>
      <c r="F37" s="92"/>
      <c r="G37" s="92"/>
      <c r="H37" s="92"/>
      <c r="I37" s="148"/>
      <c r="J37" s="146"/>
      <c r="K37" s="146"/>
      <c r="L37" s="148"/>
      <c r="M37" s="146"/>
      <c r="Q37" s="147"/>
      <c r="R37" s="158"/>
      <c r="S37" s="158"/>
      <c r="T37" s="158"/>
      <c r="U37" s="158"/>
      <c r="V37" s="147"/>
      <c r="W37" s="158"/>
      <c r="X37" s="158"/>
      <c r="Y37" s="158"/>
      <c r="Z37" s="158"/>
      <c r="AA37" s="147"/>
      <c r="AB37" s="158"/>
      <c r="AC37" s="158"/>
      <c r="AD37" s="158"/>
      <c r="AE37" s="158"/>
      <c r="AF37" s="147"/>
      <c r="AG37" s="158"/>
      <c r="AH37" s="158"/>
      <c r="AI37" s="158"/>
      <c r="AJ37" s="158"/>
      <c r="AK37" s="147"/>
      <c r="AL37" s="158"/>
      <c r="AM37" s="158"/>
      <c r="AN37" s="158"/>
      <c r="AO37" s="158"/>
      <c r="AP37" s="147"/>
      <c r="AQ37" s="158"/>
      <c r="AR37" s="158"/>
      <c r="AS37" s="158"/>
      <c r="AT37" s="158"/>
      <c r="AU37" s="147"/>
      <c r="AV37" s="147"/>
      <c r="AW37" s="147"/>
      <c r="AX37" s="147"/>
      <c r="AY37" s="158"/>
      <c r="AZ37" s="155"/>
      <c r="BA37" s="147"/>
      <c r="BB37" s="147"/>
      <c r="BJ37" s="155"/>
      <c r="BK37" s="158"/>
      <c r="BL37" s="155"/>
      <c r="BM37" s="155"/>
      <c r="BN37" s="155"/>
      <c r="BO37" s="155"/>
      <c r="BP37" s="155"/>
      <c r="BQ37" s="155"/>
      <c r="BR37" s="155"/>
      <c r="BT37" s="158"/>
      <c r="BU37" s="158"/>
      <c r="BV37" s="158"/>
      <c r="BW37" s="158"/>
      <c r="BX37" s="158"/>
      <c r="BY37" s="158"/>
      <c r="BZ37" s="152"/>
      <c r="CA37" s="152"/>
      <c r="CB37" s="152"/>
    </row>
    <row r="38" spans="1:80">
      <c r="D38" s="154"/>
      <c r="E38" s="145"/>
      <c r="F38" s="92"/>
      <c r="G38" s="92"/>
      <c r="H38" s="92"/>
      <c r="I38" s="148"/>
      <c r="J38" s="146"/>
      <c r="K38" s="146"/>
      <c r="L38" s="148"/>
      <c r="M38" s="146"/>
      <c r="Q38" s="147"/>
      <c r="R38" s="158"/>
      <c r="S38" s="158"/>
      <c r="T38" s="158"/>
      <c r="U38" s="158"/>
      <c r="V38" s="147"/>
      <c r="W38" s="158"/>
      <c r="X38" s="158"/>
      <c r="Y38" s="158"/>
      <c r="Z38" s="158"/>
      <c r="AA38" s="147"/>
      <c r="AB38" s="158"/>
      <c r="AC38" s="158"/>
      <c r="AD38" s="158"/>
      <c r="AE38" s="158"/>
      <c r="AF38" s="147"/>
      <c r="AG38" s="158"/>
      <c r="AH38" s="158"/>
      <c r="AI38" s="158"/>
      <c r="AJ38" s="158"/>
      <c r="AK38" s="147"/>
      <c r="AL38" s="158"/>
      <c r="AM38" s="158"/>
      <c r="AN38" s="158"/>
      <c r="AO38" s="158"/>
      <c r="AP38" s="147"/>
      <c r="AQ38" s="158"/>
      <c r="AR38" s="158"/>
      <c r="AS38" s="158"/>
      <c r="AT38" s="158"/>
      <c r="AU38" s="147"/>
      <c r="AV38" s="147"/>
      <c r="AW38" s="147"/>
      <c r="AX38" s="147"/>
      <c r="AY38" s="158"/>
      <c r="AZ38" s="155"/>
      <c r="BA38" s="147"/>
      <c r="BB38" s="147"/>
      <c r="BJ38" s="155"/>
      <c r="BK38" s="158"/>
      <c r="BL38" s="155"/>
      <c r="BM38" s="155"/>
      <c r="BN38" s="155"/>
      <c r="BO38" s="155"/>
      <c r="BP38" s="155"/>
      <c r="BQ38" s="155"/>
      <c r="BR38" s="155"/>
      <c r="BT38" s="158"/>
      <c r="BU38" s="158"/>
      <c r="BV38" s="158"/>
      <c r="BW38" s="158"/>
      <c r="BX38" s="158"/>
      <c r="BY38" s="158"/>
      <c r="BZ38" s="152"/>
      <c r="CA38" s="152"/>
      <c r="CB38" s="152"/>
    </row>
    <row r="39" spans="1:80">
      <c r="D39" s="154"/>
      <c r="E39" s="145"/>
      <c r="F39" s="92"/>
      <c r="G39" s="92"/>
      <c r="H39" s="92"/>
      <c r="I39" s="148"/>
      <c r="J39" s="146"/>
      <c r="K39" s="146"/>
      <c r="L39" s="148"/>
      <c r="M39" s="146"/>
      <c r="Q39" s="147"/>
      <c r="R39" s="158"/>
      <c r="S39" s="158"/>
      <c r="T39" s="158"/>
      <c r="U39" s="158"/>
      <c r="V39" s="147"/>
      <c r="W39" s="158"/>
      <c r="X39" s="158"/>
      <c r="Y39" s="158"/>
      <c r="Z39" s="158"/>
      <c r="AA39" s="147"/>
      <c r="AB39" s="158"/>
      <c r="AC39" s="158"/>
      <c r="AD39" s="158"/>
      <c r="AE39" s="158"/>
      <c r="AF39" s="147"/>
      <c r="AG39" s="158"/>
      <c r="AH39" s="158"/>
      <c r="AI39" s="158"/>
      <c r="AJ39" s="158"/>
      <c r="AK39" s="147"/>
      <c r="AL39" s="158"/>
      <c r="AM39" s="158"/>
      <c r="AN39" s="158"/>
      <c r="AO39" s="158"/>
      <c r="AP39" s="147"/>
      <c r="AQ39" s="158"/>
      <c r="AR39" s="158"/>
      <c r="AS39" s="158"/>
      <c r="AT39" s="158"/>
      <c r="AU39" s="147"/>
      <c r="AV39" s="147"/>
      <c r="AW39" s="147"/>
      <c r="AX39" s="147"/>
      <c r="AY39" s="158"/>
      <c r="AZ39" s="155"/>
      <c r="BA39" s="147"/>
      <c r="BB39" s="147"/>
      <c r="BJ39" s="155"/>
      <c r="BK39" s="158"/>
      <c r="BL39" s="155"/>
      <c r="BM39" s="155"/>
      <c r="BN39" s="155"/>
      <c r="BO39" s="155"/>
      <c r="BP39" s="155"/>
      <c r="BQ39" s="155"/>
      <c r="BR39" s="155"/>
      <c r="BT39" s="158"/>
      <c r="BU39" s="158"/>
      <c r="BV39" s="158"/>
      <c r="BW39" s="158"/>
      <c r="BX39" s="158"/>
      <c r="BY39" s="158"/>
      <c r="BZ39" s="152"/>
      <c r="CA39" s="152"/>
      <c r="CB39" s="152"/>
    </row>
    <row r="40" spans="1:80">
      <c r="D40" s="154"/>
      <c r="E40" s="145"/>
      <c r="F40" s="92"/>
      <c r="G40" s="92"/>
      <c r="H40" s="92"/>
      <c r="I40" s="148"/>
      <c r="J40" s="146"/>
      <c r="K40" s="146"/>
      <c r="L40" s="148"/>
      <c r="M40" s="146"/>
      <c r="Q40" s="147"/>
      <c r="R40" s="158"/>
      <c r="S40" s="158"/>
      <c r="T40" s="158"/>
      <c r="U40" s="158"/>
      <c r="V40" s="147"/>
      <c r="W40" s="158"/>
      <c r="X40" s="158"/>
      <c r="Y40" s="158"/>
      <c r="Z40" s="158"/>
      <c r="AA40" s="147"/>
      <c r="AB40" s="158"/>
      <c r="AC40" s="158"/>
      <c r="AD40" s="158"/>
      <c r="AE40" s="158"/>
      <c r="AF40" s="147"/>
      <c r="AG40" s="158"/>
      <c r="AH40" s="158"/>
      <c r="AI40" s="158"/>
      <c r="AJ40" s="158"/>
      <c r="AK40" s="147"/>
      <c r="AL40" s="158"/>
      <c r="AM40" s="158"/>
      <c r="AN40" s="158"/>
      <c r="AO40" s="158"/>
      <c r="AP40" s="147"/>
      <c r="AQ40" s="158"/>
      <c r="AR40" s="158"/>
      <c r="AS40" s="158"/>
      <c r="AT40" s="158"/>
      <c r="AU40" s="147"/>
      <c r="AV40" s="147"/>
      <c r="AW40" s="147"/>
      <c r="AX40" s="147"/>
      <c r="AY40" s="158"/>
      <c r="AZ40" s="155"/>
      <c r="BA40" s="147"/>
      <c r="BB40" s="147"/>
      <c r="BJ40" s="155"/>
      <c r="BK40" s="158"/>
      <c r="BL40" s="155"/>
      <c r="BM40" s="155"/>
      <c r="BN40" s="155"/>
      <c r="BO40" s="155"/>
      <c r="BP40" s="155"/>
      <c r="BQ40" s="155"/>
      <c r="BR40" s="155"/>
      <c r="BT40" s="158"/>
      <c r="BU40" s="158"/>
      <c r="BV40" s="158"/>
      <c r="BW40" s="158"/>
      <c r="BX40" s="158"/>
      <c r="BY40" s="158"/>
      <c r="BZ40" s="152"/>
      <c r="CA40" s="152"/>
      <c r="CB40" s="152"/>
    </row>
    <row r="41" spans="1:80">
      <c r="D41" s="154"/>
      <c r="E41" s="145"/>
      <c r="F41" s="92"/>
      <c r="G41" s="92"/>
      <c r="H41" s="92"/>
      <c r="I41" s="148"/>
      <c r="J41" s="146"/>
      <c r="K41" s="146"/>
      <c r="L41" s="148"/>
      <c r="M41" s="146"/>
      <c r="Q41" s="147"/>
      <c r="R41" s="158"/>
      <c r="S41" s="158"/>
      <c r="T41" s="158"/>
      <c r="U41" s="158"/>
      <c r="V41" s="147"/>
      <c r="W41" s="158"/>
      <c r="X41" s="158"/>
      <c r="Y41" s="158"/>
      <c r="Z41" s="158"/>
      <c r="AA41" s="147"/>
      <c r="AB41" s="158"/>
      <c r="AC41" s="158"/>
      <c r="AD41" s="158"/>
      <c r="AE41" s="158"/>
      <c r="AF41" s="147"/>
      <c r="AG41" s="158"/>
      <c r="AH41" s="158"/>
      <c r="AI41" s="158"/>
      <c r="AJ41" s="158"/>
      <c r="AK41" s="147"/>
      <c r="AL41" s="158"/>
      <c r="AM41" s="158"/>
      <c r="AN41" s="158"/>
      <c r="AO41" s="158"/>
      <c r="AP41" s="147"/>
      <c r="AQ41" s="158"/>
      <c r="AR41" s="158"/>
      <c r="AS41" s="158"/>
      <c r="AT41" s="158"/>
      <c r="AU41" s="147"/>
      <c r="AV41" s="147"/>
      <c r="AW41" s="147"/>
      <c r="AX41" s="147"/>
      <c r="AY41" s="158"/>
      <c r="AZ41" s="155"/>
      <c r="BA41" s="147"/>
      <c r="BB41" s="147"/>
      <c r="BJ41" s="155"/>
      <c r="BK41" s="158"/>
      <c r="BL41" s="155"/>
      <c r="BM41" s="155"/>
      <c r="BN41" s="155"/>
      <c r="BO41" s="155"/>
      <c r="BP41" s="155"/>
      <c r="BQ41" s="155"/>
      <c r="BR41" s="155"/>
      <c r="BT41" s="158"/>
      <c r="BU41" s="158"/>
      <c r="BV41" s="158"/>
      <c r="BW41" s="158"/>
      <c r="BX41" s="158"/>
      <c r="BY41" s="158"/>
      <c r="BZ41" s="152"/>
      <c r="CA41" s="152"/>
      <c r="CB41" s="152"/>
    </row>
    <row r="42" spans="1:80">
      <c r="D42" s="154"/>
      <c r="E42" s="145"/>
      <c r="F42" s="92"/>
      <c r="G42" s="92"/>
      <c r="H42" s="92"/>
      <c r="I42" s="148"/>
      <c r="J42" s="146"/>
      <c r="K42" s="146"/>
      <c r="L42" s="148"/>
      <c r="M42" s="146"/>
      <c r="Q42" s="147"/>
      <c r="R42" s="158"/>
      <c r="S42" s="158"/>
      <c r="T42" s="158"/>
      <c r="U42" s="158"/>
      <c r="V42" s="147"/>
      <c r="W42" s="158"/>
      <c r="X42" s="158"/>
      <c r="Y42" s="158"/>
      <c r="Z42" s="158"/>
      <c r="AA42" s="147"/>
      <c r="AB42" s="158"/>
      <c r="AC42" s="158"/>
      <c r="AD42" s="158"/>
      <c r="AE42" s="158"/>
      <c r="AF42" s="147"/>
      <c r="AG42" s="158"/>
      <c r="AH42" s="158"/>
      <c r="AI42" s="158"/>
      <c r="AJ42" s="158"/>
      <c r="AK42" s="147"/>
      <c r="AL42" s="158"/>
      <c r="AM42" s="158"/>
      <c r="AN42" s="158"/>
      <c r="AO42" s="158"/>
      <c r="AP42" s="147"/>
      <c r="AQ42" s="158"/>
      <c r="AR42" s="158"/>
      <c r="AS42" s="158"/>
      <c r="AT42" s="158"/>
      <c r="AU42" s="147"/>
      <c r="AV42" s="147"/>
      <c r="AW42" s="147"/>
      <c r="AX42" s="147"/>
      <c r="AY42" s="158"/>
      <c r="AZ42" s="155"/>
      <c r="BA42" s="147"/>
      <c r="BB42" s="147"/>
      <c r="BJ42" s="155"/>
      <c r="BK42" s="158"/>
      <c r="BL42" s="155"/>
      <c r="BM42" s="155"/>
      <c r="BN42" s="155"/>
      <c r="BO42" s="155"/>
      <c r="BP42" s="155"/>
      <c r="BQ42" s="155"/>
      <c r="BR42" s="155"/>
      <c r="BT42" s="158"/>
      <c r="BU42" s="158"/>
      <c r="BV42" s="158"/>
      <c r="BW42" s="158"/>
      <c r="BX42" s="158"/>
      <c r="BY42" s="158"/>
      <c r="BZ42" s="152"/>
      <c r="CA42" s="152"/>
      <c r="CB42" s="152"/>
    </row>
    <row r="43" spans="1:80">
      <c r="D43" s="154"/>
      <c r="E43" s="145"/>
      <c r="F43" s="92"/>
      <c r="G43" s="92"/>
      <c r="H43" s="92"/>
      <c r="I43" s="148"/>
      <c r="J43" s="146"/>
      <c r="K43" s="146"/>
      <c r="L43" s="148"/>
      <c r="M43" s="146"/>
      <c r="Q43" s="147"/>
      <c r="R43" s="158"/>
      <c r="S43" s="158"/>
      <c r="T43" s="158"/>
      <c r="U43" s="158"/>
      <c r="V43" s="147"/>
      <c r="W43" s="158"/>
      <c r="X43" s="158"/>
      <c r="Y43" s="158"/>
      <c r="Z43" s="158"/>
      <c r="AA43" s="147"/>
      <c r="AB43" s="158"/>
      <c r="AC43" s="158"/>
      <c r="AD43" s="158"/>
      <c r="AE43" s="158"/>
      <c r="AF43" s="147"/>
      <c r="AG43" s="158"/>
      <c r="AH43" s="158"/>
      <c r="AI43" s="158"/>
      <c r="AJ43" s="158"/>
      <c r="AK43" s="147"/>
      <c r="AL43" s="158"/>
      <c r="AM43" s="158"/>
      <c r="AN43" s="158"/>
      <c r="AO43" s="158"/>
      <c r="AP43" s="147"/>
      <c r="AQ43" s="158"/>
      <c r="AR43" s="158"/>
      <c r="AS43" s="158"/>
      <c r="AT43" s="158"/>
      <c r="AU43" s="147"/>
      <c r="AV43" s="147"/>
      <c r="AW43" s="147"/>
      <c r="AX43" s="147"/>
      <c r="AY43" s="158"/>
      <c r="AZ43" s="155"/>
      <c r="BA43" s="147"/>
      <c r="BB43" s="147"/>
      <c r="BJ43" s="155"/>
      <c r="BK43" s="158"/>
      <c r="BL43" s="155"/>
      <c r="BM43" s="155"/>
      <c r="BN43" s="155"/>
      <c r="BO43" s="155"/>
      <c r="BP43" s="155"/>
      <c r="BQ43" s="155"/>
      <c r="BR43" s="155"/>
      <c r="BT43" s="158"/>
      <c r="BU43" s="158"/>
      <c r="BV43" s="158"/>
      <c r="BW43" s="158"/>
      <c r="BX43" s="158"/>
      <c r="BY43" s="158"/>
      <c r="BZ43" s="152"/>
      <c r="CA43" s="152"/>
      <c r="CB43" s="152"/>
    </row>
    <row r="44" spans="1:80">
      <c r="D44" s="154"/>
      <c r="E44" s="145"/>
      <c r="F44" s="92"/>
      <c r="G44" s="92"/>
      <c r="H44" s="92"/>
      <c r="I44" s="148"/>
      <c r="J44" s="146"/>
      <c r="K44" s="146"/>
      <c r="L44" s="148"/>
      <c r="M44" s="146"/>
      <c r="Q44" s="147"/>
      <c r="R44" s="158"/>
      <c r="S44" s="158"/>
      <c r="T44" s="158"/>
      <c r="U44" s="158"/>
      <c r="V44" s="147"/>
      <c r="W44" s="158"/>
      <c r="X44" s="158"/>
      <c r="Y44" s="158"/>
      <c r="Z44" s="158"/>
      <c r="AA44" s="147"/>
      <c r="AB44" s="158"/>
      <c r="AC44" s="158"/>
      <c r="AD44" s="158"/>
      <c r="AE44" s="158"/>
      <c r="AF44" s="147"/>
      <c r="AG44" s="158"/>
      <c r="AH44" s="158"/>
      <c r="AI44" s="158"/>
      <c r="AJ44" s="158"/>
      <c r="AK44" s="147"/>
      <c r="AL44" s="158"/>
      <c r="AM44" s="158"/>
      <c r="AN44" s="158"/>
      <c r="AO44" s="158"/>
      <c r="AP44" s="147"/>
      <c r="AQ44" s="158"/>
      <c r="AR44" s="158"/>
      <c r="AS44" s="158"/>
      <c r="AT44" s="158"/>
      <c r="AU44" s="147"/>
      <c r="AV44" s="147"/>
      <c r="AW44" s="147"/>
      <c r="AX44" s="147"/>
      <c r="AY44" s="158"/>
      <c r="AZ44" s="155"/>
      <c r="BA44" s="147"/>
      <c r="BB44" s="147"/>
      <c r="BJ44" s="155"/>
      <c r="BK44" s="158"/>
      <c r="BL44" s="155"/>
      <c r="BM44" s="155"/>
      <c r="BN44" s="155"/>
      <c r="BO44" s="155"/>
      <c r="BP44" s="155"/>
      <c r="BQ44" s="155"/>
      <c r="BR44" s="155"/>
      <c r="BT44" s="158"/>
      <c r="BU44" s="158"/>
      <c r="BV44" s="158"/>
      <c r="BW44" s="158"/>
      <c r="BX44" s="158"/>
      <c r="BY44" s="158"/>
      <c r="BZ44" s="152"/>
      <c r="CA44" s="152"/>
      <c r="CB44" s="152"/>
    </row>
    <row r="45" spans="1:80">
      <c r="D45" s="154"/>
      <c r="E45" s="145"/>
      <c r="F45" s="92"/>
      <c r="G45" s="92"/>
      <c r="H45" s="92"/>
      <c r="I45" s="148"/>
      <c r="J45" s="146"/>
      <c r="K45" s="146"/>
      <c r="L45" s="148"/>
      <c r="M45" s="146"/>
      <c r="Q45" s="147"/>
      <c r="R45" s="158"/>
      <c r="S45" s="158"/>
      <c r="T45" s="158"/>
      <c r="U45" s="158"/>
      <c r="V45" s="147"/>
      <c r="W45" s="158"/>
      <c r="X45" s="158"/>
      <c r="Y45" s="158"/>
      <c r="Z45" s="158"/>
      <c r="AA45" s="147"/>
      <c r="AB45" s="158"/>
      <c r="AC45" s="158"/>
      <c r="AD45" s="158"/>
      <c r="AE45" s="158"/>
      <c r="AF45" s="147"/>
      <c r="AG45" s="158"/>
      <c r="AH45" s="158"/>
      <c r="AI45" s="158"/>
      <c r="AJ45" s="158"/>
      <c r="AK45" s="147"/>
      <c r="AL45" s="158"/>
      <c r="AM45" s="158"/>
      <c r="AN45" s="158"/>
      <c r="AO45" s="158"/>
      <c r="AP45" s="147"/>
      <c r="AQ45" s="158"/>
      <c r="AR45" s="158"/>
      <c r="AS45" s="158"/>
      <c r="AT45" s="158"/>
      <c r="AU45" s="147"/>
      <c r="AV45" s="147"/>
      <c r="AW45" s="147"/>
      <c r="AX45" s="147"/>
      <c r="AY45" s="158"/>
      <c r="AZ45" s="155"/>
      <c r="BA45" s="147"/>
      <c r="BB45" s="147"/>
      <c r="BJ45" s="155"/>
      <c r="BK45" s="158"/>
      <c r="BL45" s="155"/>
      <c r="BM45" s="155"/>
      <c r="BN45" s="155"/>
      <c r="BO45" s="155"/>
      <c r="BP45" s="155"/>
      <c r="BQ45" s="155"/>
      <c r="BR45" s="155"/>
      <c r="BT45" s="158"/>
      <c r="BU45" s="158"/>
      <c r="BV45" s="158"/>
      <c r="BW45" s="158"/>
      <c r="BX45" s="158"/>
      <c r="BY45" s="158"/>
      <c r="BZ45" s="152"/>
      <c r="CA45" s="152"/>
      <c r="CB45" s="152"/>
    </row>
    <row r="46" spans="1:80">
      <c r="D46" s="154"/>
      <c r="E46" s="145"/>
      <c r="F46" s="92"/>
      <c r="G46" s="92"/>
      <c r="H46" s="92"/>
      <c r="I46" s="148"/>
      <c r="J46" s="146"/>
      <c r="K46" s="146"/>
      <c r="L46" s="148"/>
      <c r="M46" s="146"/>
      <c r="Q46" s="147"/>
      <c r="R46" s="158"/>
      <c r="S46" s="158"/>
      <c r="T46" s="158"/>
      <c r="U46" s="158"/>
      <c r="V46" s="147"/>
      <c r="W46" s="158"/>
      <c r="X46" s="158"/>
      <c r="Y46" s="158"/>
      <c r="Z46" s="158"/>
      <c r="AA46" s="147"/>
      <c r="AB46" s="158"/>
      <c r="AC46" s="158"/>
      <c r="AD46" s="158"/>
      <c r="AE46" s="158"/>
      <c r="AF46" s="147"/>
      <c r="AG46" s="158"/>
      <c r="AH46" s="158"/>
      <c r="AI46" s="158"/>
      <c r="AJ46" s="158"/>
      <c r="AK46" s="147"/>
      <c r="AL46" s="158"/>
      <c r="AM46" s="158"/>
      <c r="AN46" s="158"/>
      <c r="AO46" s="158"/>
      <c r="AP46" s="147"/>
      <c r="AQ46" s="158"/>
      <c r="AR46" s="158"/>
      <c r="AS46" s="158"/>
      <c r="AT46" s="158"/>
      <c r="AU46" s="147"/>
      <c r="AV46" s="147"/>
      <c r="AW46" s="147"/>
      <c r="AX46" s="147"/>
      <c r="AY46" s="158"/>
      <c r="AZ46" s="155"/>
      <c r="BA46" s="147"/>
      <c r="BB46" s="147"/>
      <c r="BJ46" s="155"/>
      <c r="BK46" s="158"/>
      <c r="BL46" s="155"/>
      <c r="BM46" s="155"/>
      <c r="BN46" s="155"/>
      <c r="BO46" s="155"/>
      <c r="BP46" s="155"/>
      <c r="BQ46" s="155"/>
      <c r="BR46" s="155"/>
      <c r="BT46" s="158"/>
      <c r="BU46" s="158"/>
      <c r="BV46" s="158"/>
      <c r="BW46" s="158"/>
      <c r="BX46" s="158"/>
      <c r="BY46" s="158"/>
      <c r="BZ46" s="152"/>
      <c r="CA46" s="152"/>
      <c r="CB46" s="152"/>
    </row>
    <row r="47" spans="1:80">
      <c r="D47" s="154"/>
      <c r="E47" s="145"/>
      <c r="F47" s="92"/>
      <c r="G47" s="92"/>
      <c r="H47" s="92"/>
      <c r="I47" s="148"/>
      <c r="J47" s="146"/>
      <c r="K47" s="146"/>
      <c r="L47" s="148"/>
      <c r="M47" s="146"/>
      <c r="Q47" s="147"/>
      <c r="R47" s="158"/>
      <c r="S47" s="158"/>
      <c r="T47" s="158"/>
      <c r="U47" s="158"/>
      <c r="V47" s="147"/>
      <c r="W47" s="158"/>
      <c r="X47" s="158"/>
      <c r="Y47" s="158"/>
      <c r="Z47" s="158"/>
      <c r="AA47" s="147"/>
      <c r="AB47" s="158"/>
      <c r="AC47" s="158"/>
      <c r="AD47" s="158"/>
      <c r="AE47" s="158"/>
      <c r="AF47" s="147"/>
      <c r="AG47" s="158"/>
      <c r="AH47" s="158"/>
      <c r="AI47" s="158"/>
      <c r="AJ47" s="158"/>
      <c r="AK47" s="147"/>
      <c r="AL47" s="158"/>
      <c r="AM47" s="158"/>
      <c r="AN47" s="158"/>
      <c r="AO47" s="158"/>
      <c r="AP47" s="147"/>
      <c r="AQ47" s="158"/>
      <c r="AR47" s="158"/>
      <c r="AS47" s="158"/>
      <c r="AT47" s="158"/>
      <c r="AU47" s="147"/>
      <c r="AV47" s="147"/>
      <c r="AW47" s="147"/>
      <c r="AX47" s="147"/>
      <c r="AY47" s="158"/>
      <c r="AZ47" s="155"/>
      <c r="BA47" s="147"/>
      <c r="BB47" s="147"/>
      <c r="BJ47" s="155"/>
      <c r="BK47" s="158"/>
      <c r="BL47" s="155"/>
      <c r="BM47" s="155"/>
      <c r="BN47" s="155"/>
      <c r="BO47" s="155"/>
      <c r="BP47" s="155"/>
      <c r="BQ47" s="155"/>
      <c r="BR47" s="155"/>
      <c r="BT47" s="158"/>
      <c r="BU47" s="158"/>
      <c r="BV47" s="158"/>
      <c r="BW47" s="158"/>
      <c r="BX47" s="158"/>
      <c r="BY47" s="158"/>
      <c r="BZ47" s="152"/>
      <c r="CA47" s="152"/>
      <c r="CB47" s="152"/>
    </row>
    <row r="48" spans="1:80">
      <c r="D48" s="154"/>
      <c r="E48" s="145"/>
      <c r="F48" s="92"/>
      <c r="G48" s="92"/>
      <c r="H48" s="92"/>
      <c r="I48" s="148"/>
      <c r="J48" s="146"/>
      <c r="K48" s="146"/>
      <c r="L48" s="148"/>
      <c r="M48" s="146"/>
      <c r="Q48" s="147"/>
      <c r="R48" s="158"/>
      <c r="S48" s="158"/>
      <c r="T48" s="158"/>
      <c r="U48" s="158"/>
      <c r="V48" s="147"/>
      <c r="W48" s="158"/>
      <c r="X48" s="158"/>
      <c r="Y48" s="158"/>
      <c r="Z48" s="158"/>
      <c r="AA48" s="147"/>
      <c r="AB48" s="158"/>
      <c r="AC48" s="158"/>
      <c r="AD48" s="158"/>
      <c r="AE48" s="158"/>
      <c r="AF48" s="147"/>
      <c r="AG48" s="158"/>
      <c r="AH48" s="158"/>
      <c r="AI48" s="158"/>
      <c r="AJ48" s="158"/>
      <c r="AK48" s="147"/>
      <c r="AL48" s="158"/>
      <c r="AM48" s="158"/>
      <c r="AN48" s="158"/>
      <c r="AO48" s="158"/>
      <c r="AP48" s="147"/>
      <c r="AQ48" s="158"/>
      <c r="AR48" s="158"/>
      <c r="AS48" s="158"/>
      <c r="AT48" s="158"/>
      <c r="AU48" s="147"/>
      <c r="AV48" s="147"/>
      <c r="AW48" s="147"/>
      <c r="AX48" s="147"/>
      <c r="AY48" s="158"/>
      <c r="AZ48" s="155"/>
      <c r="BA48" s="147"/>
      <c r="BB48" s="147"/>
      <c r="BJ48" s="155"/>
      <c r="BK48" s="158"/>
      <c r="BL48" s="155"/>
      <c r="BM48" s="155"/>
      <c r="BN48" s="155"/>
      <c r="BO48" s="155"/>
      <c r="BP48" s="155"/>
      <c r="BQ48" s="155"/>
      <c r="BR48" s="155"/>
      <c r="BT48" s="158"/>
      <c r="BU48" s="158"/>
      <c r="BV48" s="158"/>
      <c r="BW48" s="158"/>
      <c r="BX48" s="158"/>
      <c r="BY48" s="158"/>
      <c r="BZ48" s="152"/>
      <c r="CA48" s="152"/>
      <c r="CB48" s="152"/>
    </row>
    <row r="49" spans="4:80">
      <c r="D49" s="154"/>
      <c r="E49" s="145"/>
      <c r="F49" s="92"/>
      <c r="G49" s="92"/>
      <c r="H49" s="92"/>
      <c r="I49" s="148"/>
      <c r="J49" s="146"/>
      <c r="K49" s="146"/>
      <c r="L49" s="148"/>
      <c r="M49" s="146"/>
      <c r="Q49" s="147"/>
      <c r="R49" s="158"/>
      <c r="S49" s="158"/>
      <c r="T49" s="158"/>
      <c r="U49" s="158"/>
      <c r="V49" s="147"/>
      <c r="W49" s="158"/>
      <c r="X49" s="158"/>
      <c r="Y49" s="158"/>
      <c r="Z49" s="158"/>
      <c r="AA49" s="147"/>
      <c r="AB49" s="158"/>
      <c r="AC49" s="158"/>
      <c r="AD49" s="158"/>
      <c r="AE49" s="158"/>
      <c r="AF49" s="147"/>
      <c r="AG49" s="158"/>
      <c r="AH49" s="158"/>
      <c r="AI49" s="158"/>
      <c r="AJ49" s="158"/>
      <c r="AK49" s="147"/>
      <c r="AL49" s="158"/>
      <c r="AM49" s="158"/>
      <c r="AN49" s="158"/>
      <c r="AO49" s="158"/>
      <c r="AP49" s="147"/>
      <c r="AQ49" s="158"/>
      <c r="AR49" s="158"/>
      <c r="AS49" s="158"/>
      <c r="AT49" s="158"/>
      <c r="AU49" s="147"/>
      <c r="AV49" s="147"/>
      <c r="AW49" s="147"/>
      <c r="AX49" s="147"/>
      <c r="AY49" s="158"/>
      <c r="AZ49" s="155"/>
      <c r="BA49" s="147"/>
      <c r="BB49" s="147"/>
      <c r="BJ49" s="155"/>
      <c r="BK49" s="158"/>
      <c r="BL49" s="155"/>
      <c r="BM49" s="155"/>
      <c r="BN49" s="155"/>
      <c r="BO49" s="155"/>
      <c r="BP49" s="155"/>
      <c r="BQ49" s="155"/>
      <c r="BR49" s="155"/>
      <c r="BT49" s="158"/>
      <c r="BU49" s="158"/>
      <c r="BV49" s="158"/>
      <c r="BW49" s="158"/>
      <c r="BX49" s="158"/>
      <c r="BY49" s="158"/>
      <c r="BZ49" s="152"/>
      <c r="CA49" s="152"/>
      <c r="CB49" s="152"/>
    </row>
    <row r="50" spans="4:80">
      <c r="D50" s="154"/>
      <c r="E50" s="147"/>
      <c r="F50" s="92"/>
      <c r="G50" s="92"/>
      <c r="H50" s="92"/>
      <c r="I50" s="148"/>
      <c r="J50" s="148"/>
      <c r="K50" s="148"/>
      <c r="L50" s="148"/>
      <c r="M50" s="148"/>
      <c r="Q50" s="147"/>
      <c r="R50" s="158"/>
      <c r="S50" s="158"/>
      <c r="T50" s="158"/>
      <c r="U50" s="158"/>
      <c r="V50" s="147"/>
      <c r="W50" s="158"/>
      <c r="X50" s="158"/>
      <c r="Y50" s="158"/>
      <c r="Z50" s="158"/>
      <c r="AA50" s="147"/>
      <c r="AB50" s="158"/>
      <c r="AC50" s="158"/>
      <c r="AD50" s="158"/>
      <c r="AE50" s="158"/>
      <c r="AF50" s="147"/>
      <c r="AG50" s="158"/>
      <c r="AH50" s="158"/>
      <c r="AI50" s="158"/>
      <c r="AJ50" s="158"/>
      <c r="AK50" s="147"/>
      <c r="AL50" s="158"/>
      <c r="AM50" s="158"/>
      <c r="AN50" s="158"/>
      <c r="AO50" s="158"/>
      <c r="AP50" s="147"/>
      <c r="AQ50" s="158"/>
      <c r="AR50" s="158"/>
      <c r="AS50" s="158"/>
      <c r="AT50" s="158"/>
      <c r="AU50" s="147"/>
      <c r="AV50" s="147"/>
      <c r="AW50" s="147"/>
      <c r="AX50" s="147"/>
      <c r="AY50" s="158"/>
      <c r="AZ50" s="155"/>
      <c r="BA50" s="147"/>
      <c r="BB50" s="147"/>
      <c r="BC50" s="150"/>
      <c r="BD50" s="150"/>
      <c r="BE50" s="150"/>
      <c r="BF50" s="150"/>
      <c r="BG50" s="150"/>
      <c r="BH50" s="150"/>
      <c r="BI50" s="150"/>
      <c r="BJ50" s="155"/>
      <c r="BK50" s="158"/>
      <c r="BL50" s="155"/>
      <c r="BM50" s="155"/>
      <c r="BN50" s="155"/>
      <c r="BO50" s="155"/>
      <c r="BP50" s="155"/>
      <c r="BQ50" s="155"/>
      <c r="BR50" s="155"/>
      <c r="BS50" s="150"/>
      <c r="BT50" s="158"/>
      <c r="BU50" s="158"/>
      <c r="BV50" s="158"/>
      <c r="BW50" s="158"/>
      <c r="BX50" s="158"/>
      <c r="BY50" s="158"/>
      <c r="BZ50" s="152"/>
      <c r="CA50" s="152"/>
      <c r="CB50" s="152"/>
    </row>
    <row r="51" spans="4:80">
      <c r="D51" s="154"/>
      <c r="E51" s="147"/>
      <c r="F51" s="92"/>
      <c r="G51" s="92"/>
      <c r="H51" s="92"/>
      <c r="I51" s="148"/>
      <c r="J51" s="148"/>
      <c r="K51" s="148"/>
      <c r="L51" s="148"/>
      <c r="M51" s="148"/>
      <c r="Q51" s="147"/>
      <c r="R51" s="158"/>
      <c r="S51" s="158"/>
      <c r="T51" s="158"/>
      <c r="U51" s="158"/>
      <c r="V51" s="147"/>
      <c r="W51" s="158"/>
      <c r="X51" s="158"/>
      <c r="Y51" s="158"/>
      <c r="Z51" s="158"/>
      <c r="AA51" s="147"/>
      <c r="AB51" s="158"/>
      <c r="AC51" s="158"/>
      <c r="AD51" s="158"/>
      <c r="AE51" s="158"/>
      <c r="AF51" s="147"/>
      <c r="AG51" s="158"/>
      <c r="AH51" s="158"/>
      <c r="AI51" s="158"/>
      <c r="AJ51" s="158"/>
      <c r="AK51" s="147"/>
      <c r="AL51" s="158"/>
      <c r="AM51" s="158"/>
      <c r="AN51" s="158"/>
      <c r="AO51" s="158"/>
      <c r="AP51" s="147"/>
      <c r="AQ51" s="158"/>
      <c r="AR51" s="158"/>
      <c r="AS51" s="158"/>
      <c r="AT51" s="158"/>
      <c r="AU51" s="147"/>
      <c r="AV51" s="147"/>
      <c r="AW51" s="147"/>
      <c r="AX51" s="147"/>
      <c r="AY51" s="158"/>
      <c r="AZ51" s="155"/>
      <c r="BA51" s="147"/>
      <c r="BB51" s="147"/>
      <c r="BC51" s="150"/>
      <c r="BD51" s="150"/>
      <c r="BE51" s="150"/>
      <c r="BF51" s="150"/>
      <c r="BG51" s="150"/>
      <c r="BH51" s="150"/>
      <c r="BI51" s="150"/>
      <c r="BJ51" s="155"/>
      <c r="BK51" s="158"/>
      <c r="BL51" s="155"/>
      <c r="BM51" s="155"/>
      <c r="BN51" s="155"/>
      <c r="BO51" s="155"/>
      <c r="BP51" s="155"/>
      <c r="BQ51" s="155"/>
      <c r="BR51" s="155"/>
      <c r="BS51" s="150"/>
      <c r="BT51" s="158"/>
      <c r="BU51" s="158"/>
      <c r="BV51" s="158"/>
      <c r="BW51" s="158"/>
      <c r="BX51" s="158"/>
      <c r="BY51" s="158"/>
      <c r="BZ51" s="152"/>
      <c r="CA51" s="152"/>
      <c r="CB51" s="152"/>
    </row>
    <row r="52" spans="4:80">
      <c r="D52" s="154"/>
      <c r="E52" s="147"/>
      <c r="F52" s="92"/>
      <c r="G52" s="92"/>
      <c r="H52" s="92"/>
      <c r="I52" s="148"/>
      <c r="J52" s="148"/>
      <c r="K52" s="148"/>
      <c r="L52" s="148"/>
      <c r="M52" s="148"/>
      <c r="Q52" s="147"/>
      <c r="R52" s="158"/>
      <c r="S52" s="158"/>
      <c r="T52" s="158"/>
      <c r="U52" s="158"/>
      <c r="V52" s="147"/>
      <c r="W52" s="158"/>
      <c r="X52" s="158"/>
      <c r="Y52" s="158"/>
      <c r="Z52" s="158"/>
      <c r="AA52" s="147"/>
      <c r="AB52" s="158"/>
      <c r="AC52" s="158"/>
      <c r="AD52" s="158"/>
      <c r="AE52" s="158"/>
      <c r="AF52" s="147"/>
      <c r="AG52" s="158"/>
      <c r="AH52" s="158"/>
      <c r="AI52" s="158"/>
      <c r="AJ52" s="158"/>
      <c r="AK52" s="147"/>
      <c r="AL52" s="158"/>
      <c r="AM52" s="158"/>
      <c r="AN52" s="158"/>
      <c r="AO52" s="158"/>
      <c r="AP52" s="147"/>
      <c r="AQ52" s="158"/>
      <c r="AR52" s="158"/>
      <c r="AS52" s="158"/>
      <c r="AT52" s="158"/>
      <c r="AU52" s="147"/>
      <c r="AV52" s="147"/>
      <c r="AW52" s="147"/>
      <c r="AX52" s="147"/>
      <c r="AY52" s="158"/>
      <c r="AZ52" s="155"/>
      <c r="BA52" s="147"/>
      <c r="BB52" s="147"/>
      <c r="BC52" s="150"/>
      <c r="BD52" s="150"/>
      <c r="BE52" s="150"/>
      <c r="BF52" s="150"/>
      <c r="BG52" s="150"/>
      <c r="BH52" s="150"/>
      <c r="BI52" s="150"/>
      <c r="BJ52" s="155"/>
      <c r="BK52" s="158"/>
      <c r="BL52" s="155"/>
      <c r="BM52" s="155"/>
      <c r="BN52" s="155"/>
      <c r="BO52" s="155"/>
      <c r="BP52" s="155"/>
      <c r="BQ52" s="155"/>
      <c r="BR52" s="155"/>
      <c r="BS52" s="150"/>
      <c r="BT52" s="158"/>
      <c r="BU52" s="158"/>
      <c r="BV52" s="158"/>
      <c r="BW52" s="158"/>
      <c r="BX52" s="158"/>
      <c r="BY52" s="158"/>
      <c r="BZ52" s="152"/>
      <c r="CA52" s="152"/>
      <c r="CB52" s="152"/>
    </row>
    <row r="53" spans="4:80">
      <c r="D53" s="154"/>
      <c r="E53" s="147"/>
      <c r="F53" s="92"/>
      <c r="G53" s="92"/>
      <c r="H53" s="92"/>
      <c r="I53" s="148"/>
      <c r="J53" s="148"/>
      <c r="K53" s="148"/>
      <c r="L53" s="148"/>
      <c r="M53" s="148"/>
      <c r="Q53" s="147"/>
      <c r="R53" s="158"/>
      <c r="S53" s="158"/>
      <c r="T53" s="158"/>
      <c r="U53" s="158"/>
      <c r="V53" s="147"/>
      <c r="W53" s="158"/>
      <c r="X53" s="158"/>
      <c r="Y53" s="158"/>
      <c r="Z53" s="158"/>
      <c r="AA53" s="147"/>
      <c r="AB53" s="158"/>
      <c r="AC53" s="158"/>
      <c r="AD53" s="158"/>
      <c r="AE53" s="158"/>
      <c r="AF53" s="147"/>
      <c r="AG53" s="158"/>
      <c r="AH53" s="158"/>
      <c r="AI53" s="158"/>
      <c r="AJ53" s="158"/>
      <c r="AK53" s="147"/>
      <c r="AL53" s="158"/>
      <c r="AM53" s="158"/>
      <c r="AN53" s="158"/>
      <c r="AO53" s="158"/>
      <c r="AP53" s="147"/>
      <c r="AQ53" s="158"/>
      <c r="AR53" s="158"/>
      <c r="AS53" s="158"/>
      <c r="AT53" s="158"/>
      <c r="AU53" s="147"/>
      <c r="AV53" s="147"/>
      <c r="AW53" s="147"/>
      <c r="AX53" s="147"/>
      <c r="AY53" s="158"/>
      <c r="AZ53" s="155"/>
      <c r="BA53" s="147"/>
      <c r="BB53" s="147"/>
      <c r="BC53" s="150"/>
      <c r="BD53" s="150"/>
      <c r="BE53" s="150"/>
      <c r="BF53" s="150"/>
      <c r="BG53" s="150"/>
      <c r="BH53" s="150"/>
      <c r="BI53" s="150"/>
      <c r="BJ53" s="155"/>
      <c r="BK53" s="158"/>
      <c r="BL53" s="155"/>
      <c r="BM53" s="155"/>
      <c r="BN53" s="155"/>
      <c r="BO53" s="155"/>
      <c r="BP53" s="155"/>
      <c r="BQ53" s="155"/>
      <c r="BR53" s="155"/>
      <c r="BS53" s="150"/>
      <c r="BT53" s="158"/>
      <c r="BU53" s="158"/>
      <c r="BV53" s="158"/>
      <c r="BW53" s="158"/>
      <c r="BX53" s="158"/>
      <c r="BY53" s="158"/>
      <c r="BZ53" s="152"/>
      <c r="CA53" s="152"/>
      <c r="CB53" s="152"/>
    </row>
    <row r="54" spans="4:80">
      <c r="D54" s="154"/>
      <c r="E54" s="147"/>
      <c r="F54" s="92"/>
      <c r="G54" s="92"/>
      <c r="H54" s="92"/>
      <c r="I54" s="148"/>
      <c r="J54" s="148"/>
      <c r="K54" s="148"/>
      <c r="L54" s="148"/>
      <c r="M54" s="148"/>
      <c r="Q54" s="147"/>
      <c r="R54" s="158"/>
      <c r="S54" s="158"/>
      <c r="T54" s="158"/>
      <c r="U54" s="158"/>
      <c r="V54" s="147"/>
      <c r="W54" s="158"/>
      <c r="X54" s="158"/>
      <c r="Y54" s="158"/>
      <c r="Z54" s="158"/>
      <c r="AA54" s="147"/>
      <c r="AB54" s="158"/>
      <c r="AC54" s="158"/>
      <c r="AD54" s="158"/>
      <c r="AE54" s="158"/>
      <c r="AF54" s="147"/>
      <c r="AG54" s="158"/>
      <c r="AH54" s="158"/>
      <c r="AI54" s="158"/>
      <c r="AJ54" s="158"/>
      <c r="AK54" s="147"/>
      <c r="AL54" s="158"/>
      <c r="AM54" s="158"/>
      <c r="AN54" s="158"/>
      <c r="AO54" s="158"/>
      <c r="AP54" s="147"/>
      <c r="AQ54" s="158"/>
      <c r="AR54" s="158"/>
      <c r="AS54" s="158"/>
      <c r="AT54" s="158"/>
      <c r="AU54" s="147"/>
      <c r="AV54" s="147"/>
      <c r="AW54" s="147"/>
      <c r="AX54" s="147"/>
      <c r="AY54" s="158"/>
      <c r="AZ54" s="155"/>
      <c r="BA54" s="147"/>
      <c r="BB54" s="147"/>
      <c r="BC54" s="150"/>
      <c r="BD54" s="150"/>
      <c r="BE54" s="150"/>
      <c r="BF54" s="150"/>
      <c r="BG54" s="150"/>
      <c r="BH54" s="150"/>
      <c r="BI54" s="150"/>
      <c r="BJ54" s="155"/>
      <c r="BK54" s="158"/>
      <c r="BL54" s="155"/>
      <c r="BM54" s="155"/>
      <c r="BN54" s="155"/>
      <c r="BO54" s="155"/>
      <c r="BP54" s="155"/>
      <c r="BQ54" s="155"/>
      <c r="BR54" s="155"/>
      <c r="BS54" s="150"/>
      <c r="BT54" s="158"/>
      <c r="BU54" s="158"/>
      <c r="BV54" s="158"/>
      <c r="BW54" s="158"/>
      <c r="BX54" s="158"/>
      <c r="BY54" s="158"/>
      <c r="BZ54" s="152"/>
      <c r="CA54" s="152"/>
      <c r="CB54" s="152"/>
    </row>
    <row r="55" spans="4:80">
      <c r="D55" s="154"/>
      <c r="E55" s="147"/>
      <c r="F55" s="92"/>
      <c r="G55" s="92"/>
      <c r="H55" s="92"/>
      <c r="I55" s="148"/>
      <c r="J55" s="148"/>
      <c r="K55" s="148"/>
      <c r="L55" s="148"/>
      <c r="M55" s="148"/>
      <c r="Q55" s="147"/>
      <c r="R55" s="158"/>
      <c r="S55" s="158"/>
      <c r="T55" s="158"/>
      <c r="U55" s="158"/>
      <c r="V55" s="147"/>
      <c r="W55" s="158"/>
      <c r="X55" s="158"/>
      <c r="Y55" s="158"/>
      <c r="Z55" s="158"/>
      <c r="AA55" s="147"/>
      <c r="AB55" s="158"/>
      <c r="AC55" s="158"/>
      <c r="AD55" s="158"/>
      <c r="AE55" s="158"/>
      <c r="AF55" s="147"/>
      <c r="AG55" s="158"/>
      <c r="AH55" s="158"/>
      <c r="AI55" s="158"/>
      <c r="AJ55" s="158"/>
      <c r="AK55" s="147"/>
      <c r="AL55" s="158"/>
      <c r="AM55" s="158"/>
      <c r="AN55" s="158"/>
      <c r="AO55" s="158"/>
      <c r="AP55" s="147"/>
      <c r="AQ55" s="158"/>
      <c r="AR55" s="158"/>
      <c r="AS55" s="158"/>
      <c r="AT55" s="158"/>
      <c r="AU55" s="147"/>
      <c r="AV55" s="147"/>
      <c r="AW55" s="147"/>
      <c r="AX55" s="147"/>
      <c r="AY55" s="158"/>
      <c r="AZ55" s="155"/>
      <c r="BA55" s="147"/>
      <c r="BB55" s="147"/>
      <c r="BC55" s="150"/>
      <c r="BD55" s="150"/>
      <c r="BE55" s="150"/>
      <c r="BF55" s="150"/>
      <c r="BG55" s="150"/>
      <c r="BH55" s="150"/>
      <c r="BI55" s="150"/>
      <c r="BJ55" s="155"/>
      <c r="BK55" s="158"/>
      <c r="BL55" s="155"/>
      <c r="BM55" s="155"/>
      <c r="BN55" s="155"/>
      <c r="BO55" s="155"/>
      <c r="BP55" s="155"/>
      <c r="BQ55" s="155"/>
      <c r="BR55" s="155"/>
      <c r="BS55" s="150"/>
      <c r="BT55" s="158"/>
      <c r="BU55" s="158"/>
      <c r="BV55" s="158"/>
      <c r="BW55" s="158"/>
      <c r="BX55" s="158"/>
      <c r="BY55" s="158"/>
      <c r="BZ55" s="152"/>
      <c r="CA55" s="152"/>
      <c r="CB55" s="152"/>
    </row>
    <row r="56" spans="4:80">
      <c r="D56" s="154"/>
      <c r="E56" s="147"/>
      <c r="F56" s="92"/>
      <c r="G56" s="92"/>
      <c r="H56" s="92"/>
      <c r="I56" s="148"/>
      <c r="J56" s="148"/>
      <c r="K56" s="148"/>
      <c r="L56" s="148"/>
      <c r="M56" s="148"/>
      <c r="Q56" s="147"/>
      <c r="R56" s="158"/>
      <c r="S56" s="158"/>
      <c r="T56" s="158"/>
      <c r="U56" s="158"/>
      <c r="V56" s="147"/>
      <c r="W56" s="158"/>
      <c r="X56" s="158"/>
      <c r="Y56" s="158"/>
      <c r="Z56" s="158"/>
      <c r="AA56" s="147"/>
      <c r="AB56" s="158"/>
      <c r="AC56" s="158"/>
      <c r="AD56" s="158"/>
      <c r="AE56" s="158"/>
      <c r="AF56" s="147"/>
      <c r="AG56" s="158"/>
      <c r="AH56" s="158"/>
      <c r="AI56" s="158"/>
      <c r="AJ56" s="158"/>
      <c r="AK56" s="147"/>
      <c r="AL56" s="158"/>
      <c r="AM56" s="158"/>
      <c r="AN56" s="158"/>
      <c r="AO56" s="158"/>
      <c r="AP56" s="147"/>
      <c r="AQ56" s="158"/>
      <c r="AR56" s="158"/>
      <c r="AS56" s="158"/>
      <c r="AT56" s="158"/>
      <c r="AU56" s="147"/>
      <c r="AV56" s="147"/>
      <c r="AW56" s="147"/>
      <c r="AX56" s="147"/>
      <c r="AY56" s="158"/>
      <c r="AZ56" s="155"/>
      <c r="BA56" s="147"/>
      <c r="BB56" s="147"/>
      <c r="BJ56" s="155"/>
      <c r="BK56" s="158"/>
      <c r="BL56" s="155"/>
      <c r="BM56" s="155"/>
      <c r="BN56" s="155"/>
      <c r="BO56" s="155"/>
      <c r="BP56" s="155"/>
      <c r="BQ56" s="155"/>
      <c r="BR56" s="155"/>
      <c r="BT56" s="158"/>
      <c r="BU56" s="158"/>
      <c r="BV56" s="158"/>
      <c r="BW56" s="158"/>
      <c r="BX56" s="158"/>
      <c r="BY56" s="158"/>
      <c r="BZ56" s="152"/>
      <c r="CA56" s="152"/>
      <c r="CB56" s="152"/>
    </row>
    <row r="57" spans="4:80">
      <c r="D57" s="154"/>
      <c r="E57" s="147"/>
      <c r="F57" s="92"/>
      <c r="G57" s="92"/>
      <c r="H57" s="92"/>
      <c r="I57" s="148"/>
      <c r="J57" s="148"/>
      <c r="K57" s="148"/>
      <c r="L57" s="148"/>
      <c r="M57" s="148"/>
      <c r="Q57" s="147"/>
      <c r="R57" s="158"/>
      <c r="S57" s="158"/>
      <c r="T57" s="158"/>
      <c r="U57" s="158"/>
      <c r="V57" s="147"/>
      <c r="W57" s="158"/>
      <c r="X57" s="158"/>
      <c r="Y57" s="158"/>
      <c r="Z57" s="158"/>
      <c r="AA57" s="147"/>
      <c r="AB57" s="158"/>
      <c r="AC57" s="158"/>
      <c r="AD57" s="158"/>
      <c r="AE57" s="158"/>
      <c r="AF57" s="147"/>
      <c r="AG57" s="158"/>
      <c r="AH57" s="158"/>
      <c r="AI57" s="158"/>
      <c r="AJ57" s="158"/>
      <c r="AK57" s="147"/>
      <c r="AL57" s="158"/>
      <c r="AM57" s="158"/>
      <c r="AN57" s="158"/>
      <c r="AO57" s="158"/>
      <c r="AP57" s="147"/>
      <c r="AQ57" s="158"/>
      <c r="AR57" s="158"/>
      <c r="AS57" s="158"/>
      <c r="AT57" s="158"/>
      <c r="AU57" s="147"/>
      <c r="AV57" s="147"/>
      <c r="AW57" s="147"/>
      <c r="AX57" s="147"/>
      <c r="AY57" s="158"/>
      <c r="AZ57" s="155"/>
      <c r="BA57" s="147"/>
      <c r="BB57" s="147"/>
      <c r="BJ57" s="155"/>
      <c r="BK57" s="158"/>
      <c r="BL57" s="155"/>
      <c r="BM57" s="155"/>
      <c r="BN57" s="155"/>
      <c r="BO57" s="155"/>
      <c r="BP57" s="155"/>
      <c r="BQ57" s="155"/>
      <c r="BR57" s="155"/>
      <c r="BT57" s="158"/>
      <c r="BU57" s="158"/>
      <c r="BV57" s="158"/>
      <c r="BW57" s="158"/>
      <c r="BX57" s="158"/>
      <c r="BY57" s="158"/>
      <c r="BZ57" s="152"/>
      <c r="CA57" s="152"/>
      <c r="CB57" s="152"/>
    </row>
    <row r="58" spans="4:80">
      <c r="D58" s="154"/>
      <c r="E58" s="147"/>
      <c r="F58" s="92"/>
      <c r="G58" s="92"/>
      <c r="H58" s="92"/>
      <c r="I58" s="148"/>
      <c r="J58" s="148"/>
      <c r="K58" s="148"/>
      <c r="L58" s="148"/>
      <c r="M58" s="148"/>
      <c r="Q58" s="147"/>
      <c r="R58" s="158"/>
      <c r="S58" s="158"/>
      <c r="T58" s="158"/>
      <c r="U58" s="158"/>
      <c r="V58" s="147"/>
      <c r="W58" s="158"/>
      <c r="X58" s="158"/>
      <c r="Y58" s="158"/>
      <c r="Z58" s="158"/>
      <c r="AA58" s="147"/>
      <c r="AB58" s="158"/>
      <c r="AC58" s="158"/>
      <c r="AD58" s="158"/>
      <c r="AE58" s="158"/>
      <c r="AF58" s="147"/>
      <c r="AG58" s="158"/>
      <c r="AH58" s="158"/>
      <c r="AI58" s="158"/>
      <c r="AJ58" s="158"/>
      <c r="AK58" s="147"/>
      <c r="AL58" s="158"/>
      <c r="AM58" s="158"/>
      <c r="AN58" s="158"/>
      <c r="AO58" s="158"/>
      <c r="AP58" s="147"/>
      <c r="AQ58" s="158"/>
      <c r="AR58" s="158"/>
      <c r="AS58" s="158"/>
      <c r="AT58" s="158"/>
      <c r="AU58" s="147"/>
      <c r="AV58" s="147"/>
      <c r="AW58" s="147"/>
      <c r="AX58" s="147"/>
      <c r="AY58" s="158"/>
      <c r="AZ58" s="155"/>
      <c r="BA58" s="147"/>
      <c r="BB58" s="147"/>
      <c r="BJ58" s="155"/>
      <c r="BK58" s="158"/>
      <c r="BL58" s="155"/>
      <c r="BM58" s="155"/>
      <c r="BN58" s="155"/>
      <c r="BO58" s="155"/>
      <c r="BP58" s="155"/>
      <c r="BQ58" s="155"/>
      <c r="BR58" s="155"/>
      <c r="BT58" s="158"/>
      <c r="BU58" s="158"/>
      <c r="BV58" s="158"/>
      <c r="BW58" s="158"/>
      <c r="BX58" s="158"/>
      <c r="BY58" s="158"/>
      <c r="BZ58" s="152"/>
      <c r="CA58" s="152"/>
      <c r="CB58" s="152"/>
    </row>
    <row r="59" spans="4:80">
      <c r="D59" s="154"/>
      <c r="E59" s="147"/>
      <c r="F59" s="92"/>
      <c r="G59" s="92"/>
      <c r="H59" s="92"/>
      <c r="I59" s="148"/>
      <c r="J59" s="148"/>
      <c r="K59" s="148"/>
      <c r="L59" s="148"/>
      <c r="M59" s="148"/>
      <c r="Q59" s="147"/>
      <c r="R59" s="158"/>
      <c r="S59" s="158"/>
      <c r="T59" s="158"/>
      <c r="U59" s="158"/>
      <c r="V59" s="147"/>
      <c r="W59" s="158"/>
      <c r="X59" s="158"/>
      <c r="Y59" s="158"/>
      <c r="Z59" s="158"/>
      <c r="AA59" s="147"/>
      <c r="AB59" s="158"/>
      <c r="AC59" s="158"/>
      <c r="AD59" s="158"/>
      <c r="AE59" s="158"/>
      <c r="AF59" s="147"/>
      <c r="AG59" s="158"/>
      <c r="AH59" s="158"/>
      <c r="AI59" s="158"/>
      <c r="AJ59" s="158"/>
      <c r="AK59" s="147"/>
      <c r="AL59" s="158"/>
      <c r="AM59" s="158"/>
      <c r="AN59" s="158"/>
      <c r="AO59" s="158"/>
      <c r="AP59" s="147"/>
      <c r="AQ59" s="158"/>
      <c r="AR59" s="158"/>
      <c r="AS59" s="158"/>
      <c r="AT59" s="158"/>
      <c r="AU59" s="147"/>
      <c r="AV59" s="147"/>
      <c r="AW59" s="147"/>
      <c r="AX59" s="147"/>
      <c r="AY59" s="158"/>
      <c r="AZ59" s="155"/>
      <c r="BA59" s="147"/>
      <c r="BB59" s="147"/>
      <c r="BJ59" s="155"/>
      <c r="BK59" s="158"/>
      <c r="BL59" s="155"/>
      <c r="BM59" s="155"/>
      <c r="BN59" s="155"/>
      <c r="BO59" s="155"/>
      <c r="BP59" s="155"/>
      <c r="BQ59" s="155"/>
      <c r="BR59" s="155"/>
      <c r="BT59" s="158"/>
      <c r="BU59" s="158"/>
      <c r="BV59" s="158"/>
      <c r="BW59" s="158"/>
      <c r="BX59" s="158"/>
      <c r="BY59" s="158"/>
      <c r="BZ59" s="152"/>
      <c r="CA59" s="152"/>
      <c r="CB59" s="152"/>
    </row>
    <row r="60" spans="4:80">
      <c r="D60" s="154"/>
      <c r="E60" s="147"/>
      <c r="F60" s="92"/>
      <c r="G60" s="92"/>
      <c r="H60" s="92"/>
      <c r="I60" s="148"/>
      <c r="J60" s="148"/>
      <c r="K60" s="148"/>
      <c r="L60" s="148"/>
      <c r="M60" s="148"/>
      <c r="Q60" s="147"/>
      <c r="R60" s="158"/>
      <c r="S60" s="158"/>
      <c r="T60" s="158"/>
      <c r="U60" s="158"/>
      <c r="V60" s="147"/>
      <c r="W60" s="158"/>
      <c r="X60" s="158"/>
      <c r="Y60" s="158"/>
      <c r="Z60" s="158"/>
      <c r="AA60" s="147"/>
      <c r="AB60" s="158"/>
      <c r="AC60" s="158"/>
      <c r="AD60" s="158"/>
      <c r="AE60" s="158"/>
      <c r="AF60" s="147"/>
      <c r="AG60" s="158"/>
      <c r="AH60" s="158"/>
      <c r="AI60" s="158"/>
      <c r="AJ60" s="158"/>
      <c r="AK60" s="147"/>
      <c r="AL60" s="158"/>
      <c r="AM60" s="158"/>
      <c r="AN60" s="158"/>
      <c r="AO60" s="158"/>
      <c r="AP60" s="147"/>
      <c r="AQ60" s="158"/>
      <c r="AR60" s="158"/>
      <c r="AS60" s="158"/>
      <c r="AT60" s="158"/>
      <c r="AU60" s="147"/>
      <c r="AV60" s="147"/>
      <c r="AW60" s="147"/>
      <c r="AX60" s="147"/>
      <c r="AY60" s="158"/>
      <c r="AZ60" s="155"/>
      <c r="BA60" s="147"/>
      <c r="BB60" s="147"/>
      <c r="BJ60" s="155"/>
      <c r="BK60" s="158"/>
      <c r="BL60" s="155"/>
      <c r="BM60" s="155"/>
      <c r="BN60" s="155"/>
      <c r="BO60" s="155"/>
      <c r="BP60" s="155"/>
      <c r="BQ60" s="155"/>
      <c r="BR60" s="155"/>
      <c r="BT60" s="158"/>
      <c r="BU60" s="158"/>
      <c r="BV60" s="158"/>
      <c r="BW60" s="158"/>
      <c r="BX60" s="158"/>
      <c r="BY60" s="158"/>
      <c r="BZ60" s="152"/>
      <c r="CA60" s="152"/>
      <c r="CB60" s="152"/>
    </row>
    <row r="61" spans="4:80">
      <c r="D61" s="154"/>
      <c r="E61" s="147"/>
      <c r="F61" s="92"/>
      <c r="G61" s="92"/>
      <c r="H61" s="92"/>
      <c r="I61" s="148"/>
      <c r="J61" s="148"/>
      <c r="K61" s="148"/>
      <c r="L61" s="148"/>
      <c r="M61" s="148"/>
      <c r="Q61" s="147"/>
      <c r="R61" s="158"/>
      <c r="S61" s="158"/>
      <c r="T61" s="158"/>
      <c r="U61" s="158"/>
      <c r="V61" s="147"/>
      <c r="W61" s="158"/>
      <c r="X61" s="158"/>
      <c r="Y61" s="158"/>
      <c r="Z61" s="158"/>
      <c r="AA61" s="147"/>
      <c r="AB61" s="158"/>
      <c r="AC61" s="158"/>
      <c r="AD61" s="158"/>
      <c r="AE61" s="158"/>
      <c r="AF61" s="147"/>
      <c r="AG61" s="158"/>
      <c r="AH61" s="158"/>
      <c r="AI61" s="158"/>
      <c r="AJ61" s="158"/>
      <c r="AK61" s="147"/>
      <c r="AL61" s="158"/>
      <c r="AM61" s="158"/>
      <c r="AN61" s="158"/>
      <c r="AO61" s="158"/>
      <c r="AP61" s="147"/>
      <c r="AQ61" s="158"/>
      <c r="AR61" s="158"/>
      <c r="AS61" s="158"/>
      <c r="AT61" s="158"/>
      <c r="AU61" s="147"/>
      <c r="AV61" s="147"/>
      <c r="AW61" s="147"/>
      <c r="AX61" s="147"/>
      <c r="AY61" s="158"/>
      <c r="AZ61" s="155"/>
      <c r="BA61" s="147"/>
      <c r="BB61" s="147"/>
      <c r="BJ61" s="155"/>
      <c r="BK61" s="158"/>
      <c r="BL61" s="155"/>
      <c r="BM61" s="155"/>
      <c r="BN61" s="155"/>
      <c r="BO61" s="155"/>
      <c r="BP61" s="155"/>
      <c r="BQ61" s="155"/>
      <c r="BR61" s="155"/>
      <c r="BT61" s="158"/>
      <c r="BU61" s="158"/>
      <c r="BV61" s="158"/>
      <c r="BW61" s="158"/>
      <c r="BX61" s="158"/>
      <c r="BY61" s="158"/>
      <c r="BZ61" s="152"/>
      <c r="CA61" s="152"/>
      <c r="CB61" s="152"/>
    </row>
    <row r="62" spans="4:80">
      <c r="D62" s="154"/>
      <c r="E62" s="147"/>
      <c r="F62" s="92"/>
      <c r="G62" s="92"/>
      <c r="H62" s="92"/>
      <c r="I62" s="148"/>
      <c r="J62" s="148"/>
      <c r="K62" s="148"/>
      <c r="L62" s="148"/>
      <c r="M62" s="148"/>
      <c r="Q62" s="147"/>
      <c r="R62" s="158"/>
      <c r="S62" s="158"/>
      <c r="T62" s="158"/>
      <c r="U62" s="158"/>
      <c r="V62" s="147"/>
      <c r="W62" s="158"/>
      <c r="X62" s="158"/>
      <c r="Y62" s="158"/>
      <c r="Z62" s="158"/>
      <c r="AA62" s="147"/>
      <c r="AB62" s="158"/>
      <c r="AC62" s="158"/>
      <c r="AD62" s="158"/>
      <c r="AE62" s="158"/>
      <c r="AF62" s="147"/>
      <c r="AG62" s="158"/>
      <c r="AH62" s="158"/>
      <c r="AI62" s="158"/>
      <c r="AJ62" s="158"/>
      <c r="AK62" s="147"/>
      <c r="AL62" s="158"/>
      <c r="AM62" s="158"/>
      <c r="AN62" s="158"/>
      <c r="AO62" s="158"/>
      <c r="AP62" s="147"/>
      <c r="AQ62" s="158"/>
      <c r="AR62" s="158"/>
      <c r="AS62" s="158"/>
      <c r="AT62" s="158"/>
      <c r="AU62" s="147"/>
      <c r="AV62" s="147"/>
      <c r="AW62" s="147"/>
      <c r="AX62" s="147"/>
      <c r="AY62" s="158"/>
      <c r="AZ62" s="155"/>
      <c r="BA62" s="147"/>
      <c r="BB62" s="147"/>
      <c r="BJ62" s="155"/>
      <c r="BK62" s="158"/>
      <c r="BL62" s="155"/>
      <c r="BM62" s="155"/>
      <c r="BN62" s="155"/>
      <c r="BO62" s="155"/>
      <c r="BP62" s="155"/>
      <c r="BQ62" s="155"/>
      <c r="BR62" s="155"/>
      <c r="BT62" s="158"/>
      <c r="BU62" s="158"/>
      <c r="BV62" s="158"/>
      <c r="BW62" s="158"/>
      <c r="BX62" s="158"/>
      <c r="BY62" s="158"/>
      <c r="BZ62" s="152"/>
      <c r="CA62" s="152"/>
      <c r="CB62" s="152"/>
    </row>
    <row r="63" spans="4:80">
      <c r="D63" s="154"/>
      <c r="E63" s="147"/>
      <c r="F63" s="92"/>
      <c r="G63" s="92"/>
      <c r="H63" s="92"/>
      <c r="I63" s="148"/>
      <c r="J63" s="148"/>
      <c r="K63" s="148"/>
      <c r="L63" s="148"/>
      <c r="M63" s="148"/>
      <c r="Q63" s="147"/>
      <c r="R63" s="158"/>
      <c r="S63" s="158"/>
      <c r="T63" s="158"/>
      <c r="U63" s="158"/>
      <c r="V63" s="147"/>
      <c r="W63" s="158"/>
      <c r="X63" s="158"/>
      <c r="Y63" s="158"/>
      <c r="Z63" s="158"/>
      <c r="AA63" s="147"/>
      <c r="AB63" s="158"/>
      <c r="AC63" s="158"/>
      <c r="AD63" s="158"/>
      <c r="AE63" s="158"/>
      <c r="AF63" s="147"/>
      <c r="AG63" s="158"/>
      <c r="AH63" s="158"/>
      <c r="AI63" s="158"/>
      <c r="AJ63" s="158"/>
      <c r="AK63" s="147"/>
      <c r="AL63" s="158"/>
      <c r="AM63" s="158"/>
      <c r="AN63" s="158"/>
      <c r="AO63" s="158"/>
      <c r="AP63" s="147"/>
      <c r="AQ63" s="158"/>
      <c r="AR63" s="158"/>
      <c r="AS63" s="158"/>
      <c r="AT63" s="158"/>
      <c r="AU63" s="147"/>
      <c r="AV63" s="147"/>
      <c r="AW63" s="147"/>
      <c r="AX63" s="147"/>
      <c r="AY63" s="158"/>
      <c r="AZ63" s="155"/>
      <c r="BA63" s="147"/>
      <c r="BB63" s="147"/>
      <c r="BJ63" s="155"/>
      <c r="BK63" s="158"/>
      <c r="BL63" s="155"/>
      <c r="BM63" s="155"/>
      <c r="BN63" s="155"/>
      <c r="BO63" s="155"/>
      <c r="BP63" s="155"/>
      <c r="BQ63" s="155"/>
      <c r="BR63" s="155"/>
      <c r="BT63" s="158"/>
      <c r="BU63" s="158"/>
      <c r="BV63" s="158"/>
      <c r="BW63" s="158"/>
      <c r="BX63" s="158"/>
      <c r="BY63" s="158"/>
      <c r="BZ63" s="152"/>
      <c r="CA63" s="152"/>
      <c r="CB63" s="152"/>
    </row>
    <row r="64" spans="4:80">
      <c r="D64" s="154"/>
      <c r="E64" s="147"/>
      <c r="F64" s="92"/>
      <c r="G64" s="92"/>
      <c r="H64" s="92"/>
      <c r="I64" s="148"/>
      <c r="J64" s="148"/>
      <c r="K64" s="148"/>
      <c r="L64" s="148"/>
      <c r="M64" s="148"/>
      <c r="Q64" s="147"/>
      <c r="R64" s="158"/>
      <c r="S64" s="158"/>
      <c r="T64" s="158"/>
      <c r="U64" s="158"/>
      <c r="V64" s="147"/>
      <c r="W64" s="158"/>
      <c r="X64" s="158"/>
      <c r="Y64" s="158"/>
      <c r="Z64" s="158"/>
      <c r="AA64" s="147"/>
      <c r="AB64" s="158"/>
      <c r="AC64" s="158"/>
      <c r="AD64" s="158"/>
      <c r="AE64" s="158"/>
      <c r="AF64" s="147"/>
      <c r="AG64" s="158"/>
      <c r="AH64" s="158"/>
      <c r="AI64" s="158"/>
      <c r="AJ64" s="158"/>
      <c r="AK64" s="147"/>
      <c r="AL64" s="158"/>
      <c r="AM64" s="158"/>
      <c r="AN64" s="158"/>
      <c r="AO64" s="158"/>
      <c r="AP64" s="147"/>
      <c r="AQ64" s="158"/>
      <c r="AR64" s="158"/>
      <c r="AS64" s="158"/>
      <c r="AT64" s="158"/>
      <c r="AU64" s="147"/>
      <c r="AV64" s="147"/>
      <c r="AW64" s="147"/>
      <c r="AX64" s="147"/>
      <c r="AY64" s="158"/>
      <c r="AZ64" s="155"/>
      <c r="BA64" s="147"/>
      <c r="BB64" s="147"/>
      <c r="BJ64" s="155"/>
      <c r="BK64" s="158"/>
      <c r="BL64" s="155"/>
      <c r="BM64" s="155"/>
      <c r="BN64" s="155"/>
      <c r="BO64" s="155"/>
      <c r="BP64" s="155"/>
      <c r="BQ64" s="155"/>
      <c r="BR64" s="155"/>
      <c r="BT64" s="158"/>
      <c r="BU64" s="158"/>
      <c r="BV64" s="158"/>
      <c r="BW64" s="158"/>
      <c r="BX64" s="158"/>
      <c r="BY64" s="158"/>
      <c r="BZ64" s="152"/>
      <c r="CA64" s="152"/>
      <c r="CB64" s="152"/>
    </row>
    <row r="65" spans="4:80">
      <c r="D65" s="154"/>
      <c r="E65" s="147"/>
      <c r="F65" s="92"/>
      <c r="G65" s="92"/>
      <c r="H65" s="92"/>
      <c r="I65" s="148"/>
      <c r="J65" s="148"/>
      <c r="K65" s="148"/>
      <c r="L65" s="148"/>
      <c r="M65" s="148"/>
      <c r="Q65" s="147"/>
      <c r="R65" s="158"/>
      <c r="S65" s="158"/>
      <c r="T65" s="158"/>
      <c r="U65" s="158"/>
      <c r="V65" s="147"/>
      <c r="W65" s="158"/>
      <c r="X65" s="158"/>
      <c r="Y65" s="158"/>
      <c r="Z65" s="158"/>
      <c r="AA65" s="147"/>
      <c r="AB65" s="158"/>
      <c r="AC65" s="158"/>
      <c r="AD65" s="158"/>
      <c r="AE65" s="158"/>
      <c r="AF65" s="147"/>
      <c r="AG65" s="158"/>
      <c r="AH65" s="158"/>
      <c r="AI65" s="158"/>
      <c r="AJ65" s="158"/>
      <c r="AK65" s="147"/>
      <c r="AL65" s="158"/>
      <c r="AM65" s="158"/>
      <c r="AN65" s="158"/>
      <c r="AO65" s="158"/>
      <c r="AP65" s="147"/>
      <c r="AQ65" s="158"/>
      <c r="AR65" s="158"/>
      <c r="AS65" s="158"/>
      <c r="AT65" s="158"/>
      <c r="AU65" s="147"/>
      <c r="AV65" s="147"/>
      <c r="AW65" s="147"/>
      <c r="AX65" s="147"/>
      <c r="AY65" s="158"/>
      <c r="AZ65" s="155"/>
      <c r="BA65" s="147"/>
      <c r="BB65" s="147"/>
      <c r="BJ65" s="155"/>
      <c r="BK65" s="158"/>
      <c r="BL65" s="155"/>
      <c r="BM65" s="155"/>
      <c r="BN65" s="155"/>
      <c r="BO65" s="155"/>
      <c r="BP65" s="155"/>
      <c r="BQ65" s="155"/>
      <c r="BR65" s="155"/>
      <c r="BT65" s="158"/>
      <c r="BU65" s="158"/>
      <c r="BV65" s="158"/>
      <c r="BW65" s="158"/>
      <c r="BX65" s="158"/>
      <c r="BY65" s="158"/>
      <c r="BZ65" s="152"/>
      <c r="CA65" s="152"/>
      <c r="CB65" s="152"/>
    </row>
    <row r="66" spans="4:80">
      <c r="D66" s="154"/>
      <c r="E66" s="147"/>
      <c r="F66" s="92"/>
      <c r="G66" s="92"/>
      <c r="H66" s="92"/>
      <c r="I66" s="148"/>
      <c r="J66" s="148"/>
      <c r="K66" s="148"/>
      <c r="L66" s="148"/>
      <c r="M66" s="148"/>
      <c r="Q66" s="147"/>
      <c r="R66" s="158"/>
      <c r="S66" s="158"/>
      <c r="T66" s="158"/>
      <c r="U66" s="158"/>
      <c r="V66" s="147"/>
      <c r="W66" s="158"/>
      <c r="X66" s="158"/>
      <c r="Y66" s="158"/>
      <c r="Z66" s="158"/>
      <c r="AA66" s="147"/>
      <c r="AB66" s="158"/>
      <c r="AC66" s="158"/>
      <c r="AD66" s="158"/>
      <c r="AE66" s="158"/>
      <c r="AF66" s="147"/>
      <c r="AG66" s="158"/>
      <c r="AH66" s="158"/>
      <c r="AI66" s="158"/>
      <c r="AJ66" s="158"/>
      <c r="AK66" s="147"/>
      <c r="AL66" s="158"/>
      <c r="AM66" s="158"/>
      <c r="AN66" s="158"/>
      <c r="AO66" s="158"/>
      <c r="AP66" s="147"/>
      <c r="AQ66" s="158"/>
      <c r="AR66" s="158"/>
      <c r="AS66" s="158"/>
      <c r="AT66" s="158"/>
      <c r="AU66" s="147"/>
      <c r="AV66" s="147"/>
      <c r="AW66" s="147"/>
      <c r="AX66" s="147"/>
      <c r="AY66" s="158"/>
      <c r="AZ66" s="155"/>
      <c r="BA66" s="147"/>
      <c r="BB66" s="147"/>
      <c r="BJ66" s="155"/>
      <c r="BK66" s="158"/>
      <c r="BL66" s="155"/>
      <c r="BM66" s="155"/>
      <c r="BN66" s="155"/>
      <c r="BO66" s="155"/>
      <c r="BP66" s="155"/>
      <c r="BQ66" s="155"/>
      <c r="BR66" s="155"/>
      <c r="BT66" s="158"/>
      <c r="BU66" s="158"/>
      <c r="BV66" s="158"/>
      <c r="BW66" s="158"/>
      <c r="BX66" s="158"/>
      <c r="BY66" s="158"/>
      <c r="BZ66" s="152"/>
      <c r="CA66" s="152"/>
      <c r="CB66" s="152"/>
    </row>
    <row r="67" spans="4:80">
      <c r="D67" s="154"/>
      <c r="E67" s="147"/>
      <c r="F67" s="92"/>
      <c r="G67" s="92"/>
      <c r="H67" s="92"/>
      <c r="I67" s="148"/>
      <c r="J67" s="148"/>
      <c r="K67" s="148"/>
      <c r="L67" s="148"/>
      <c r="M67" s="148"/>
      <c r="Q67" s="147"/>
      <c r="R67" s="158"/>
      <c r="S67" s="158"/>
      <c r="T67" s="158"/>
      <c r="U67" s="158"/>
      <c r="V67" s="147"/>
      <c r="W67" s="158"/>
      <c r="X67" s="158"/>
      <c r="Y67" s="158"/>
      <c r="Z67" s="158"/>
      <c r="AA67" s="147"/>
      <c r="AB67" s="158"/>
      <c r="AC67" s="158"/>
      <c r="AD67" s="158"/>
      <c r="AE67" s="158"/>
      <c r="AF67" s="147"/>
      <c r="AG67" s="158"/>
      <c r="AH67" s="158"/>
      <c r="AI67" s="158"/>
      <c r="AJ67" s="158"/>
      <c r="AK67" s="147"/>
      <c r="AL67" s="158"/>
      <c r="AM67" s="158"/>
      <c r="AN67" s="158"/>
      <c r="AO67" s="158"/>
      <c r="AP67" s="147"/>
      <c r="AQ67" s="158"/>
      <c r="AR67" s="158"/>
      <c r="AS67" s="158"/>
      <c r="AT67" s="158"/>
      <c r="AU67" s="147"/>
      <c r="AV67" s="147"/>
      <c r="AW67" s="147"/>
      <c r="AX67" s="147"/>
      <c r="AY67" s="158"/>
      <c r="AZ67" s="155"/>
      <c r="BA67" s="147"/>
      <c r="BB67" s="147"/>
      <c r="BJ67" s="155"/>
      <c r="BK67" s="158"/>
      <c r="BL67" s="155"/>
      <c r="BM67" s="155"/>
      <c r="BN67" s="155"/>
      <c r="BO67" s="155"/>
      <c r="BP67" s="155"/>
      <c r="BQ67" s="155"/>
      <c r="BR67" s="155"/>
      <c r="BT67" s="158"/>
      <c r="BU67" s="158"/>
      <c r="BV67" s="158"/>
      <c r="BW67" s="158"/>
      <c r="BX67" s="158"/>
      <c r="BY67" s="158"/>
      <c r="BZ67" s="152"/>
      <c r="CA67" s="152"/>
      <c r="CB67" s="152"/>
    </row>
    <row r="68" spans="4:80">
      <c r="D68" s="154"/>
      <c r="E68" s="147"/>
      <c r="F68" s="92"/>
      <c r="G68" s="92"/>
      <c r="H68" s="92"/>
      <c r="I68" s="148"/>
      <c r="J68" s="148"/>
      <c r="K68" s="148"/>
      <c r="L68" s="148"/>
      <c r="M68" s="148"/>
      <c r="Q68" s="147"/>
      <c r="R68" s="158"/>
      <c r="S68" s="158"/>
      <c r="T68" s="158"/>
      <c r="U68" s="158"/>
      <c r="V68" s="147"/>
      <c r="W68" s="158"/>
      <c r="X68" s="158"/>
      <c r="Y68" s="158"/>
      <c r="Z68" s="158"/>
      <c r="AA68" s="147"/>
      <c r="AB68" s="158"/>
      <c r="AC68" s="158"/>
      <c r="AD68" s="158"/>
      <c r="AE68" s="158"/>
      <c r="AF68" s="147"/>
      <c r="AG68" s="158"/>
      <c r="AH68" s="158"/>
      <c r="AI68" s="158"/>
      <c r="AJ68" s="158"/>
      <c r="AK68" s="147"/>
      <c r="AL68" s="158"/>
      <c r="AM68" s="158"/>
      <c r="AN68" s="158"/>
      <c r="AO68" s="158"/>
      <c r="AP68" s="147"/>
      <c r="AQ68" s="158"/>
      <c r="AR68" s="158"/>
      <c r="AS68" s="158"/>
      <c r="AT68" s="158"/>
      <c r="AU68" s="147"/>
      <c r="AV68" s="147"/>
      <c r="AW68" s="147"/>
      <c r="AX68" s="147"/>
      <c r="AY68" s="158"/>
      <c r="AZ68" s="155"/>
      <c r="BA68" s="147"/>
      <c r="BB68" s="147"/>
      <c r="BJ68" s="155"/>
      <c r="BK68" s="158"/>
      <c r="BL68" s="155"/>
      <c r="BM68" s="155"/>
      <c r="BN68" s="155"/>
      <c r="BO68" s="155"/>
      <c r="BP68" s="155"/>
      <c r="BQ68" s="155"/>
      <c r="BR68" s="155"/>
      <c r="BT68" s="158"/>
      <c r="BU68" s="158"/>
      <c r="BV68" s="158"/>
      <c r="BW68" s="158"/>
      <c r="BX68" s="158"/>
      <c r="BY68" s="158"/>
      <c r="BZ68" s="152"/>
      <c r="CA68" s="152"/>
      <c r="CB68" s="152"/>
    </row>
    <row r="69" spans="4:80">
      <c r="D69" s="154"/>
      <c r="E69" s="147"/>
      <c r="F69" s="92"/>
      <c r="G69" s="92"/>
      <c r="H69" s="92"/>
      <c r="I69" s="148"/>
      <c r="J69" s="148"/>
      <c r="K69" s="148"/>
      <c r="L69" s="148"/>
      <c r="M69" s="148"/>
      <c r="Q69" s="147"/>
      <c r="R69" s="158"/>
      <c r="S69" s="158"/>
      <c r="T69" s="158"/>
      <c r="U69" s="158"/>
      <c r="V69" s="147"/>
      <c r="W69" s="158"/>
      <c r="X69" s="158"/>
      <c r="Y69" s="158"/>
      <c r="Z69" s="158"/>
      <c r="AA69" s="147"/>
      <c r="AB69" s="158"/>
      <c r="AC69" s="158"/>
      <c r="AD69" s="158"/>
      <c r="AE69" s="158"/>
      <c r="AF69" s="147"/>
      <c r="AG69" s="158"/>
      <c r="AH69" s="158"/>
      <c r="AI69" s="158"/>
      <c r="AJ69" s="158"/>
      <c r="AK69" s="147"/>
      <c r="AL69" s="158"/>
      <c r="AM69" s="158"/>
      <c r="AN69" s="158"/>
      <c r="AO69" s="158"/>
      <c r="AP69" s="147"/>
      <c r="AQ69" s="158"/>
      <c r="AR69" s="158"/>
      <c r="AS69" s="158"/>
      <c r="AT69" s="158"/>
      <c r="AU69" s="147"/>
      <c r="AV69" s="147"/>
      <c r="AW69" s="147"/>
      <c r="AX69" s="147"/>
      <c r="AY69" s="158"/>
      <c r="AZ69" s="155"/>
      <c r="BA69" s="147"/>
      <c r="BB69" s="147"/>
      <c r="BJ69" s="155"/>
      <c r="BK69" s="158"/>
      <c r="BL69" s="155"/>
      <c r="BM69" s="155"/>
      <c r="BN69" s="155"/>
      <c r="BO69" s="155"/>
      <c r="BP69" s="155"/>
      <c r="BQ69" s="155"/>
      <c r="BR69" s="155"/>
      <c r="BT69" s="158"/>
      <c r="BU69" s="158"/>
      <c r="BV69" s="158"/>
      <c r="BW69" s="158"/>
      <c r="BX69" s="158"/>
      <c r="BY69" s="158"/>
      <c r="BZ69" s="152"/>
      <c r="CA69" s="152"/>
      <c r="CB69" s="152"/>
    </row>
    <row r="70" spans="4:80">
      <c r="D70" s="154"/>
      <c r="E70" s="147"/>
      <c r="F70" s="92"/>
      <c r="G70" s="92"/>
      <c r="H70" s="92"/>
      <c r="I70" s="148"/>
      <c r="J70" s="148"/>
      <c r="K70" s="148"/>
      <c r="L70" s="148"/>
      <c r="M70" s="148"/>
      <c r="Q70" s="147"/>
      <c r="R70" s="158"/>
      <c r="S70" s="158"/>
      <c r="T70" s="158"/>
      <c r="U70" s="158"/>
      <c r="V70" s="147"/>
      <c r="W70" s="158"/>
      <c r="X70" s="158"/>
      <c r="Y70" s="158"/>
      <c r="Z70" s="158"/>
      <c r="AA70" s="147"/>
      <c r="AB70" s="158"/>
      <c r="AC70" s="158"/>
      <c r="AD70" s="158"/>
      <c r="AE70" s="158"/>
      <c r="AF70" s="147"/>
      <c r="AG70" s="158"/>
      <c r="AH70" s="158"/>
      <c r="AI70" s="158"/>
      <c r="AJ70" s="158"/>
      <c r="AK70" s="147"/>
      <c r="AL70" s="158"/>
      <c r="AM70" s="158"/>
      <c r="AN70" s="158"/>
      <c r="AO70" s="158"/>
      <c r="AP70" s="147"/>
      <c r="AQ70" s="158"/>
      <c r="AR70" s="158"/>
      <c r="AS70" s="158"/>
      <c r="AT70" s="158"/>
      <c r="AU70" s="147"/>
      <c r="AV70" s="147"/>
      <c r="AW70" s="147"/>
      <c r="AX70" s="147"/>
      <c r="AY70" s="158"/>
      <c r="AZ70" s="155"/>
      <c r="BA70" s="147"/>
      <c r="BB70" s="147"/>
      <c r="BJ70" s="155"/>
      <c r="BK70" s="158"/>
      <c r="BL70" s="155"/>
      <c r="BM70" s="155"/>
      <c r="BN70" s="155"/>
      <c r="BO70" s="155"/>
      <c r="BP70" s="155"/>
      <c r="BQ70" s="155"/>
      <c r="BR70" s="155"/>
      <c r="BT70" s="158"/>
      <c r="BU70" s="158"/>
      <c r="BV70" s="158"/>
      <c r="BW70" s="158"/>
      <c r="BX70" s="158"/>
      <c r="BY70" s="158"/>
      <c r="BZ70" s="152"/>
      <c r="CA70" s="152"/>
      <c r="CB70" s="152"/>
    </row>
    <row r="71" spans="4:80">
      <c r="D71" s="154"/>
      <c r="E71" s="147"/>
      <c r="F71" s="92"/>
      <c r="G71" s="92"/>
      <c r="H71" s="92"/>
      <c r="I71" s="148"/>
      <c r="J71" s="148"/>
      <c r="K71" s="148"/>
      <c r="L71" s="148"/>
      <c r="M71" s="148"/>
      <c r="Q71" s="147"/>
      <c r="R71" s="158"/>
      <c r="S71" s="158"/>
      <c r="T71" s="158"/>
      <c r="U71" s="158"/>
      <c r="V71" s="147"/>
      <c r="W71" s="158"/>
      <c r="X71" s="158"/>
      <c r="Y71" s="158"/>
      <c r="Z71" s="158"/>
      <c r="AA71" s="147"/>
      <c r="AB71" s="158"/>
      <c r="AC71" s="158"/>
      <c r="AD71" s="158"/>
      <c r="AE71" s="158"/>
      <c r="AF71" s="147"/>
      <c r="AG71" s="158"/>
      <c r="AH71" s="158"/>
      <c r="AI71" s="158"/>
      <c r="AJ71" s="158"/>
      <c r="AK71" s="147"/>
      <c r="AL71" s="158"/>
      <c r="AM71" s="158"/>
      <c r="AN71" s="158"/>
      <c r="AO71" s="158"/>
      <c r="AP71" s="147"/>
      <c r="AQ71" s="158"/>
      <c r="AR71" s="158"/>
      <c r="AS71" s="158"/>
      <c r="AT71" s="158"/>
      <c r="AU71" s="147"/>
      <c r="AV71" s="147"/>
      <c r="AW71" s="147"/>
      <c r="AX71" s="147"/>
      <c r="AY71" s="158"/>
      <c r="AZ71" s="155"/>
      <c r="BA71" s="147"/>
      <c r="BB71" s="147"/>
      <c r="BJ71" s="155"/>
      <c r="BK71" s="158"/>
      <c r="BL71" s="155"/>
      <c r="BM71" s="155"/>
      <c r="BN71" s="155"/>
      <c r="BO71" s="155"/>
      <c r="BP71" s="155"/>
      <c r="BQ71" s="155"/>
      <c r="BR71" s="155"/>
      <c r="BT71" s="158"/>
      <c r="BU71" s="158"/>
      <c r="BV71" s="158"/>
      <c r="BW71" s="158"/>
      <c r="BX71" s="158"/>
      <c r="BY71" s="158"/>
      <c r="BZ71" s="152"/>
      <c r="CA71" s="152"/>
      <c r="CB71" s="152"/>
    </row>
    <row r="72" spans="4:80">
      <c r="D72" s="154"/>
      <c r="E72" s="147"/>
      <c r="F72" s="92"/>
      <c r="G72" s="92"/>
      <c r="H72" s="92"/>
      <c r="I72" s="148"/>
      <c r="J72" s="148"/>
      <c r="K72" s="148"/>
      <c r="L72" s="148"/>
      <c r="M72" s="148"/>
      <c r="Q72" s="147"/>
      <c r="R72" s="158"/>
      <c r="S72" s="158"/>
      <c r="T72" s="158"/>
      <c r="U72" s="158"/>
      <c r="V72" s="147"/>
      <c r="W72" s="158"/>
      <c r="X72" s="158"/>
      <c r="Y72" s="158"/>
      <c r="Z72" s="158"/>
      <c r="AA72" s="147"/>
      <c r="AB72" s="158"/>
      <c r="AC72" s="158"/>
      <c r="AD72" s="158"/>
      <c r="AE72" s="158"/>
      <c r="AF72" s="147"/>
      <c r="AG72" s="158"/>
      <c r="AH72" s="158"/>
      <c r="AI72" s="158"/>
      <c r="AJ72" s="158"/>
      <c r="AK72" s="147"/>
      <c r="AL72" s="158"/>
      <c r="AM72" s="158"/>
      <c r="AN72" s="158"/>
      <c r="AO72" s="158"/>
      <c r="AP72" s="147"/>
      <c r="AQ72" s="158"/>
      <c r="AR72" s="158"/>
      <c r="AS72" s="158"/>
      <c r="AT72" s="158"/>
      <c r="AU72" s="147"/>
      <c r="AV72" s="147"/>
      <c r="AW72" s="147"/>
      <c r="AX72" s="147"/>
      <c r="AY72" s="158"/>
      <c r="AZ72" s="155"/>
      <c r="BA72" s="147"/>
      <c r="BB72" s="147"/>
      <c r="BC72" s="154"/>
      <c r="BD72" s="154"/>
      <c r="BE72" s="154"/>
      <c r="BF72" s="154"/>
      <c r="BG72" s="154"/>
      <c r="BH72" s="154"/>
      <c r="BI72" s="154"/>
      <c r="BJ72" s="155"/>
      <c r="BK72" s="158"/>
      <c r="BL72" s="155"/>
      <c r="BM72" s="155"/>
      <c r="BN72" s="155"/>
      <c r="BO72" s="155"/>
      <c r="BP72" s="155"/>
      <c r="BQ72" s="155"/>
      <c r="BR72" s="155"/>
      <c r="BS72" s="154"/>
      <c r="BT72" s="158"/>
      <c r="BU72" s="158"/>
      <c r="BV72" s="158"/>
      <c r="BW72" s="158"/>
      <c r="BX72" s="158"/>
      <c r="BY72" s="158"/>
      <c r="BZ72" s="154"/>
      <c r="CA72" s="154"/>
      <c r="CB72" s="154"/>
    </row>
    <row r="73" spans="4:80">
      <c r="D73" s="155"/>
      <c r="E73" s="147"/>
      <c r="F73" s="92"/>
      <c r="G73" s="92"/>
      <c r="H73" s="92"/>
      <c r="I73" s="148"/>
      <c r="J73" s="148"/>
      <c r="K73" s="148"/>
      <c r="L73" s="148"/>
      <c r="M73" s="148"/>
      <c r="Q73" s="147"/>
      <c r="R73" s="158"/>
      <c r="S73" s="158"/>
      <c r="T73" s="158"/>
      <c r="U73" s="158"/>
      <c r="V73" s="147"/>
      <c r="W73" s="158"/>
      <c r="X73" s="158"/>
      <c r="Y73" s="158"/>
      <c r="Z73" s="158"/>
      <c r="AA73" s="147"/>
      <c r="AB73" s="158"/>
      <c r="AC73" s="158"/>
      <c r="AD73" s="158"/>
      <c r="AE73" s="158"/>
      <c r="AF73" s="147"/>
      <c r="AG73" s="158"/>
      <c r="AH73" s="158"/>
      <c r="AI73" s="158"/>
      <c r="AJ73" s="158"/>
      <c r="AK73" s="147"/>
      <c r="AL73" s="158"/>
      <c r="AM73" s="158"/>
      <c r="AN73" s="158"/>
      <c r="AO73" s="158"/>
      <c r="AP73" s="147"/>
      <c r="AQ73" s="158"/>
      <c r="AR73" s="158"/>
      <c r="AS73" s="158"/>
      <c r="AT73" s="158"/>
      <c r="AU73" s="147"/>
      <c r="AV73" s="147"/>
      <c r="AW73" s="147"/>
      <c r="AX73" s="147"/>
      <c r="AY73" s="158"/>
      <c r="AZ73" s="155"/>
      <c r="BA73" s="147"/>
      <c r="BB73" s="147"/>
      <c r="BJ73" s="155"/>
      <c r="BK73" s="158"/>
      <c r="BL73" s="155"/>
      <c r="BM73" s="155"/>
      <c r="BN73" s="155"/>
      <c r="BO73" s="155"/>
      <c r="BP73" s="155"/>
      <c r="BQ73" s="155"/>
      <c r="BR73" s="155"/>
    </row>
    <row r="243" spans="1:15">
      <c r="A243" s="123">
        <v>0</v>
      </c>
      <c r="C243" s="59" t="e">
        <f>VLOOKUP(A243,Odds!A:B,2,FALSE)</f>
        <v>#N/A</v>
      </c>
      <c r="N243" s="148">
        <f>VLOOKUP(A243,'Copy values for ESPN'!B:P,15,FALSE)</f>
        <v>0</v>
      </c>
      <c r="O243" s="148">
        <f>VLOOKUP(A243,'Copy values for ESPN'!B:P,14,FALSE)</f>
        <v>0</v>
      </c>
    </row>
    <row r="244" spans="1:15">
      <c r="A244" s="123">
        <v>0</v>
      </c>
      <c r="C244" s="59" t="e">
        <f>VLOOKUP(A244,Odds!A:B,2,FALSE)</f>
        <v>#N/A</v>
      </c>
      <c r="N244" s="148">
        <f>VLOOKUP(A244,'Copy values for ESPN'!B:P,15,FALSE)</f>
        <v>0</v>
      </c>
      <c r="O244" s="148">
        <f>VLOOKUP(A244,'Copy values for ESPN'!B:P,14,FALSE)</f>
        <v>0</v>
      </c>
    </row>
    <row r="245" spans="1:15">
      <c r="A245" s="123">
        <v>0</v>
      </c>
      <c r="C245" s="59" t="e">
        <f>VLOOKUP(A245,Odds!A:B,2,FALSE)</f>
        <v>#N/A</v>
      </c>
      <c r="N245" s="148">
        <f>VLOOKUP(A245,'Copy values for ESPN'!B:P,15,FALSE)</f>
        <v>0</v>
      </c>
      <c r="O245" s="148">
        <f>VLOOKUP(A245,'Copy values for ESPN'!B:P,14,FALSE)</f>
        <v>0</v>
      </c>
    </row>
    <row r="246" spans="1:15">
      <c r="A246" s="123">
        <v>0</v>
      </c>
      <c r="C246" s="59" t="e">
        <f>VLOOKUP(A246,Odds!A:B,2,FALSE)</f>
        <v>#N/A</v>
      </c>
      <c r="N246" s="148">
        <f>VLOOKUP(A246,'Copy values for ESPN'!B:P,15,FALSE)</f>
        <v>0</v>
      </c>
      <c r="O246" s="148">
        <f>VLOOKUP(A246,'Copy values for ESPN'!B:P,14,FALSE)</f>
        <v>0</v>
      </c>
    </row>
    <row r="247" spans="1:15">
      <c r="A247" s="123">
        <v>0</v>
      </c>
      <c r="C247" s="59" t="e">
        <f>VLOOKUP(A247,Odds!A:B,2,FALSE)</f>
        <v>#N/A</v>
      </c>
      <c r="N247" s="148">
        <f>VLOOKUP(A247,'Copy values for ESPN'!B:P,15,FALSE)</f>
        <v>0</v>
      </c>
      <c r="O247" s="148">
        <f>VLOOKUP(A247,'Copy values for ESPN'!B:P,14,FALSE)</f>
        <v>0</v>
      </c>
    </row>
    <row r="248" spans="1:15">
      <c r="A248" s="123">
        <v>0</v>
      </c>
      <c r="C248" s="59" t="e">
        <f>VLOOKUP(A248,Odds!A:B,2,FALSE)</f>
        <v>#N/A</v>
      </c>
      <c r="N248" s="148">
        <f>VLOOKUP(A248,'Copy values for ESPN'!B:P,15,FALSE)</f>
        <v>0</v>
      </c>
      <c r="O248" s="148">
        <f>VLOOKUP(A248,'Copy values for ESPN'!B:P,14,FALSE)</f>
        <v>0</v>
      </c>
    </row>
    <row r="249" spans="1:15">
      <c r="A249" s="123">
        <v>0</v>
      </c>
      <c r="C249" s="59" t="e">
        <f>VLOOKUP(A249,Odds!A:B,2,FALSE)</f>
        <v>#N/A</v>
      </c>
      <c r="N249" s="148">
        <f>VLOOKUP(A249,'Copy values for ESPN'!B:P,15,FALSE)</f>
        <v>0</v>
      </c>
      <c r="O249" s="148">
        <f>VLOOKUP(A249,'Copy values for ESPN'!B:P,14,FALSE)</f>
        <v>0</v>
      </c>
    </row>
    <row r="250" spans="1:15">
      <c r="A250" s="123">
        <v>0</v>
      </c>
      <c r="C250" s="59" t="e">
        <f>VLOOKUP(A250,Odds!A:B,2,FALSE)</f>
        <v>#N/A</v>
      </c>
      <c r="N250" s="148">
        <f>VLOOKUP(A250,'Copy values for ESPN'!B:P,15,FALSE)</f>
        <v>0</v>
      </c>
      <c r="O250" s="148">
        <f>VLOOKUP(A250,'Copy values for ESPN'!B:P,14,FALSE)</f>
        <v>0</v>
      </c>
    </row>
    <row r="251" spans="1:15">
      <c r="A251" s="123">
        <v>0</v>
      </c>
      <c r="C251" s="59" t="e">
        <f>VLOOKUP(A251,Odds!A:B,2,FALSE)</f>
        <v>#N/A</v>
      </c>
      <c r="N251" s="148">
        <f>VLOOKUP(A251,'Copy values for ESPN'!B:P,15,FALSE)</f>
        <v>0</v>
      </c>
      <c r="O251" s="148">
        <f>VLOOKUP(A251,'Copy values for ESPN'!B:P,14,FALSE)</f>
        <v>0</v>
      </c>
    </row>
    <row r="252" spans="1:15">
      <c r="A252" s="123">
        <v>0</v>
      </c>
      <c r="C252" s="59" t="e">
        <f>VLOOKUP(A252,Odds!A:B,2,FALSE)</f>
        <v>#N/A</v>
      </c>
      <c r="N252" s="148">
        <f>VLOOKUP(A252,'Copy values for ESPN'!B:P,15,FALSE)</f>
        <v>0</v>
      </c>
      <c r="O252" s="148">
        <f>VLOOKUP(A252,'Copy values for ESPN'!B:P,14,FALSE)</f>
        <v>0</v>
      </c>
    </row>
    <row r="253" spans="1:15">
      <c r="A253" s="123">
        <v>0</v>
      </c>
      <c r="C253" s="59" t="e">
        <f>VLOOKUP(A253,Odds!A:B,2,FALSE)</f>
        <v>#N/A</v>
      </c>
      <c r="N253" s="148">
        <f>VLOOKUP(A253,'Copy values for ESPN'!B:P,15,FALSE)</f>
        <v>0</v>
      </c>
      <c r="O253" s="148">
        <f>VLOOKUP(A253,'Copy values for ESPN'!B:P,14,FALSE)</f>
        <v>0</v>
      </c>
    </row>
    <row r="254" spans="1:15">
      <c r="A254" s="123">
        <v>0</v>
      </c>
      <c r="C254" s="59" t="e">
        <f>VLOOKUP(A254,Odds!A:B,2,FALSE)</f>
        <v>#N/A</v>
      </c>
      <c r="N254" s="148">
        <f>VLOOKUP(A254,'Copy values for ESPN'!B:P,15,FALSE)</f>
        <v>0</v>
      </c>
      <c r="O254" s="148">
        <f>VLOOKUP(A254,'Copy values for ESPN'!B:P,14,FALSE)</f>
        <v>0</v>
      </c>
    </row>
    <row r="255" spans="1:15">
      <c r="A255" s="123">
        <v>0</v>
      </c>
      <c r="C255" s="59" t="e">
        <f>VLOOKUP(A255,Odds!A:B,2,FALSE)</f>
        <v>#N/A</v>
      </c>
      <c r="N255" s="148">
        <f>VLOOKUP(A255,'Copy values for ESPN'!B:P,15,FALSE)</f>
        <v>0</v>
      </c>
      <c r="O255" s="148">
        <f>VLOOKUP(A255,'Copy values for ESPN'!B:P,14,FALSE)</f>
        <v>0</v>
      </c>
    </row>
    <row r="256" spans="1:15">
      <c r="A256" s="123">
        <v>0</v>
      </c>
      <c r="C256" s="59" t="e">
        <f>VLOOKUP(A256,Odds!A:B,2,FALSE)</f>
        <v>#N/A</v>
      </c>
      <c r="N256" s="148">
        <f>VLOOKUP(A256,'Copy values for ESPN'!B:P,15,FALSE)</f>
        <v>0</v>
      </c>
      <c r="O256" s="148">
        <f>VLOOKUP(A256,'Copy values for ESPN'!B:P,14,FALSE)</f>
        <v>0</v>
      </c>
    </row>
    <row r="257" spans="1:15">
      <c r="A257" s="123">
        <v>0</v>
      </c>
      <c r="C257" s="59" t="e">
        <f>VLOOKUP(A257,Odds!A:B,2,FALSE)</f>
        <v>#N/A</v>
      </c>
      <c r="N257" s="148">
        <f>VLOOKUP(A257,'Copy values for ESPN'!B:P,15,FALSE)</f>
        <v>0</v>
      </c>
      <c r="O257" s="148">
        <f>VLOOKUP(A257,'Copy values for ESPN'!B:P,14,FALSE)</f>
        <v>0</v>
      </c>
    </row>
    <row r="258" spans="1:15">
      <c r="A258" s="123">
        <v>0</v>
      </c>
      <c r="C258" s="59" t="e">
        <f>VLOOKUP(A258,Odds!A:B,2,FALSE)</f>
        <v>#N/A</v>
      </c>
      <c r="N258" s="148">
        <f>VLOOKUP(A258,'Copy values for ESPN'!B:P,15,FALSE)</f>
        <v>0</v>
      </c>
      <c r="O258" s="148">
        <f>VLOOKUP(A258,'Copy values for ESPN'!B:P,14,FALSE)</f>
        <v>0</v>
      </c>
    </row>
    <row r="259" spans="1:15">
      <c r="A259" s="123">
        <v>0</v>
      </c>
      <c r="C259" s="59" t="e">
        <f>VLOOKUP(A259,Odds!A:B,2,FALSE)</f>
        <v>#N/A</v>
      </c>
      <c r="N259" s="148">
        <f>VLOOKUP(A259,'Copy values for ESPN'!B:P,15,FALSE)</f>
        <v>0</v>
      </c>
      <c r="O259" s="148">
        <f>VLOOKUP(A259,'Copy values for ESPN'!B:P,14,FALSE)</f>
        <v>0</v>
      </c>
    </row>
    <row r="260" spans="1:15">
      <c r="A260" s="123">
        <v>0</v>
      </c>
      <c r="C260" s="59" t="e">
        <f>VLOOKUP(A260,Odds!A:B,2,FALSE)</f>
        <v>#N/A</v>
      </c>
      <c r="N260" s="148">
        <f>VLOOKUP(A260,'Copy values for ESPN'!B:P,15,FALSE)</f>
        <v>0</v>
      </c>
      <c r="O260" s="148">
        <f>VLOOKUP(A260,'Copy values for ESPN'!B:P,14,FALSE)</f>
        <v>0</v>
      </c>
    </row>
    <row r="261" spans="1:15">
      <c r="A261" s="123">
        <v>0</v>
      </c>
      <c r="C261" s="59" t="e">
        <f>VLOOKUP(A261,Odds!A:B,2,FALSE)</f>
        <v>#N/A</v>
      </c>
      <c r="N261" s="148">
        <f>VLOOKUP(A261,'Copy values for ESPN'!B:P,15,FALSE)</f>
        <v>0</v>
      </c>
      <c r="O261" s="148">
        <f>VLOOKUP(A261,'Copy values for ESPN'!B:P,14,FALSE)</f>
        <v>0</v>
      </c>
    </row>
    <row r="262" spans="1:15">
      <c r="A262" s="123">
        <v>0</v>
      </c>
      <c r="C262" s="59" t="e">
        <f>VLOOKUP(A262,Odds!A:B,2,FALSE)</f>
        <v>#N/A</v>
      </c>
      <c r="N262" s="148">
        <f>VLOOKUP(A262,'Copy values for ESPN'!B:P,15,FALSE)</f>
        <v>0</v>
      </c>
      <c r="O262" s="148">
        <f>VLOOKUP(A262,'Copy values for ESPN'!B:P,14,FALSE)</f>
        <v>0</v>
      </c>
    </row>
    <row r="263" spans="1:15">
      <c r="A263" s="123">
        <v>0</v>
      </c>
      <c r="C263" s="59" t="e">
        <f>VLOOKUP(A263,Odds!A:B,2,FALSE)</f>
        <v>#N/A</v>
      </c>
      <c r="N263" s="148">
        <f>VLOOKUP(A263,'Copy values for ESPN'!B:P,15,FALSE)</f>
        <v>0</v>
      </c>
      <c r="O263" s="148">
        <f>VLOOKUP(A263,'Copy values for ESPN'!B:P,14,FALSE)</f>
        <v>0</v>
      </c>
    </row>
    <row r="264" spans="1:15">
      <c r="A264" s="123">
        <v>0</v>
      </c>
      <c r="C264" s="59" t="e">
        <f>VLOOKUP(A264,Odds!A:B,2,FALSE)</f>
        <v>#N/A</v>
      </c>
      <c r="N264" s="148">
        <f>VLOOKUP(A264,'Copy values for ESPN'!B:P,15,FALSE)</f>
        <v>0</v>
      </c>
      <c r="O264" s="148">
        <f>VLOOKUP(A264,'Copy values for ESPN'!B:P,14,FALSE)</f>
        <v>0</v>
      </c>
    </row>
    <row r="265" spans="1:15">
      <c r="A265" s="123">
        <v>0</v>
      </c>
      <c r="C265" s="59" t="e">
        <f>VLOOKUP(A265,Odds!A:B,2,FALSE)</f>
        <v>#N/A</v>
      </c>
      <c r="N265" s="148">
        <f>VLOOKUP(A265,'Copy values for ESPN'!B:P,15,FALSE)</f>
        <v>0</v>
      </c>
      <c r="O265" s="148">
        <f>VLOOKUP(A265,'Copy values for ESPN'!B:P,14,FALSE)</f>
        <v>0</v>
      </c>
    </row>
  </sheetData>
  <autoFilter ref="A4:CJ4" xr:uid="{7F2ED0C1-4765-4F74-989C-63E8A8A887FE}">
    <sortState xmlns:xlrd2="http://schemas.microsoft.com/office/spreadsheetml/2017/richdata2" ref="A5:CF34">
      <sortCondition descending="1" ref="I4"/>
    </sortState>
  </autoFilter>
  <conditionalFormatting sqref="J2:J3">
    <cfRule type="colorScale" priority="84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:K4">
    <cfRule type="colorScale" priority="84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4:K4">
    <cfRule type="colorScale" priority="84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5:AI1048576">
    <cfRule type="colorScale" priority="84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4">
    <cfRule type="colorScale" priority="84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4">
    <cfRule type="colorScale" priority="84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4">
    <cfRule type="colorScale" priority="84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4">
    <cfRule type="colorScale" priority="84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4">
    <cfRule type="colorScale" priority="84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4">
    <cfRule type="colorScale" priority="83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4 AP4">
    <cfRule type="colorScale" priority="83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4">
    <cfRule type="colorScale" priority="83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4">
    <cfRule type="colorScale" priority="83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4">
    <cfRule type="colorScale" priority="83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4">
    <cfRule type="colorScale" priority="83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4">
    <cfRule type="colorScale" priority="83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4">
    <cfRule type="colorScale" priority="83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4">
    <cfRule type="colorScale" priority="83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4">
    <cfRule type="colorScale" priority="83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4">
    <cfRule type="colorScale" priority="83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4">
    <cfRule type="colorScale" priority="83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4">
    <cfRule type="colorScale" priority="83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4 AO4">
    <cfRule type="colorScale" priority="83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4">
    <cfRule type="colorScale" priority="83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4">
    <cfRule type="colorScale" priority="83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4">
    <cfRule type="colorScale" priority="83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4">
    <cfRule type="colorScale" priority="83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4">
    <cfRule type="colorScale" priority="83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4">
    <cfRule type="colorScale" priority="83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4">
    <cfRule type="colorScale" priority="83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4">
    <cfRule type="colorScale" priority="83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4">
    <cfRule type="colorScale" priority="83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4">
    <cfRule type="colorScale" priority="83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4 AO4">
    <cfRule type="colorScale" priority="83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5:D1048576">
    <cfRule type="colorScale" priority="18185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D5:D1048576">
    <cfRule type="colorScale" priority="18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:D4">
    <cfRule type="colorScale" priority="18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:D4">
    <cfRule type="dataBar" priority="1818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{4CEA1391-9B57-45F4-9C76-2C1D2CEF5572}</x14:id>
        </ext>
      </extLst>
    </cfRule>
  </conditionalFormatting>
  <conditionalFormatting sqref="Z4:AI4 Y1 Y4:Y1048576">
    <cfRule type="colorScale" priority="79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:X1048576 X1">
    <cfRule type="colorScale" priority="82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:G1048576">
    <cfRule type="colorScale" priority="823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4:S1048576">
    <cfRule type="colorScale" priority="81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">
    <cfRule type="colorScale" priority="81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5:W1048576 W1">
    <cfRule type="colorScale" priority="81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:F1048576">
    <cfRule type="colorScale" priority="77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L4:P4">
    <cfRule type="colorScale" priority="225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:P4">
    <cfRule type="colorScale" priority="225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">
    <cfRule type="colorScale" priority="77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:K1048576">
    <cfRule type="colorScale" priority="77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:L1048576">
    <cfRule type="colorScale" priority="77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1:J1048576">
    <cfRule type="colorScale" priority="77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4">
    <cfRule type="colorScale" priority="77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4">
    <cfRule type="colorScale" priority="77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4">
    <cfRule type="colorScale" priority="65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4">
    <cfRule type="colorScale" priority="65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:T1048576">
    <cfRule type="colorScale" priority="57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:U1048576">
    <cfRule type="colorScale" priority="57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4">
    <cfRule type="colorScale" priority="57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4">
    <cfRule type="colorScale" priority="57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4">
    <cfRule type="colorScale" priority="57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Q4">
    <cfRule type="colorScale" priority="57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A2:BA3 BA5:BA1048576">
    <cfRule type="colorScale" priority="4177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U4">
    <cfRule type="colorScale" priority="50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U4">
    <cfRule type="colorScale" priority="50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Y4 AU4">
    <cfRule type="colorScale" priority="50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U4">
    <cfRule type="colorScale" priority="50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U4">
    <cfRule type="colorScale" priority="50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Y4">
    <cfRule type="colorScale" priority="50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U4">
    <cfRule type="colorScale" priority="50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U4">
    <cfRule type="colorScale" priority="50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Y4">
    <cfRule type="colorScale" priority="503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Y4 AU4">
    <cfRule type="colorScale" priority="50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Y4">
    <cfRule type="colorScale" priority="50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4">
    <cfRule type="colorScale" priority="50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X4">
    <cfRule type="colorScale" priority="50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4">
    <cfRule type="colorScale" priority="50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4 AZ4 AP4 T4:V4 AJ4 Q4">
    <cfRule type="colorScale" priority="439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Z4 AT4">
    <cfRule type="colorScale" priority="439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:E3 E5:E1048576">
    <cfRule type="colorScale" priority="402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4:C4">
    <cfRule type="dataBar" priority="559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{4F4F44DD-6B09-4D0E-A188-2829BB9A9CDB}</x14:id>
        </ext>
      </extLst>
    </cfRule>
  </conditionalFormatting>
  <conditionalFormatting sqref="AO74:AP1048576 AP4">
    <cfRule type="colorScale" priority="656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4:Z1048576 V4:V1048576">
    <cfRule type="colorScale" priority="657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74:AG1048576 AJ4 AG5:AG73 AA5:AA1048576">
    <cfRule type="colorScale" priority="657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74:AK1048576 AJ4 AH5:AI73">
    <cfRule type="colorScale" priority="657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74:AT1048576 AT2 AT4">
    <cfRule type="colorScale" priority="657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74:AL1048576">
    <cfRule type="colorScale" priority="657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Q74:AQ1048576">
    <cfRule type="colorScale" priority="657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Q74:AQ1048576">
    <cfRule type="colorScale" priority="6575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M74:AM1048576">
    <cfRule type="colorScale" priority="657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74:AR1048576">
    <cfRule type="colorScale" priority="657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74:AR1048576">
    <cfRule type="colorScale" priority="6577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N74:AN1048576">
    <cfRule type="colorScale" priority="657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74:AS1048576">
    <cfRule type="colorScale" priority="657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74:AS1048576">
    <cfRule type="colorScale" priority="6577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T74:AT1048576 AT1:AT4">
    <cfRule type="colorScale" priority="657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74:F1048576 F2:F4">
    <cfRule type="colorScale" priority="657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74:F1048576 F2:F4">
    <cfRule type="colorScale" priority="657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74:G1048576 G2:G4">
    <cfRule type="colorScale" priority="657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74:G1048576 G2:G4">
    <cfRule type="colorScale" priority="657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66:Q1048576 P3:Q3 P2 L4:P5 P6:P73 P74:Q265 L6:O265">
    <cfRule type="colorScale" priority="658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J74:K1048576 J4:K4 J2:J3 J5:O5 J6:M73 N6:O265">
    <cfRule type="colorScale" priority="658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T74:AZ1048576 AT4 AZ4 AV5:AX73">
    <cfRule type="colorScale" priority="658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74:AZ1048576 AT4 AZ4 AV5:AX73">
    <cfRule type="colorScale" priority="6583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T74:AZ1048576 AT4 AZ4 AV5:AX73">
    <cfRule type="colorScale" priority="658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U74:AY1048576 AU1:AY4 AV5:AX73">
    <cfRule type="colorScale" priority="658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66:C1048576 B74:B265">
    <cfRule type="dataBar" priority="658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{8D59E7DA-F133-4B6C-AB08-1FE1E9D13B8C}</x14:id>
        </ext>
      </extLst>
    </cfRule>
  </conditionalFormatting>
  <conditionalFormatting sqref="R74:R1048576 Q4 T4:U1048576 V5:V73 AG5:AI73 Q5:R73 AA5:AA73">
    <cfRule type="colorScale" priority="726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:I1048576">
    <cfRule type="colorScale" priority="778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I266:Q1048576 I4 I5:P5 P6:P73 P74:Q265 I6:O265">
    <cfRule type="colorScale" priority="778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I266:Q1048576 I4 I5:P5 P6:P73 P74:Q265 I6:O265">
    <cfRule type="colorScale" priority="778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266:Q1048576 I4 I5:P5 P6:P73 P74:Q265 I6:O265">
    <cfRule type="colorScale" priority="778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:H1048576">
    <cfRule type="colorScale" priority="790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74:H1048576 H2:H4">
    <cfRule type="colorScale" priority="790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74:H1048576 H2:H4">
    <cfRule type="colorScale" priority="790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:I1048576">
    <cfRule type="colorScale" priority="2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:R3 Q2 R5:R1048576 Q4:Q73">
    <cfRule type="colorScale" priority="797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:S73">
    <cfRule type="colorScale" priority="798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:S73">
    <cfRule type="colorScale" priority="798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5:S73">
    <cfRule type="colorScale" priority="7980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S5:S73">
    <cfRule type="iconSet" priority="79805">
      <iconSet iconSet="3Arrows">
        <cfvo type="percent" val="0"/>
        <cfvo type="percent" val="33"/>
        <cfvo type="percent" val="67"/>
      </iconSet>
    </cfRule>
    <cfRule type="colorScale" priority="798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:R73">
    <cfRule type="colorScale" priority="798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:R73">
    <cfRule type="iconSet" priority="79808">
      <iconSet iconSet="3Arrows">
        <cfvo type="percent" val="0"/>
        <cfvo type="percent" val="33"/>
        <cfvo type="percent" val="67"/>
      </iconSet>
    </cfRule>
    <cfRule type="colorScale" priority="798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5:AX73">
    <cfRule type="colorScale" priority="798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G5:AI73 AV5:AX73 Q5:R73 T5:V73 AA5:AA73">
    <cfRule type="colorScale" priority="7981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G5:AI73 AV5:AX73 Q5:R73 T5:V73 AA5:AA73">
    <cfRule type="colorScale" priority="79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V5:AX73">
    <cfRule type="colorScale" priority="79821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79822">
      <iconSet iconSet="3Arrows">
        <cfvo type="percent" val="0"/>
        <cfvo type="percent" val="33"/>
        <cfvo type="percent" val="67"/>
      </iconSet>
    </cfRule>
  </conditionalFormatting>
  <conditionalFormatting sqref="F5:F73">
    <cfRule type="colorScale" priority="7982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5:G73">
    <cfRule type="colorScale" priority="7982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BB5:BB73">
    <cfRule type="colorScale" priority="798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:V73">
    <cfRule type="colorScale" priority="798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:U73">
    <cfRule type="iconSet" priority="79827">
      <iconSet iconSet="3Arrows">
        <cfvo type="percent" val="0"/>
        <cfvo type="percent" val="33"/>
        <cfvo type="percent" val="67"/>
      </iconSet>
    </cfRule>
    <cfRule type="colorScale" priority="798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:U73">
    <cfRule type="colorScale" priority="798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:U73">
    <cfRule type="colorScale" priority="79830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79831">
      <iconSet iconSet="3Arrows">
        <cfvo type="percent" val="0"/>
        <cfvo type="percent" val="33"/>
        <cfvo type="percent" val="67"/>
      </iconSet>
    </cfRule>
  </conditionalFormatting>
  <conditionalFormatting sqref="U5:U73">
    <cfRule type="iconSet" priority="79832">
      <iconSet iconSet="3Arrows">
        <cfvo type="percent" val="0"/>
        <cfvo type="percent" val="33"/>
        <cfvo type="percent" val="67"/>
      </iconSet>
    </cfRule>
    <cfRule type="colorScale" priority="798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:U73">
    <cfRule type="colorScale" priority="7983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U5:U73">
    <cfRule type="colorScale" priority="798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5:V73">
    <cfRule type="iconSet" priority="79836">
      <iconSet iconSet="3Arrows">
        <cfvo type="percent" val="0"/>
        <cfvo type="percent" val="33"/>
        <cfvo type="percent" val="67"/>
      </iconSet>
    </cfRule>
    <cfRule type="colorScale" priority="798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5:AI73 V5:V73 AA5:AA73">
    <cfRule type="colorScale" priority="798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5:AI73 Q5:R73 T5:V73 AA5:AA73">
    <cfRule type="colorScale" priority="798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5:AI73 Q5:R73 T5:V73 AA5:AA73">
    <cfRule type="colorScale" priority="798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A5:AA73">
    <cfRule type="colorScale" priority="798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5:AG73">
    <cfRule type="iconSet" priority="79850">
      <iconSet iconSet="3Arrows">
        <cfvo type="percent" val="0"/>
        <cfvo type="percent" val="33"/>
        <cfvo type="percent" val="67"/>
      </iconSet>
    </cfRule>
    <cfRule type="colorScale" priority="798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5:AI73">
    <cfRule type="colorScale" priority="798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5:AG73">
    <cfRule type="colorScale" priority="798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5:AL73">
    <cfRule type="colorScale" priority="798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5:AL73">
    <cfRule type="colorScale" priority="798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L5:AL73">
    <cfRule type="colorScale" priority="7985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Q5:AQ73">
    <cfRule type="colorScale" priority="798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Q5:AQ73">
    <cfRule type="colorScale" priority="79858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Q5:AQ73">
    <cfRule type="colorScale" priority="798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A5:AA73">
    <cfRule type="iconSet" priority="79860">
      <iconSet iconSet="3Arrows">
        <cfvo type="percent" val="0"/>
        <cfvo type="percent" val="33"/>
        <cfvo type="percent" val="67"/>
      </iconSet>
    </cfRule>
    <cfRule type="colorScale" priority="798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5:AM73">
    <cfRule type="colorScale" priority="798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5:AM73">
    <cfRule type="colorScale" priority="798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M5:AM73">
    <cfRule type="colorScale" priority="7986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R5:AR73">
    <cfRule type="colorScale" priority="798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5:AR73">
    <cfRule type="colorScale" priority="7986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R5:AR73">
    <cfRule type="colorScale" priority="798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N5:AN73">
    <cfRule type="colorScale" priority="798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5:AN73">
    <cfRule type="colorScale" priority="798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N5:AN73">
    <cfRule type="colorScale" priority="7987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S5:AS73">
    <cfRule type="colorScale" priority="798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5:AS73">
    <cfRule type="colorScale" priority="7987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S5:AS73">
    <cfRule type="colorScale" priority="798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I5:AI73">
    <cfRule type="colorScale" priority="798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5:AI73">
    <cfRule type="iconSet" priority="79875">
      <iconSet iconSet="3Arrows">
        <cfvo type="percent" val="0"/>
        <cfvo type="percent" val="33"/>
        <cfvo type="percent" val="67"/>
      </iconSet>
    </cfRule>
    <cfRule type="colorScale" priority="798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5:AI73">
    <cfRule type="colorScale" priority="79877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79878">
      <iconSet iconSet="3Arrows">
        <cfvo type="percent" val="0"/>
        <cfvo type="percent" val="33"/>
        <cfvo type="percent" val="67"/>
      </iconSet>
    </cfRule>
  </conditionalFormatting>
  <conditionalFormatting sqref="AI5:AI73">
    <cfRule type="colorScale" priority="7987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I5:AI73">
    <cfRule type="colorScale" priority="798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5:AD73">
    <cfRule type="colorScale" priority="798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5:AC73">
    <cfRule type="colorScale" priority="798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:AB73">
    <cfRule type="colorScale" priority="798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5:AX73">
    <cfRule type="colorScale" priority="798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:Y73">
    <cfRule type="colorScale" priority="798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:C5 B6:B73 C6:C265">
    <cfRule type="dataBar" priority="7988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{42031335-7281-458A-B0B5-EDF2C1359F8B}</x14:id>
        </ext>
      </extLst>
    </cfRule>
  </conditionalFormatting>
  <conditionalFormatting sqref="AZ5:AZ73">
    <cfRule type="colorScale" priority="798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Z5:AZ73">
    <cfRule type="colorScale" priority="798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Z5:AZ73">
    <cfRule type="iconSet" priority="79889">
      <iconSet iconSet="3Arrows">
        <cfvo type="percent" val="0"/>
        <cfvo type="percent" val="33"/>
        <cfvo type="percent" val="67"/>
      </iconSet>
    </cfRule>
    <cfRule type="colorScale" priority="798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Z5:AZ73">
    <cfRule type="colorScale" priority="79891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79892">
      <iconSet iconSet="3Arrows">
        <cfvo type="percent" val="0"/>
        <cfvo type="percent" val="33"/>
        <cfvo type="percent" val="67"/>
      </iconSet>
    </cfRule>
  </conditionalFormatting>
  <conditionalFormatting sqref="AZ5:AZ73">
    <cfRule type="colorScale" priority="7989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Z5:AZ73">
    <cfRule type="colorScale" priority="798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A5:AA73">
    <cfRule type="colorScale" priority="798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5:AA73">
    <cfRule type="colorScale" priority="79896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79897">
      <iconSet iconSet="3Arrows">
        <cfvo type="percent" val="0"/>
        <cfvo type="percent" val="33"/>
        <cfvo type="percent" val="67"/>
      </iconSet>
    </cfRule>
  </conditionalFormatting>
  <conditionalFormatting sqref="AA5:AA73">
    <cfRule type="colorScale" priority="79898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A5:AA73">
    <cfRule type="colorScale" priority="798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5:AX73">
    <cfRule type="colorScale" priority="799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W5:AX73">
    <cfRule type="colorScale" priority="799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W5:AX73">
    <cfRule type="iconSet" priority="79902">
      <iconSet iconSet="3Arrows">
        <cfvo type="percent" val="0"/>
        <cfvo type="percent" val="33"/>
        <cfvo type="percent" val="67"/>
      </iconSet>
    </cfRule>
    <cfRule type="colorScale" priority="799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W5:AX73">
    <cfRule type="colorScale" priority="79904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79905">
      <iconSet iconSet="3Arrows">
        <cfvo type="percent" val="0"/>
        <cfvo type="percent" val="33"/>
        <cfvo type="percent" val="67"/>
      </iconSet>
    </cfRule>
  </conditionalFormatting>
  <conditionalFormatting sqref="AW5:AX73">
    <cfRule type="colorScale" priority="7990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W5:AX73">
    <cfRule type="colorScale" priority="799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5:V73 AA5:AA73">
    <cfRule type="colorScale" priority="799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:V73 AA5:AA73">
    <cfRule type="iconSet" priority="79910">
      <iconSet iconSet="3Arrows">
        <cfvo type="percent" val="0"/>
        <cfvo type="percent" val="33"/>
        <cfvo type="percent" val="67"/>
      </iconSet>
    </cfRule>
    <cfRule type="colorScale" priority="799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5:O5 N6:O265 I6:M73">
    <cfRule type="colorScale" priority="7991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F5:AF73">
    <cfRule type="colorScale" priority="799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5:AF73">
    <cfRule type="iconSet" priority="79916">
      <iconSet iconSet="3Arrows">
        <cfvo type="percent" val="0"/>
        <cfvo type="percent" val="33"/>
        <cfvo type="percent" val="67"/>
      </iconSet>
    </cfRule>
    <cfRule type="colorScale" priority="799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5:AF73">
    <cfRule type="colorScale" priority="79918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F5:AF73">
    <cfRule type="colorScale" priority="799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K5:AK73">
    <cfRule type="colorScale" priority="799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5:AK73">
    <cfRule type="iconSet" priority="79921">
      <iconSet iconSet="3Arrows">
        <cfvo type="percent" val="0"/>
        <cfvo type="percent" val="33"/>
        <cfvo type="percent" val="67"/>
      </iconSet>
    </cfRule>
    <cfRule type="colorScale" priority="799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5:AK73">
    <cfRule type="colorScale" priority="7992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K5:AK73">
    <cfRule type="colorScale" priority="799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P5:AP73">
    <cfRule type="colorScale" priority="799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5:AP73">
    <cfRule type="iconSet" priority="79926">
      <iconSet iconSet="3Arrows">
        <cfvo type="percent" val="0"/>
        <cfvo type="percent" val="33"/>
        <cfvo type="percent" val="67"/>
      </iconSet>
    </cfRule>
    <cfRule type="colorScale" priority="799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5:AP73">
    <cfRule type="colorScale" priority="79928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P5:AP73">
    <cfRule type="colorScale" priority="799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U5:AU73">
    <cfRule type="colorScale" priority="799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U5:AU73">
    <cfRule type="iconSet" priority="79931">
      <iconSet iconSet="3Arrows">
        <cfvo type="percent" val="0"/>
        <cfvo type="percent" val="33"/>
        <cfvo type="percent" val="67"/>
      </iconSet>
    </cfRule>
    <cfRule type="colorScale" priority="799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U5:AU73">
    <cfRule type="colorScale" priority="7993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U5:AU73">
    <cfRule type="colorScale" priority="799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:H73">
    <cfRule type="colorScale" priority="7998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Z5:Z73">
    <cfRule type="colorScale" priority="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Z5:Z73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:Z73">
    <cfRule type="colorScale" priority="88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Z5:Z73">
    <cfRule type="colorScale" priority="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Z5:Z73">
    <cfRule type="iconSet" priority="85">
      <iconSet iconSet="3Arrows">
        <cfvo type="percent" val="0"/>
        <cfvo type="percent" val="33"/>
        <cfvo type="percent" val="67"/>
      </iconSet>
    </cfRule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:Z73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:Z73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83">
      <iconSet iconSet="3Arrows">
        <cfvo type="percent" val="0"/>
        <cfvo type="percent" val="33"/>
        <cfvo type="percent" val="67"/>
      </iconSet>
    </cfRule>
  </conditionalFormatting>
  <conditionalFormatting sqref="Z5:Z73">
    <cfRule type="iconSet" priority="80">
      <iconSet iconSet="3Arrows">
        <cfvo type="percent" val="0"/>
        <cfvo type="percent" val="33"/>
        <cfvo type="percent" val="67"/>
      </iconSet>
    </cfRule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:Z73">
    <cfRule type="colorScale" priority="7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Z5:Z73">
    <cfRule type="colorScale" priority="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Z5:Z73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:Z73">
    <cfRule type="colorScale" priority="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5:AE73">
    <cfRule type="colorScale" priority="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E5:AE73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5:AE73">
    <cfRule type="colorScale" priority="7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E5:AE73">
    <cfRule type="colorScale" priority="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5:AE73">
    <cfRule type="iconSet" priority="70">
      <iconSet iconSet="3Arrows">
        <cfvo type="percent" val="0"/>
        <cfvo type="percent" val="33"/>
        <cfvo type="percent" val="67"/>
      </iconSet>
    </cfRule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5:AE73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5:AE73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68">
      <iconSet iconSet="3Arrows">
        <cfvo type="percent" val="0"/>
        <cfvo type="percent" val="33"/>
        <cfvo type="percent" val="67"/>
      </iconSet>
    </cfRule>
  </conditionalFormatting>
  <conditionalFormatting sqref="AE5:AE73">
    <cfRule type="iconSet" priority="65">
      <iconSet iconSet="3Arrows">
        <cfvo type="percent" val="0"/>
        <cfvo type="percent" val="33"/>
        <cfvo type="percent" val="67"/>
      </iconSet>
    </cfRule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5:AE73">
    <cfRule type="colorScale" priority="6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E5:AE73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5:AE73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5:AE73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5:AJ73">
    <cfRule type="colorScale" priority="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J5:AJ73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5:AJ73">
    <cfRule type="colorScale" priority="58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J5:AJ73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5:AJ73">
    <cfRule type="iconSet" priority="55">
      <iconSet iconSet="3Arrows">
        <cfvo type="percent" val="0"/>
        <cfvo type="percent" val="33"/>
        <cfvo type="percent" val="67"/>
      </iconSet>
    </cfRule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5:AJ73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5:AJ73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53">
      <iconSet iconSet="3Arrows">
        <cfvo type="percent" val="0"/>
        <cfvo type="percent" val="33"/>
        <cfvo type="percent" val="67"/>
      </iconSet>
    </cfRule>
  </conditionalFormatting>
  <conditionalFormatting sqref="AJ5:AJ73">
    <cfRule type="iconSet" priority="50">
      <iconSet iconSet="3Arrows">
        <cfvo type="percent" val="0"/>
        <cfvo type="percent" val="33"/>
        <cfvo type="percent" val="67"/>
      </iconSet>
    </cfRule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5:AJ73">
    <cfRule type="colorScale" priority="4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J5:AJ73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5:AJ73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5:AJ73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O5:AO73">
    <cfRule type="colorScale" priority="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O5:AO73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5:AO73">
    <cfRule type="colorScale" priority="4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O5:AO73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O5:AO73">
    <cfRule type="iconSet" priority="40">
      <iconSet iconSet="3Arrows">
        <cfvo type="percent" val="0"/>
        <cfvo type="percent" val="33"/>
        <cfvo type="percent" val="67"/>
      </iconSet>
    </cfRule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5:AO73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5:AO73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38">
      <iconSet iconSet="3Arrows">
        <cfvo type="percent" val="0"/>
        <cfvo type="percent" val="33"/>
        <cfvo type="percent" val="67"/>
      </iconSet>
    </cfRule>
  </conditionalFormatting>
  <conditionalFormatting sqref="AO5:AO73">
    <cfRule type="iconSet" priority="35">
      <iconSet iconSet="3Arrows">
        <cfvo type="percent" val="0"/>
        <cfvo type="percent" val="33"/>
        <cfvo type="percent" val="67"/>
      </iconSet>
    </cfRule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5:AO73">
    <cfRule type="colorScale" priority="3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O5:AO73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O5:AO73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O5:AO73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T5:AT73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T5:AT73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5:AT73">
    <cfRule type="colorScale" priority="28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T5:AT73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T5:AT73">
    <cfRule type="iconSet" priority="25">
      <iconSet iconSet="3Arrows">
        <cfvo type="percent" val="0"/>
        <cfvo type="percent" val="33"/>
        <cfvo type="percent" val="67"/>
      </iconSet>
    </cfRule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5:AT73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5:AT73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AT5:AT73">
    <cfRule type="iconSet" priority="20">
      <iconSet iconSet="3Arrows">
        <cfvo type="percent" val="0"/>
        <cfvo type="percent" val="33"/>
        <cfvo type="percent" val="67"/>
      </iconSet>
    </cfRule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5:AT73">
    <cfRule type="colorScale" priority="1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T5:AT73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T5:AT73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5:AT73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Y5:AY73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Y5:AY73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Y5:AY73">
    <cfRule type="colorScale" priority="1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Y5:AY73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Y5:AY73">
    <cfRule type="iconSet" priority="10">
      <iconSet iconSet="3Arrows">
        <cfvo type="percent" val="0"/>
        <cfvo type="percent" val="33"/>
        <cfvo type="percent" val="67"/>
      </iconSet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Y5:AY73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Y5:AY73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AY5:AY73">
    <cfRule type="iconSet" priority="5">
      <iconSet iconSet="3Arrows">
        <cfvo type="percent" val="0"/>
        <cfvo type="percent" val="33"/>
        <cfvo type="percent" val="67"/>
      </iconSet>
    </cfRule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Y5:AY73">
    <cfRule type="colorScale" priority="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Y5:AY73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Y5:AY7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Y5:AY73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360" verticalDpi="36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CEA1391-9B57-45F4-9C76-2C1D2CEF557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D2:D4</xm:sqref>
        </x14:conditionalFormatting>
        <x14:conditionalFormatting xmlns:xm="http://schemas.microsoft.com/office/excel/2006/main">
          <x14:cfRule type="dataBar" id="{4F4F44DD-6B09-4D0E-A188-2829BB9A9CD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A4:C4</xm:sqref>
        </x14:conditionalFormatting>
        <x14:conditionalFormatting xmlns:xm="http://schemas.microsoft.com/office/excel/2006/main">
          <x14:cfRule type="dataBar" id="{8D59E7DA-F133-4B6C-AB08-1FE1E9D13B8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B266:C1048576 B74:B265</xm:sqref>
        </x14:conditionalFormatting>
        <x14:conditionalFormatting xmlns:xm="http://schemas.microsoft.com/office/excel/2006/main">
          <x14:cfRule type="dataBar" id="{42031335-7281-458A-B0B5-EDF2C1359F8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B5:C5 B6:B73 C6:C265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144"/>
  <sheetViews>
    <sheetView topLeftCell="J55" workbookViewId="0">
      <selection activeCell="T68" sqref="T68"/>
    </sheetView>
  </sheetViews>
  <sheetFormatPr defaultColWidth="8.85546875" defaultRowHeight="15"/>
  <cols>
    <col min="1" max="1" width="24.140625" style="43" customWidth="1"/>
    <col min="2" max="2" width="11" style="3" customWidth="1"/>
    <col min="3" max="3" width="11" style="3" hidden="1" customWidth="1"/>
    <col min="4" max="4" width="9.42578125" style="2" customWidth="1"/>
    <col min="5" max="5" width="6.28515625" style="8" customWidth="1"/>
    <col min="6" max="6" width="7" style="8" hidden="1" customWidth="1"/>
    <col min="7" max="7" width="7.28515625" style="8" hidden="1" customWidth="1"/>
    <col min="8" max="10" width="9.42578125" style="8" customWidth="1"/>
    <col min="11" max="19" width="10.140625" style="1" customWidth="1"/>
    <col min="20" max="20" width="10.140625" style="47" customWidth="1"/>
    <col min="21" max="21" width="8.85546875" style="1"/>
    <col min="22" max="22" width="8.85546875" style="1" hidden="1" customWidth="1"/>
    <col min="23" max="25" width="8.42578125" style="1" hidden="1" customWidth="1"/>
    <col min="26" max="28" width="8.85546875" style="1" hidden="1" customWidth="1"/>
    <col min="29" max="16384" width="8.85546875" style="1"/>
  </cols>
  <sheetData>
    <row r="1" spans="1:33" ht="14.25" customHeight="1" thickBot="1">
      <c r="A1" s="41"/>
      <c r="B1" s="48"/>
      <c r="C1" s="48"/>
      <c r="D1" s="20"/>
      <c r="E1" s="166" t="s">
        <v>0</v>
      </c>
      <c r="F1" s="166"/>
      <c r="G1" s="166"/>
      <c r="H1" s="167"/>
      <c r="I1" s="51"/>
      <c r="J1" s="51"/>
      <c r="K1" s="168" t="s">
        <v>322</v>
      </c>
      <c r="L1" s="169"/>
      <c r="M1" s="169"/>
      <c r="N1" s="169"/>
      <c r="O1" s="169"/>
      <c r="P1" s="170"/>
      <c r="Q1" s="168" t="s">
        <v>323</v>
      </c>
      <c r="R1" s="169"/>
      <c r="S1" s="171" t="s">
        <v>3</v>
      </c>
      <c r="T1" s="172"/>
      <c r="U1" s="25" t="s">
        <v>324</v>
      </c>
    </row>
    <row r="2" spans="1:33" s="3" customFormat="1" ht="45.95" customHeight="1" thickBot="1">
      <c r="A2" s="50" t="s">
        <v>325</v>
      </c>
      <c r="B2" s="7" t="s">
        <v>326</v>
      </c>
      <c r="C2" s="7"/>
      <c r="D2" s="7" t="s">
        <v>8</v>
      </c>
      <c r="E2" s="4" t="s">
        <v>9</v>
      </c>
      <c r="F2" s="4" t="s">
        <v>10</v>
      </c>
      <c r="G2" s="4" t="s">
        <v>11</v>
      </c>
      <c r="H2" s="4" t="s">
        <v>12</v>
      </c>
      <c r="I2" s="4" t="s">
        <v>13</v>
      </c>
      <c r="J2" s="4" t="s">
        <v>15</v>
      </c>
      <c r="K2" s="5" t="s">
        <v>16</v>
      </c>
      <c r="L2" s="5" t="s">
        <v>17</v>
      </c>
      <c r="M2" s="5" t="s">
        <v>18</v>
      </c>
      <c r="N2" s="5" t="s">
        <v>19</v>
      </c>
      <c r="O2" s="5" t="s">
        <v>20</v>
      </c>
      <c r="P2" s="5" t="s">
        <v>21</v>
      </c>
      <c r="Q2" s="5" t="s">
        <v>24</v>
      </c>
      <c r="R2" s="5" t="s">
        <v>22</v>
      </c>
      <c r="S2" s="6" t="s">
        <v>25</v>
      </c>
      <c r="T2" s="52" t="s">
        <v>26</v>
      </c>
      <c r="U2" s="26"/>
      <c r="V2" s="3" t="s">
        <v>25</v>
      </c>
      <c r="W2" s="3" t="s">
        <v>27</v>
      </c>
      <c r="X2" s="3" t="s">
        <v>327</v>
      </c>
      <c r="Y2" s="3" t="s">
        <v>328</v>
      </c>
      <c r="Z2" s="3" t="s">
        <v>22</v>
      </c>
      <c r="AA2" s="3" t="s">
        <v>28</v>
      </c>
      <c r="AB2" s="3" t="s">
        <v>21</v>
      </c>
    </row>
    <row r="3" spans="1:33">
      <c r="A3" s="42" t="s">
        <v>228</v>
      </c>
      <c r="B3" s="3" t="e">
        <f>VLOOKUP(A3,'DK Pricing'!H:J,3,FALSE)</f>
        <v>#N/A</v>
      </c>
      <c r="D3" s="1" t="e">
        <f>RANK(U3,U$3:U$153)</f>
        <v>#REF!</v>
      </c>
      <c r="E3" s="8" t="e">
        <f>VLOOKUP(A3,#REF!,4,FALSE)</f>
        <v>#REF!</v>
      </c>
      <c r="F3" s="8" t="e">
        <f>VLOOKUP(A3,#REF!,5,FALSE)</f>
        <v>#REF!</v>
      </c>
      <c r="G3" s="8" t="e">
        <f>VLOOKUP(A3,#REF!,5,FALSE)</f>
        <v>#REF!</v>
      </c>
      <c r="H3" s="8" t="e">
        <f t="shared" ref="H3:H66" si="0">E3-63</f>
        <v>#REF!</v>
      </c>
      <c r="I3" s="8" t="e">
        <f>VLOOKUP(A3,#REF!,5,FALSE)</f>
        <v>#REF!</v>
      </c>
      <c r="J3" s="8" t="e">
        <f>VLOOKUP(A3,#REF!,6,FALSE)</f>
        <v>#REF!</v>
      </c>
      <c r="K3" s="1" t="e">
        <f>VLOOKUP(A3,SG!H:L,7,FALSE)</f>
        <v>#N/A</v>
      </c>
      <c r="L3" s="1" t="e">
        <f>VLOOKUP(A3,SG!H:L,5,FALSE)</f>
        <v>#N/A</v>
      </c>
      <c r="M3" s="1" t="e">
        <f>VLOOKUP(A3,SG!H:L,6,FALSE)</f>
        <v>#N/A</v>
      </c>
      <c r="N3" s="1" t="e">
        <f t="shared" ref="N3:N66" si="1">L3+M3</f>
        <v>#N/A</v>
      </c>
      <c r="O3" s="1" t="e">
        <f>VLOOKUP(A3,SG!H:L,4,FALSE)</f>
        <v>#N/A</v>
      </c>
      <c r="P3" s="1" t="e">
        <f>VLOOKUP(A3,SG!H:L,3,FALSE)</f>
        <v>#N/A</v>
      </c>
      <c r="Q3" s="1" t="e">
        <f>VLOOKUP(A3,#REF!,9,FALSE)</f>
        <v>#REF!</v>
      </c>
      <c r="R3" s="1">
        <v>21</v>
      </c>
      <c r="S3" s="1">
        <f>VLOOKUP(A3,[2]Proximity!$A:$B,2,FALSE)</f>
        <v>1</v>
      </c>
      <c r="T3" s="47">
        <f>VLOOKUP(A3,[2]BOB!$A:$C,3,FALSE)</f>
        <v>37</v>
      </c>
      <c r="U3" s="47" t="e">
        <f>(I3*3.75)-(J3*1.75)+K3+L3+M3+N3+N3+O3+P3+(AD3/3)+(AE3/3)+(AF3/3)+(AG3/3)-(B3/750)</f>
        <v>#REF!</v>
      </c>
      <c r="V3" s="1" t="e">
        <f>RANK(#REF!,#REF!,0)/10</f>
        <v>#REF!</v>
      </c>
      <c r="W3" s="1" t="e">
        <f>RANK(#REF!,#REF!,0)/10</f>
        <v>#REF!</v>
      </c>
      <c r="X3" s="1" t="e">
        <f>RANK(#REF!,#REF!,1)/10</f>
        <v>#REF!</v>
      </c>
      <c r="Y3" s="1" t="e">
        <f>RANK(#REF!,#REF!,0)/10</f>
        <v>#REF!</v>
      </c>
      <c r="Z3" s="1" t="e">
        <f>RANK(#REF!,#REF!,1)/10</f>
        <v>#REF!</v>
      </c>
      <c r="AA3" s="1" t="e">
        <f>RANK(#REF!,#REF!,0)/10</f>
        <v>#REF!</v>
      </c>
      <c r="AB3" s="1" t="e">
        <f>RANK(#REF!,#REF!,0)/20</f>
        <v>#REF!</v>
      </c>
      <c r="AD3" s="1" t="e">
        <f>RANK(Q3,Q$3:Q$150,0)/10</f>
        <v>#REF!</v>
      </c>
      <c r="AE3" s="1">
        <f>RANK(R3,R$3:R$150,0)/10</f>
        <v>9.6999999999999993</v>
      </c>
      <c r="AF3" s="1" t="e">
        <f>RANK(S3,S$3:S$150,0)/10</f>
        <v>#N/A</v>
      </c>
      <c r="AG3" s="1" t="e">
        <f>RANK(T3,T$3:T$150,0)/10</f>
        <v>#N/A</v>
      </c>
    </row>
    <row r="4" spans="1:33">
      <c r="A4" s="42" t="s">
        <v>248</v>
      </c>
      <c r="B4" s="3" t="e">
        <f>VLOOKUP(A4,'DK Pricing'!H:J,3,FALSE)</f>
        <v>#N/A</v>
      </c>
      <c r="D4" s="1" t="e">
        <f>RANK(U4,U$3:U$153)</f>
        <v>#REF!</v>
      </c>
      <c r="E4" s="8" t="e">
        <f>VLOOKUP(A4,#REF!,4,FALSE)</f>
        <v>#REF!</v>
      </c>
      <c r="F4" s="8" t="e">
        <f>VLOOKUP(A4,#REF!,5,FALSE)</f>
        <v>#REF!</v>
      </c>
      <c r="G4" s="8" t="e">
        <f>VLOOKUP(A4,#REF!,5,FALSE)</f>
        <v>#REF!</v>
      </c>
      <c r="H4" s="8" t="e">
        <f t="shared" si="0"/>
        <v>#REF!</v>
      </c>
      <c r="I4" s="8" t="e">
        <f>VLOOKUP(A4,#REF!,5,FALSE)</f>
        <v>#REF!</v>
      </c>
      <c r="J4" s="8" t="e">
        <f>VLOOKUP(A4,#REF!,6,FALSE)</f>
        <v>#REF!</v>
      </c>
      <c r="K4" s="1" t="e">
        <f>VLOOKUP(A4,SG!H:L,7,FALSE)</f>
        <v>#N/A</v>
      </c>
      <c r="L4" s="1" t="e">
        <f>VLOOKUP(A4,SG!H:L,5,FALSE)</f>
        <v>#N/A</v>
      </c>
      <c r="M4" s="1" t="e">
        <f>VLOOKUP(A4,SG!H:L,6,FALSE)</f>
        <v>#N/A</v>
      </c>
      <c r="N4" s="1" t="e">
        <f t="shared" si="1"/>
        <v>#N/A</v>
      </c>
      <c r="O4" s="1" t="e">
        <f>VLOOKUP(A4,SG!H:L,4,FALSE)</f>
        <v>#N/A</v>
      </c>
      <c r="P4" s="1" t="e">
        <f>VLOOKUP(A4,SG!H:L,3,FALSE)</f>
        <v>#N/A</v>
      </c>
      <c r="Q4" s="1" t="e">
        <f>VLOOKUP(A4,#REF!,9,FALSE)</f>
        <v>#REF!</v>
      </c>
      <c r="R4" s="1">
        <v>47</v>
      </c>
      <c r="S4" s="1">
        <f>VLOOKUP(A4,[2]Proximity!$A:$B,2,FALSE)</f>
        <v>31</v>
      </c>
      <c r="T4" s="47">
        <f>VLOOKUP(A4,[2]BOB!$A:$C,3,FALSE)</f>
        <v>23</v>
      </c>
      <c r="U4" s="47" t="e">
        <f t="shared" ref="U4:U67" si="2">(I4*3.75)-(J4*1.75)+K4+L4+M4+N4+N4+O4+P4+(AD4/3)+(AE4/3)+(AF4/3)+(AG4/3)-(B4/750)</f>
        <v>#REF!</v>
      </c>
      <c r="V4" s="1" t="e">
        <f>RANK(#REF!,#REF!,0)/10</f>
        <v>#REF!</v>
      </c>
      <c r="W4" s="1" t="e">
        <f>RANK(#REF!,#REF!,0)/10</f>
        <v>#REF!</v>
      </c>
      <c r="X4" s="1" t="e">
        <f>RANK(#REF!,#REF!,1)/10</f>
        <v>#REF!</v>
      </c>
      <c r="Y4" s="1" t="e">
        <f>RANK(#REF!,#REF!,0)/10</f>
        <v>#REF!</v>
      </c>
      <c r="Z4" s="1" t="e">
        <f>RANK(#REF!,#REF!,1)/10</f>
        <v>#REF!</v>
      </c>
      <c r="AA4" s="1" t="e">
        <f>RANK(#REF!,#REF!,0)/10</f>
        <v>#REF!</v>
      </c>
      <c r="AB4" s="1" t="e">
        <f>RANK(#REF!,#REF!,0)/20</f>
        <v>#REF!</v>
      </c>
      <c r="AD4" s="1" t="e">
        <f t="shared" ref="AD4:AG67" si="3">RANK(Q4,Q$3:Q$150,0)/10</f>
        <v>#REF!</v>
      </c>
      <c r="AE4" s="1">
        <f t="shared" si="3"/>
        <v>7.4</v>
      </c>
      <c r="AF4" s="1" t="e">
        <f t="shared" si="3"/>
        <v>#N/A</v>
      </c>
      <c r="AG4" s="1" t="e">
        <f t="shared" si="3"/>
        <v>#N/A</v>
      </c>
    </row>
    <row r="5" spans="1:33">
      <c r="A5" s="42" t="s">
        <v>233</v>
      </c>
      <c r="B5" s="3" t="e">
        <f>VLOOKUP(A5,'DK Pricing'!H:J,3,FALSE)</f>
        <v>#N/A</v>
      </c>
      <c r="D5" s="1" t="e">
        <f>RANK(U5,U$3:U$77)</f>
        <v>#REF!</v>
      </c>
      <c r="E5" s="8" t="e">
        <f>VLOOKUP(A5,#REF!,4,FALSE)</f>
        <v>#REF!</v>
      </c>
      <c r="F5" s="8" t="e">
        <f>VLOOKUP(A5,#REF!,5,FALSE)</f>
        <v>#REF!</v>
      </c>
      <c r="G5" s="8" t="e">
        <f>VLOOKUP(A5,#REF!,5,FALSE)</f>
        <v>#REF!</v>
      </c>
      <c r="H5" s="8" t="e">
        <f t="shared" si="0"/>
        <v>#REF!</v>
      </c>
      <c r="I5" s="8" t="e">
        <f>VLOOKUP(A5,#REF!,5,FALSE)</f>
        <v>#REF!</v>
      </c>
      <c r="J5" s="8" t="e">
        <f>VLOOKUP(A5,#REF!,6,FALSE)</f>
        <v>#REF!</v>
      </c>
      <c r="K5" s="1" t="e">
        <f>VLOOKUP(A5,SG!H:L,7,FALSE)</f>
        <v>#N/A</v>
      </c>
      <c r="L5" s="1" t="e">
        <f>VLOOKUP(A5,SG!H:L,5,FALSE)</f>
        <v>#N/A</v>
      </c>
      <c r="M5" s="1" t="e">
        <f>VLOOKUP(A5,SG!H:L,6,FALSE)</f>
        <v>#N/A</v>
      </c>
      <c r="N5" s="1" t="e">
        <f t="shared" si="1"/>
        <v>#N/A</v>
      </c>
      <c r="O5" s="1" t="e">
        <f>VLOOKUP(A5,SG!H:L,4,FALSE)</f>
        <v>#N/A</v>
      </c>
      <c r="P5" s="1" t="e">
        <f>VLOOKUP(A5,SG!H:L,3,FALSE)</f>
        <v>#N/A</v>
      </c>
      <c r="Q5" s="1" t="e">
        <f>VLOOKUP(A5,#REF!,9,FALSE)</f>
        <v>#REF!</v>
      </c>
      <c r="R5" s="1">
        <v>6</v>
      </c>
      <c r="S5" s="1">
        <f>VLOOKUP(A5,[2]Proximity!$A:$B,2,FALSE)</f>
        <v>10</v>
      </c>
      <c r="T5" s="47">
        <f>VLOOKUP(A5,[2]BOB!$A:$C,3,FALSE)</f>
        <v>6</v>
      </c>
      <c r="U5" s="47" t="e">
        <f t="shared" si="2"/>
        <v>#REF!</v>
      </c>
      <c r="V5" s="1" t="e">
        <f>RANK(#REF!,#REF!,0)/10</f>
        <v>#REF!</v>
      </c>
      <c r="W5" s="1" t="e">
        <f>RANK(#REF!,#REF!,0)/10</f>
        <v>#REF!</v>
      </c>
      <c r="X5" s="1" t="e">
        <f>RANK(#REF!,#REF!,1)/10</f>
        <v>#REF!</v>
      </c>
      <c r="Y5" s="1" t="e">
        <f>RANK(#REF!,#REF!,0)/10</f>
        <v>#REF!</v>
      </c>
      <c r="Z5" s="1" t="e">
        <f>RANK(#REF!,#REF!,1)/10</f>
        <v>#REF!</v>
      </c>
      <c r="AA5" s="1" t="e">
        <f>RANK(#REF!,#REF!,0)/10</f>
        <v>#REF!</v>
      </c>
      <c r="AB5" s="1" t="e">
        <f>RANK(#REF!,#REF!,0)/20</f>
        <v>#REF!</v>
      </c>
      <c r="AD5" s="1" t="e">
        <f t="shared" si="3"/>
        <v>#REF!</v>
      </c>
      <c r="AE5" s="1">
        <f t="shared" si="3"/>
        <v>12.4</v>
      </c>
      <c r="AF5" s="1" t="e">
        <f t="shared" si="3"/>
        <v>#N/A</v>
      </c>
      <c r="AG5" s="1" t="e">
        <f t="shared" si="3"/>
        <v>#N/A</v>
      </c>
    </row>
    <row r="6" spans="1:33">
      <c r="A6" s="42" t="s">
        <v>290</v>
      </c>
      <c r="B6" s="3" t="e">
        <f>VLOOKUP(A6,'DK Pricing'!H:J,3,FALSE)</f>
        <v>#N/A</v>
      </c>
      <c r="D6" s="1" t="e">
        <f t="shared" ref="D6:D37" si="4">RANK(U6,U$3:U$153)</f>
        <v>#REF!</v>
      </c>
      <c r="E6" s="8" t="e">
        <f>VLOOKUP(A6,#REF!,4,FALSE)</f>
        <v>#REF!</v>
      </c>
      <c r="F6" s="8" t="e">
        <f>VLOOKUP(A6,#REF!,5,FALSE)</f>
        <v>#REF!</v>
      </c>
      <c r="G6" s="8" t="e">
        <f>VLOOKUP(A6,#REF!,5,FALSE)</f>
        <v>#REF!</v>
      </c>
      <c r="H6" s="8" t="e">
        <f t="shared" si="0"/>
        <v>#REF!</v>
      </c>
      <c r="I6" s="8" t="e">
        <f>VLOOKUP(A6,#REF!,5,FALSE)</f>
        <v>#REF!</v>
      </c>
      <c r="J6" s="8" t="e">
        <f>VLOOKUP(A6,#REF!,6,FALSE)</f>
        <v>#REF!</v>
      </c>
      <c r="K6" s="1" t="e">
        <f>VLOOKUP(A6,SG!H:L,7,FALSE)</f>
        <v>#N/A</v>
      </c>
      <c r="L6" s="1" t="e">
        <f>VLOOKUP(A6,SG!H:L,5,FALSE)</f>
        <v>#N/A</v>
      </c>
      <c r="M6" s="1" t="e">
        <f>VLOOKUP(A6,SG!H:L,6,FALSE)</f>
        <v>#N/A</v>
      </c>
      <c r="N6" s="1" t="e">
        <f t="shared" si="1"/>
        <v>#N/A</v>
      </c>
      <c r="O6" s="1" t="e">
        <f>VLOOKUP(A6,SG!H:L,4,FALSE)</f>
        <v>#N/A</v>
      </c>
      <c r="P6" s="1" t="e">
        <f>VLOOKUP(A6,SG!H:L,3,FALSE)</f>
        <v>#N/A</v>
      </c>
      <c r="Q6" s="1" t="e">
        <f>VLOOKUP(A6,#REF!,9,FALSE)</f>
        <v>#REF!</v>
      </c>
      <c r="R6" s="1">
        <v>47</v>
      </c>
      <c r="S6" s="1">
        <f>VLOOKUP(A6,[2]Proximity!$A:$B,2,FALSE)</f>
        <v>96</v>
      </c>
      <c r="T6" s="47">
        <f>VLOOKUP(A6,[2]BOB!$A:$C,3,FALSE)</f>
        <v>29</v>
      </c>
      <c r="U6" s="47" t="e">
        <f t="shared" si="2"/>
        <v>#REF!</v>
      </c>
      <c r="V6" s="1" t="e">
        <f>RANK(#REF!,#REF!,0)/10</f>
        <v>#REF!</v>
      </c>
      <c r="W6" s="1" t="e">
        <f>RANK(#REF!,#REF!,0)/10</f>
        <v>#REF!</v>
      </c>
      <c r="X6" s="1" t="e">
        <f>RANK(#REF!,#REF!,1)/10</f>
        <v>#REF!</v>
      </c>
      <c r="Y6" s="1" t="e">
        <f>RANK(#REF!,#REF!,0)/10</f>
        <v>#REF!</v>
      </c>
      <c r="Z6" s="1" t="e">
        <f>RANK(#REF!,#REF!,1)/10</f>
        <v>#REF!</v>
      </c>
      <c r="AA6" s="1" t="e">
        <f>RANK(#REF!,#REF!,0)/10</f>
        <v>#REF!</v>
      </c>
      <c r="AB6" s="1" t="e">
        <f>RANK(#REF!,#REF!,0)/20</f>
        <v>#REF!</v>
      </c>
      <c r="AD6" s="1" t="e">
        <f t="shared" si="3"/>
        <v>#REF!</v>
      </c>
      <c r="AE6" s="1">
        <f t="shared" si="3"/>
        <v>7.4</v>
      </c>
      <c r="AF6" s="1" t="e">
        <f t="shared" si="3"/>
        <v>#N/A</v>
      </c>
      <c r="AG6" s="1" t="e">
        <f t="shared" si="3"/>
        <v>#N/A</v>
      </c>
    </row>
    <row r="7" spans="1:33">
      <c r="A7" s="42" t="s">
        <v>277</v>
      </c>
      <c r="B7" s="3" t="e">
        <f>VLOOKUP(A7,'DK Pricing'!H:J,3,FALSE)</f>
        <v>#N/A</v>
      </c>
      <c r="D7" s="1" t="e">
        <f t="shared" si="4"/>
        <v>#REF!</v>
      </c>
      <c r="E7" s="8" t="e">
        <f>VLOOKUP(A7,#REF!,4,FALSE)</f>
        <v>#REF!</v>
      </c>
      <c r="F7" s="8" t="e">
        <f>VLOOKUP(A7,#REF!,5,FALSE)</f>
        <v>#REF!</v>
      </c>
      <c r="G7" s="8" t="e">
        <f>VLOOKUP(A7,#REF!,5,FALSE)</f>
        <v>#REF!</v>
      </c>
      <c r="H7" s="8" t="e">
        <f t="shared" si="0"/>
        <v>#REF!</v>
      </c>
      <c r="I7" s="8" t="e">
        <f>VLOOKUP(A7,#REF!,5,FALSE)</f>
        <v>#REF!</v>
      </c>
      <c r="J7" s="8" t="e">
        <f>VLOOKUP(A7,#REF!,6,FALSE)</f>
        <v>#REF!</v>
      </c>
      <c r="K7" s="1" t="e">
        <f>VLOOKUP(A7,SG!H:L,7,FALSE)</f>
        <v>#N/A</v>
      </c>
      <c r="L7" s="1" t="e">
        <f>VLOOKUP(A7,SG!H:L,5,FALSE)</f>
        <v>#N/A</v>
      </c>
      <c r="M7" s="1" t="e">
        <f>VLOOKUP(A7,SG!H:L,6,FALSE)</f>
        <v>#N/A</v>
      </c>
      <c r="N7" s="1" t="e">
        <f t="shared" si="1"/>
        <v>#N/A</v>
      </c>
      <c r="O7" s="1" t="e">
        <f>VLOOKUP(A7,SG!H:L,4,FALSE)</f>
        <v>#N/A</v>
      </c>
      <c r="P7" s="1" t="e">
        <f>VLOOKUP(A7,SG!H:L,3,FALSE)</f>
        <v>#N/A</v>
      </c>
      <c r="Q7" s="1" t="e">
        <f>VLOOKUP(A7,#REF!,9,FALSE)</f>
        <v>#REF!</v>
      </c>
      <c r="R7" s="1">
        <v>47</v>
      </c>
      <c r="S7" s="1">
        <f>VLOOKUP(A7,[2]Proximity!$A:$B,2,FALSE)</f>
        <v>64</v>
      </c>
      <c r="T7" s="47">
        <f>VLOOKUP(A7,[2]BOB!$A:$C,3,FALSE)</f>
        <v>113</v>
      </c>
      <c r="U7" s="47" t="e">
        <f t="shared" si="2"/>
        <v>#REF!</v>
      </c>
      <c r="V7" s="1" t="e">
        <f>RANK(#REF!,#REF!,0)/10</f>
        <v>#REF!</v>
      </c>
      <c r="W7" s="1" t="e">
        <f>RANK(#REF!,#REF!,0)/10</f>
        <v>#REF!</v>
      </c>
      <c r="X7" s="1" t="e">
        <f>RANK(#REF!,#REF!,1)/10</f>
        <v>#REF!</v>
      </c>
      <c r="Y7" s="1" t="e">
        <f>RANK(#REF!,#REF!,0)/10</f>
        <v>#REF!</v>
      </c>
      <c r="Z7" s="1" t="e">
        <f>RANK(#REF!,#REF!,1)/10</f>
        <v>#REF!</v>
      </c>
      <c r="AA7" s="1" t="e">
        <f>RANK(#REF!,#REF!,0)/10</f>
        <v>#REF!</v>
      </c>
      <c r="AB7" s="1" t="e">
        <f>RANK(#REF!,#REF!,0)/20</f>
        <v>#REF!</v>
      </c>
      <c r="AD7" s="1" t="e">
        <f t="shared" si="3"/>
        <v>#REF!</v>
      </c>
      <c r="AE7" s="1">
        <f t="shared" si="3"/>
        <v>7.4</v>
      </c>
      <c r="AF7" s="1" t="e">
        <f t="shared" si="3"/>
        <v>#N/A</v>
      </c>
      <c r="AG7" s="1" t="e">
        <f t="shared" si="3"/>
        <v>#N/A</v>
      </c>
    </row>
    <row r="8" spans="1:33">
      <c r="A8" s="42" t="s">
        <v>265</v>
      </c>
      <c r="B8" s="3" t="e">
        <f>VLOOKUP(A8,'DK Pricing'!H:J,3,FALSE)</f>
        <v>#N/A</v>
      </c>
      <c r="D8" s="1" t="e">
        <f t="shared" si="4"/>
        <v>#REF!</v>
      </c>
      <c r="E8" s="8" t="e">
        <f>VLOOKUP(A8,#REF!,4,FALSE)</f>
        <v>#REF!</v>
      </c>
      <c r="F8" s="8" t="e">
        <f>VLOOKUP(A8,#REF!,5,FALSE)</f>
        <v>#REF!</v>
      </c>
      <c r="G8" s="8" t="e">
        <f>VLOOKUP(A8,#REF!,5,FALSE)</f>
        <v>#REF!</v>
      </c>
      <c r="H8" s="8" t="e">
        <f t="shared" si="0"/>
        <v>#REF!</v>
      </c>
      <c r="I8" s="8" t="e">
        <f>VLOOKUP(A8,#REF!,5,FALSE)</f>
        <v>#REF!</v>
      </c>
      <c r="J8" s="8" t="e">
        <f>VLOOKUP(A8,#REF!,6,FALSE)</f>
        <v>#REF!</v>
      </c>
      <c r="K8" s="1" t="e">
        <f>VLOOKUP(A8,SG!H:L,7,FALSE)</f>
        <v>#N/A</v>
      </c>
      <c r="L8" s="1" t="e">
        <f>VLOOKUP(A8,SG!H:L,5,FALSE)</f>
        <v>#N/A</v>
      </c>
      <c r="M8" s="1" t="e">
        <f>VLOOKUP(A8,SG!H:L,6,FALSE)</f>
        <v>#N/A</v>
      </c>
      <c r="N8" s="1" t="e">
        <f t="shared" si="1"/>
        <v>#N/A</v>
      </c>
      <c r="O8" s="1" t="e">
        <f>VLOOKUP(A8,SG!H:L,4,FALSE)</f>
        <v>#N/A</v>
      </c>
      <c r="P8" s="1" t="e">
        <f>VLOOKUP(A8,SG!H:L,3,FALSE)</f>
        <v>#N/A</v>
      </c>
      <c r="Q8" s="1" t="e">
        <f>VLOOKUP(A8,#REF!,9,FALSE)</f>
        <v>#REF!</v>
      </c>
      <c r="R8" s="1">
        <v>118</v>
      </c>
      <c r="S8" s="1">
        <f>VLOOKUP(A8,[2]Proximity!$A:$B,2,FALSE)</f>
        <v>46</v>
      </c>
      <c r="T8" s="47">
        <f>VLOOKUP(A8,[2]BOB!$A:$C,3,FALSE)</f>
        <v>26</v>
      </c>
      <c r="U8" s="47" t="e">
        <f t="shared" si="2"/>
        <v>#REF!</v>
      </c>
      <c r="V8" s="1" t="e">
        <f>RANK(#REF!,#REF!,0)/10</f>
        <v>#REF!</v>
      </c>
      <c r="W8" s="1" t="e">
        <f>RANK(#REF!,#REF!,0)/10</f>
        <v>#REF!</v>
      </c>
      <c r="X8" s="1" t="e">
        <f>RANK(#REF!,#REF!,1)/10</f>
        <v>#REF!</v>
      </c>
      <c r="Y8" s="1" t="e">
        <f>RANK(#REF!,#REF!,0)/10</f>
        <v>#REF!</v>
      </c>
      <c r="Z8" s="1" t="e">
        <f>RANK(#REF!,#REF!,1)/10</f>
        <v>#REF!</v>
      </c>
      <c r="AA8" s="1" t="e">
        <f>RANK(#REF!,#REF!,0)/10</f>
        <v>#REF!</v>
      </c>
      <c r="AB8" s="1" t="e">
        <f>RANK(#REF!,#REF!,0)/20</f>
        <v>#REF!</v>
      </c>
      <c r="AD8" s="1" t="e">
        <f t="shared" si="3"/>
        <v>#REF!</v>
      </c>
      <c r="AE8" s="1">
        <f t="shared" si="3"/>
        <v>1.9</v>
      </c>
      <c r="AF8" s="1" t="e">
        <f t="shared" si="3"/>
        <v>#N/A</v>
      </c>
      <c r="AG8" s="1" t="e">
        <f t="shared" si="3"/>
        <v>#N/A</v>
      </c>
    </row>
    <row r="9" spans="1:33">
      <c r="A9" s="43" t="s">
        <v>278</v>
      </c>
      <c r="B9" s="3">
        <f>VLOOKUP(A9,'DK Pricing'!H:J,3,FALSE)</f>
        <v>10700</v>
      </c>
      <c r="D9" s="1" t="e">
        <f t="shared" si="4"/>
        <v>#REF!</v>
      </c>
      <c r="E9" s="8" t="e">
        <f>VLOOKUP(A9,#REF!,4,FALSE)</f>
        <v>#REF!</v>
      </c>
      <c r="F9" s="8">
        <v>71</v>
      </c>
      <c r="G9" s="8" t="e">
        <f>VLOOKUP(A9,#REF!,5,FALSE)</f>
        <v>#REF!</v>
      </c>
      <c r="H9" s="8" t="e">
        <f t="shared" si="0"/>
        <v>#REF!</v>
      </c>
      <c r="I9" s="8" t="e">
        <f>VLOOKUP(A9,#REF!,5,FALSE)</f>
        <v>#REF!</v>
      </c>
      <c r="J9" s="8" t="e">
        <f>VLOOKUP(A9,#REF!,6,FALSE)</f>
        <v>#REF!</v>
      </c>
      <c r="K9" s="1" t="e">
        <f>VLOOKUP(A9,SG!H:L,7,FALSE)</f>
        <v>#N/A</v>
      </c>
      <c r="L9" s="1" t="e">
        <f>VLOOKUP(A9,SG!H:L,5,FALSE)</f>
        <v>#N/A</v>
      </c>
      <c r="M9" s="1" t="e">
        <f>VLOOKUP(A9,SG!H:L,6,FALSE)</f>
        <v>#N/A</v>
      </c>
      <c r="N9" s="1" t="e">
        <f t="shared" si="1"/>
        <v>#N/A</v>
      </c>
      <c r="O9" s="1" t="e">
        <f>VLOOKUP(A9,SG!H:L,4,FALSE)</f>
        <v>#N/A</v>
      </c>
      <c r="P9" s="1" t="e">
        <f>VLOOKUP(A9,SG!H:L,3,FALSE)</f>
        <v>#N/A</v>
      </c>
      <c r="Q9" s="1" t="e">
        <f>VLOOKUP(A9,#REF!,9,FALSE)</f>
        <v>#REF!</v>
      </c>
      <c r="R9" s="1">
        <v>6</v>
      </c>
      <c r="S9" s="1">
        <f>VLOOKUP(A9,[2]Proximity!$A:$B,2,FALSE)</f>
        <v>145</v>
      </c>
      <c r="T9" s="47">
        <f>VLOOKUP(A9,[2]BOB!$A:$C,3,FALSE)</f>
        <v>56</v>
      </c>
      <c r="U9" s="47" t="e">
        <f t="shared" si="2"/>
        <v>#REF!</v>
      </c>
      <c r="V9" s="1" t="e">
        <f>RANK(#REF!,#REF!,0)/10</f>
        <v>#REF!</v>
      </c>
      <c r="W9" s="1" t="e">
        <f>RANK(#REF!,#REF!,0)/10</f>
        <v>#REF!</v>
      </c>
      <c r="X9" s="1" t="e">
        <f>RANK(#REF!,#REF!,1)/10</f>
        <v>#REF!</v>
      </c>
      <c r="Y9" s="1" t="e">
        <f>RANK(#REF!,#REF!,0)/10</f>
        <v>#REF!</v>
      </c>
      <c r="Z9" s="1" t="e">
        <f>RANK(#REF!,#REF!,1)/10</f>
        <v>#REF!</v>
      </c>
      <c r="AA9" s="1" t="e">
        <f>RANK(#REF!,#REF!,0)/10</f>
        <v>#REF!</v>
      </c>
      <c r="AB9" s="1" t="e">
        <f>RANK(#REF!,#REF!,0)/20</f>
        <v>#REF!</v>
      </c>
      <c r="AD9" s="1" t="e">
        <f t="shared" si="3"/>
        <v>#REF!</v>
      </c>
      <c r="AE9" s="1">
        <f t="shared" si="3"/>
        <v>12.4</v>
      </c>
      <c r="AF9" s="1" t="e">
        <f t="shared" si="3"/>
        <v>#N/A</v>
      </c>
      <c r="AG9" s="1" t="e">
        <f t="shared" si="3"/>
        <v>#N/A</v>
      </c>
    </row>
    <row r="10" spans="1:33">
      <c r="A10" s="42" t="s">
        <v>70</v>
      </c>
      <c r="B10" s="3" t="e">
        <f>VLOOKUP(A10,'DK Pricing'!H:J,3,FALSE)</f>
        <v>#N/A</v>
      </c>
      <c r="D10" s="1" t="e">
        <f t="shared" si="4"/>
        <v>#REF!</v>
      </c>
      <c r="E10" s="8" t="e">
        <f>VLOOKUP(A10,#REF!,4,FALSE)</f>
        <v>#REF!</v>
      </c>
      <c r="F10" s="8" t="e">
        <f>VLOOKUP(A10,#REF!,5,FALSE)</f>
        <v>#REF!</v>
      </c>
      <c r="G10" s="8" t="e">
        <f>VLOOKUP(A10,#REF!,5,FALSE)</f>
        <v>#REF!</v>
      </c>
      <c r="H10" s="8" t="e">
        <f t="shared" si="0"/>
        <v>#REF!</v>
      </c>
      <c r="I10" s="8" t="e">
        <f>VLOOKUP(A10,#REF!,5,FALSE)</f>
        <v>#REF!</v>
      </c>
      <c r="J10" s="8" t="e">
        <f>VLOOKUP(A10,#REF!,6,FALSE)</f>
        <v>#REF!</v>
      </c>
      <c r="K10" s="1" t="e">
        <f>VLOOKUP(A10,SG!H:L,7,FALSE)</f>
        <v>#N/A</v>
      </c>
      <c r="L10" s="1" t="e">
        <f>VLOOKUP(A10,SG!H:L,5,FALSE)</f>
        <v>#N/A</v>
      </c>
      <c r="M10" s="1" t="e">
        <f>VLOOKUP(A10,SG!H:L,6,FALSE)</f>
        <v>#N/A</v>
      </c>
      <c r="N10" s="1" t="e">
        <f t="shared" si="1"/>
        <v>#N/A</v>
      </c>
      <c r="O10" s="1" t="e">
        <f>VLOOKUP(A10,SG!H:L,4,FALSE)</f>
        <v>#N/A</v>
      </c>
      <c r="P10" s="1" t="e">
        <f>VLOOKUP(A10,SG!H:L,3,FALSE)</f>
        <v>#N/A</v>
      </c>
      <c r="Q10" s="1" t="e">
        <f>VLOOKUP(A10,#REF!,9,FALSE)</f>
        <v>#REF!</v>
      </c>
      <c r="R10" s="1">
        <v>132</v>
      </c>
      <c r="S10" s="1">
        <f>VLOOKUP(A10,[2]Proximity!$A:$B,2,FALSE)</f>
        <v>46</v>
      </c>
      <c r="T10" s="47">
        <f>VLOOKUP(A10,[2]BOB!$A:$C,3,FALSE)</f>
        <v>23</v>
      </c>
      <c r="U10" s="47" t="e">
        <f t="shared" si="2"/>
        <v>#REF!</v>
      </c>
      <c r="V10" s="1" t="e">
        <f>RANK(#REF!,#REF!,0)/10</f>
        <v>#REF!</v>
      </c>
      <c r="W10" s="1" t="e">
        <f>RANK(#REF!,#REF!,0)/10</f>
        <v>#REF!</v>
      </c>
      <c r="X10" s="1" t="e">
        <f>RANK(#REF!,#REF!,1)/10</f>
        <v>#REF!</v>
      </c>
      <c r="Y10" s="1" t="e">
        <f>RANK(#REF!,#REF!,0)/10</f>
        <v>#REF!</v>
      </c>
      <c r="Z10" s="1" t="e">
        <f>RANK(#REF!,#REF!,1)/10</f>
        <v>#REF!</v>
      </c>
      <c r="AA10" s="1" t="e">
        <f>RANK(#REF!,#REF!,0)/10</f>
        <v>#REF!</v>
      </c>
      <c r="AB10" s="1" t="e">
        <f>RANK(#REF!,#REF!,0)/20</f>
        <v>#REF!</v>
      </c>
      <c r="AD10" s="1" t="e">
        <f t="shared" si="3"/>
        <v>#REF!</v>
      </c>
      <c r="AE10" s="1">
        <f t="shared" si="3"/>
        <v>0.8</v>
      </c>
      <c r="AF10" s="1" t="e">
        <f t="shared" si="3"/>
        <v>#N/A</v>
      </c>
      <c r="AG10" s="1" t="e">
        <f t="shared" si="3"/>
        <v>#N/A</v>
      </c>
    </row>
    <row r="11" spans="1:33">
      <c r="A11" s="42" t="s">
        <v>136</v>
      </c>
      <c r="B11" s="3" t="e">
        <f>VLOOKUP(A11,'DK Pricing'!H:J,3,FALSE)</f>
        <v>#N/A</v>
      </c>
      <c r="D11" s="1" t="e">
        <f t="shared" si="4"/>
        <v>#REF!</v>
      </c>
      <c r="E11" s="8" t="e">
        <f>VLOOKUP(A11,#REF!,4,FALSE)</f>
        <v>#REF!</v>
      </c>
      <c r="F11" s="8" t="e">
        <f>VLOOKUP(A11,#REF!,5,FALSE)</f>
        <v>#REF!</v>
      </c>
      <c r="G11" s="8" t="e">
        <f>VLOOKUP(A11,#REF!,5,FALSE)</f>
        <v>#REF!</v>
      </c>
      <c r="H11" s="8" t="e">
        <f t="shared" si="0"/>
        <v>#REF!</v>
      </c>
      <c r="I11" s="8" t="e">
        <f>VLOOKUP(A11,#REF!,5,FALSE)</f>
        <v>#REF!</v>
      </c>
      <c r="J11" s="8" t="e">
        <f>VLOOKUP(A11,#REF!,6,FALSE)</f>
        <v>#REF!</v>
      </c>
      <c r="K11" s="1" t="e">
        <f>VLOOKUP(A11,SG!H:L,7,FALSE)</f>
        <v>#N/A</v>
      </c>
      <c r="L11" s="1" t="e">
        <f>VLOOKUP(A11,SG!H:L,5,FALSE)</f>
        <v>#N/A</v>
      </c>
      <c r="M11" s="1" t="e">
        <f>VLOOKUP(A11,SG!H:L,6,FALSE)</f>
        <v>#N/A</v>
      </c>
      <c r="N11" s="1" t="e">
        <f t="shared" si="1"/>
        <v>#N/A</v>
      </c>
      <c r="O11" s="1" t="e">
        <f>VLOOKUP(A11,SG!H:L,4,FALSE)</f>
        <v>#N/A</v>
      </c>
      <c r="P11" s="1" t="e">
        <f>VLOOKUP(A11,SG!H:L,3,FALSE)</f>
        <v>#N/A</v>
      </c>
      <c r="Q11" s="1" t="e">
        <f>VLOOKUP(A11,#REF!,9,FALSE)</f>
        <v>#REF!</v>
      </c>
      <c r="R11" s="1">
        <v>21</v>
      </c>
      <c r="S11" s="1">
        <f>VLOOKUP(A11,[2]Proximity!$A:$B,2,FALSE)</f>
        <v>51</v>
      </c>
      <c r="T11" s="47">
        <f>VLOOKUP(A11,[2]BOB!$A:$C,3,FALSE)</f>
        <v>46</v>
      </c>
      <c r="U11" s="47" t="e">
        <f t="shared" si="2"/>
        <v>#REF!</v>
      </c>
      <c r="V11" s="1" t="e">
        <f>RANK(#REF!,#REF!,0)/10</f>
        <v>#REF!</v>
      </c>
      <c r="W11" s="1" t="e">
        <f>RANK(#REF!,#REF!,0)/10</f>
        <v>#REF!</v>
      </c>
      <c r="X11" s="1" t="e">
        <f>RANK(#REF!,#REF!,1)/10</f>
        <v>#REF!</v>
      </c>
      <c r="Y11" s="1" t="e">
        <f>RANK(#REF!,#REF!,0)/10</f>
        <v>#REF!</v>
      </c>
      <c r="Z11" s="1" t="e">
        <f>RANK(#REF!,#REF!,1)/10</f>
        <v>#REF!</v>
      </c>
      <c r="AA11" s="1" t="e">
        <f>RANK(#REF!,#REF!,0)/10</f>
        <v>#REF!</v>
      </c>
      <c r="AB11" s="1" t="e">
        <f>RANK(#REF!,#REF!,0)/20</f>
        <v>#REF!</v>
      </c>
      <c r="AD11" s="1" t="e">
        <f t="shared" si="3"/>
        <v>#REF!</v>
      </c>
      <c r="AE11" s="1">
        <f t="shared" si="3"/>
        <v>9.6999999999999993</v>
      </c>
      <c r="AF11" s="1" t="e">
        <f t="shared" si="3"/>
        <v>#N/A</v>
      </c>
      <c r="AG11" s="1" t="e">
        <f t="shared" si="3"/>
        <v>#N/A</v>
      </c>
    </row>
    <row r="12" spans="1:33">
      <c r="A12" s="42" t="s">
        <v>202</v>
      </c>
      <c r="B12" s="3" t="e">
        <f>VLOOKUP(A12,'DK Pricing'!H:J,3,FALSE)</f>
        <v>#N/A</v>
      </c>
      <c r="D12" s="1" t="e">
        <f t="shared" si="4"/>
        <v>#REF!</v>
      </c>
      <c r="E12" s="8" t="e">
        <f>VLOOKUP(A12,#REF!,4,FALSE)</f>
        <v>#REF!</v>
      </c>
      <c r="F12" s="8">
        <v>69</v>
      </c>
      <c r="G12" s="8" t="e">
        <f>VLOOKUP(A12,#REF!,5,FALSE)</f>
        <v>#REF!</v>
      </c>
      <c r="H12" s="8" t="e">
        <f t="shared" si="0"/>
        <v>#REF!</v>
      </c>
      <c r="I12" s="8" t="e">
        <f>VLOOKUP(A12,#REF!,5,FALSE)</f>
        <v>#REF!</v>
      </c>
      <c r="J12" s="8" t="e">
        <f>VLOOKUP(A12,#REF!,6,FALSE)</f>
        <v>#REF!</v>
      </c>
      <c r="K12" s="1" t="e">
        <f>VLOOKUP(A12,SG!H:L,7,FALSE)</f>
        <v>#N/A</v>
      </c>
      <c r="L12" s="1" t="e">
        <f>VLOOKUP(A12,SG!H:L,5,FALSE)</f>
        <v>#N/A</v>
      </c>
      <c r="M12" s="1" t="e">
        <f>VLOOKUP(A12,SG!H:L,6,FALSE)</f>
        <v>#N/A</v>
      </c>
      <c r="N12" s="1" t="e">
        <f t="shared" si="1"/>
        <v>#N/A</v>
      </c>
      <c r="O12" s="1" t="e">
        <f>VLOOKUP(A12,SG!H:L,4,FALSE)</f>
        <v>#N/A</v>
      </c>
      <c r="P12" s="1" t="e">
        <f>VLOOKUP(A12,SG!H:L,3,FALSE)</f>
        <v>#N/A</v>
      </c>
      <c r="Q12" s="1" t="e">
        <f>VLOOKUP(A12,#REF!,9,FALSE)</f>
        <v>#REF!</v>
      </c>
      <c r="R12" s="1">
        <v>21</v>
      </c>
      <c r="S12" s="1">
        <f>VLOOKUP(A12,[2]Proximity!$A:$B,2,FALSE)</f>
        <v>112</v>
      </c>
      <c r="T12" s="47">
        <f>VLOOKUP(A12,[2]BOB!$A:$C,3,FALSE)</f>
        <v>81</v>
      </c>
      <c r="U12" s="47" t="e">
        <f t="shared" si="2"/>
        <v>#REF!</v>
      </c>
      <c r="V12" s="1" t="e">
        <f>RANK(#REF!,#REF!,0)/10</f>
        <v>#REF!</v>
      </c>
      <c r="W12" s="1" t="e">
        <f>RANK(#REF!,#REF!,0)/10</f>
        <v>#REF!</v>
      </c>
      <c r="X12" s="1" t="e">
        <f>RANK(#REF!,#REF!,1)/10</f>
        <v>#REF!</v>
      </c>
      <c r="Y12" s="1" t="e">
        <f>RANK(#REF!,#REF!,0)/10</f>
        <v>#REF!</v>
      </c>
      <c r="Z12" s="1" t="e">
        <f>RANK(#REF!,#REF!,1)/10</f>
        <v>#REF!</v>
      </c>
      <c r="AA12" s="1" t="e">
        <f>RANK(#REF!,#REF!,0)/10</f>
        <v>#REF!</v>
      </c>
      <c r="AB12" s="1" t="e">
        <f>RANK(#REF!,#REF!,0)/20</f>
        <v>#REF!</v>
      </c>
      <c r="AD12" s="1" t="e">
        <f t="shared" si="3"/>
        <v>#REF!</v>
      </c>
      <c r="AE12" s="1">
        <f t="shared" si="3"/>
        <v>9.6999999999999993</v>
      </c>
      <c r="AF12" s="1" t="e">
        <f t="shared" si="3"/>
        <v>#N/A</v>
      </c>
      <c r="AG12" s="1" t="e">
        <f t="shared" si="3"/>
        <v>#N/A</v>
      </c>
    </row>
    <row r="13" spans="1:33">
      <c r="A13" s="43" t="s">
        <v>225</v>
      </c>
      <c r="B13" s="3" t="e">
        <f>VLOOKUP(A13,'DK Pricing'!H:J,3,FALSE)</f>
        <v>#N/A</v>
      </c>
      <c r="D13" s="1" t="e">
        <f t="shared" si="4"/>
        <v>#REF!</v>
      </c>
      <c r="E13" s="8" t="e">
        <f>VLOOKUP(A13,#REF!,4,FALSE)</f>
        <v>#REF!</v>
      </c>
      <c r="F13" s="8">
        <v>70</v>
      </c>
      <c r="G13" s="8" t="e">
        <f>VLOOKUP(A13,#REF!,5,FALSE)</f>
        <v>#REF!</v>
      </c>
      <c r="H13" s="8" t="e">
        <f t="shared" si="0"/>
        <v>#REF!</v>
      </c>
      <c r="I13" s="8" t="e">
        <f>VLOOKUP(A13,#REF!,5,FALSE)</f>
        <v>#REF!</v>
      </c>
      <c r="J13" s="8" t="e">
        <f>VLOOKUP(A13,#REF!,6,FALSE)</f>
        <v>#REF!</v>
      </c>
      <c r="K13" s="1" t="e">
        <f>VLOOKUP(A13,SG!H:L,7,FALSE)</f>
        <v>#N/A</v>
      </c>
      <c r="L13" s="1" t="e">
        <f>VLOOKUP(A13,SG!H:L,5,FALSE)</f>
        <v>#N/A</v>
      </c>
      <c r="M13" s="1" t="e">
        <f>VLOOKUP(A13,SG!H:L,6,FALSE)</f>
        <v>#N/A</v>
      </c>
      <c r="N13" s="1" t="e">
        <f t="shared" si="1"/>
        <v>#N/A</v>
      </c>
      <c r="O13" s="1" t="e">
        <f>VLOOKUP(A13,SG!H:L,4,FALSE)</f>
        <v>#N/A</v>
      </c>
      <c r="P13" s="1" t="e">
        <f>VLOOKUP(A13,SG!H:L,3,FALSE)</f>
        <v>#N/A</v>
      </c>
      <c r="Q13" s="1" t="e">
        <f>VLOOKUP(A13,#REF!,9,FALSE)</f>
        <v>#REF!</v>
      </c>
      <c r="R13" s="1">
        <v>47</v>
      </c>
      <c r="S13" s="1">
        <f>VLOOKUP(A13,[2]Proximity!$A:$B,2,FALSE)</f>
        <v>158</v>
      </c>
      <c r="T13" s="47">
        <f>VLOOKUP(A13,[2]BOB!$A:$C,3,FALSE)</f>
        <v>53</v>
      </c>
      <c r="U13" s="47" t="e">
        <f t="shared" si="2"/>
        <v>#REF!</v>
      </c>
      <c r="V13" s="1" t="e">
        <f>RANK(#REF!,#REF!,0)/10</f>
        <v>#REF!</v>
      </c>
      <c r="W13" s="1" t="e">
        <f>RANK(#REF!,#REF!,0)/10</f>
        <v>#REF!</v>
      </c>
      <c r="X13" s="1" t="e">
        <f>RANK(#REF!,#REF!,1)/10</f>
        <v>#REF!</v>
      </c>
      <c r="Y13" s="1" t="e">
        <f>RANK(#REF!,#REF!,0)/10</f>
        <v>#REF!</v>
      </c>
      <c r="Z13" s="1" t="e">
        <f>RANK(#REF!,#REF!,1)/10</f>
        <v>#REF!</v>
      </c>
      <c r="AA13" s="1" t="e">
        <f>RANK(#REF!,#REF!,0)/10</f>
        <v>#REF!</v>
      </c>
      <c r="AB13" s="1" t="e">
        <f>RANK(#REF!,#REF!,0)/20</f>
        <v>#REF!</v>
      </c>
      <c r="AD13" s="1" t="e">
        <f t="shared" si="3"/>
        <v>#REF!</v>
      </c>
      <c r="AE13" s="1">
        <f t="shared" si="3"/>
        <v>7.4</v>
      </c>
      <c r="AF13" s="1" t="e">
        <f t="shared" si="3"/>
        <v>#N/A</v>
      </c>
      <c r="AG13" s="1" t="e">
        <f t="shared" si="3"/>
        <v>#N/A</v>
      </c>
    </row>
    <row r="14" spans="1:33">
      <c r="A14" s="42" t="s">
        <v>220</v>
      </c>
      <c r="B14" s="3" t="e">
        <f>VLOOKUP(A14,'DK Pricing'!H:J,3,FALSE)</f>
        <v>#N/A</v>
      </c>
      <c r="D14" s="1" t="e">
        <f t="shared" si="4"/>
        <v>#REF!</v>
      </c>
      <c r="E14" s="8" t="e">
        <f>VLOOKUP(A14,#REF!,4,FALSE)</f>
        <v>#REF!</v>
      </c>
      <c r="F14" s="8" t="e">
        <f>VLOOKUP(A14,#REF!,5,FALSE)</f>
        <v>#REF!</v>
      </c>
      <c r="G14" s="8" t="e">
        <f>VLOOKUP(A14,#REF!,5,FALSE)</f>
        <v>#REF!</v>
      </c>
      <c r="H14" s="8" t="e">
        <f t="shared" si="0"/>
        <v>#REF!</v>
      </c>
      <c r="I14" s="8" t="e">
        <f>VLOOKUP(A14,#REF!,5,FALSE)</f>
        <v>#REF!</v>
      </c>
      <c r="J14" s="8" t="e">
        <f>VLOOKUP(A14,#REF!,6,FALSE)</f>
        <v>#REF!</v>
      </c>
      <c r="K14" s="1" t="e">
        <f>VLOOKUP(A14,SG!H:L,7,FALSE)</f>
        <v>#N/A</v>
      </c>
      <c r="L14" s="1" t="e">
        <f>VLOOKUP(A14,SG!H:L,5,FALSE)</f>
        <v>#N/A</v>
      </c>
      <c r="M14" s="1" t="e">
        <f>VLOOKUP(A14,SG!H:L,6,FALSE)</f>
        <v>#N/A</v>
      </c>
      <c r="N14" s="1" t="e">
        <f t="shared" si="1"/>
        <v>#N/A</v>
      </c>
      <c r="O14" s="1" t="e">
        <f>VLOOKUP(A14,SG!H:L,4,FALSE)</f>
        <v>#N/A</v>
      </c>
      <c r="P14" s="1" t="e">
        <f>VLOOKUP(A14,SG!H:L,3,FALSE)</f>
        <v>#N/A</v>
      </c>
      <c r="Q14" s="1" t="e">
        <f>VLOOKUP(A14,#REF!,9,FALSE)</f>
        <v>#REF!</v>
      </c>
      <c r="R14" s="1">
        <v>21</v>
      </c>
      <c r="S14" s="1">
        <f>VLOOKUP(A14,[2]Proximity!$A:$B,2,FALSE)</f>
        <v>184</v>
      </c>
      <c r="T14" s="47">
        <f>VLOOKUP(A14,[2]BOB!$A:$C,3,FALSE)</f>
        <v>8</v>
      </c>
      <c r="U14" s="47" t="e">
        <f t="shared" si="2"/>
        <v>#REF!</v>
      </c>
      <c r="V14" s="1" t="e">
        <f>RANK(#REF!,#REF!,0)/10</f>
        <v>#REF!</v>
      </c>
      <c r="W14" s="1" t="e">
        <f>RANK(#REF!,#REF!,0)/10</f>
        <v>#REF!</v>
      </c>
      <c r="X14" s="1" t="e">
        <f>RANK(#REF!,#REF!,1)/10</f>
        <v>#REF!</v>
      </c>
      <c r="Y14" s="1" t="e">
        <f>RANK(#REF!,#REF!,0)/10</f>
        <v>#REF!</v>
      </c>
      <c r="Z14" s="1" t="e">
        <f>RANK(#REF!,#REF!,1)/10</f>
        <v>#REF!</v>
      </c>
      <c r="AA14" s="1" t="e">
        <f>RANK(#REF!,#REF!,0)/10</f>
        <v>#REF!</v>
      </c>
      <c r="AB14" s="1" t="e">
        <f>RANK(#REF!,#REF!,0)/20</f>
        <v>#REF!</v>
      </c>
      <c r="AD14" s="1" t="e">
        <f t="shared" si="3"/>
        <v>#REF!</v>
      </c>
      <c r="AE14" s="1">
        <f t="shared" si="3"/>
        <v>9.6999999999999993</v>
      </c>
      <c r="AF14" s="1" t="e">
        <f t="shared" si="3"/>
        <v>#N/A</v>
      </c>
      <c r="AG14" s="1" t="e">
        <f t="shared" si="3"/>
        <v>#N/A</v>
      </c>
    </row>
    <row r="15" spans="1:33">
      <c r="A15" s="42" t="s">
        <v>88</v>
      </c>
      <c r="B15" s="3" t="e">
        <f>VLOOKUP(A15,'DK Pricing'!H:J,3,FALSE)</f>
        <v>#N/A</v>
      </c>
      <c r="D15" s="1" t="e">
        <f t="shared" si="4"/>
        <v>#REF!</v>
      </c>
      <c r="E15" s="8" t="e">
        <f>VLOOKUP(A15,#REF!,4,FALSE)</f>
        <v>#REF!</v>
      </c>
      <c r="F15" s="8" t="e">
        <f>VLOOKUP(A15,#REF!,5,FALSE)</f>
        <v>#REF!</v>
      </c>
      <c r="G15" s="8" t="e">
        <f>VLOOKUP(A15,#REF!,5,FALSE)</f>
        <v>#REF!</v>
      </c>
      <c r="H15" s="8" t="e">
        <f t="shared" si="0"/>
        <v>#REF!</v>
      </c>
      <c r="I15" s="8" t="e">
        <f>VLOOKUP(A15,#REF!,5,FALSE)</f>
        <v>#REF!</v>
      </c>
      <c r="J15" s="8" t="e">
        <f>VLOOKUP(A15,#REF!,6,FALSE)</f>
        <v>#REF!</v>
      </c>
      <c r="K15" s="1" t="e">
        <f>VLOOKUP(A15,SG!H:L,7,FALSE)</f>
        <v>#N/A</v>
      </c>
      <c r="L15" s="1" t="e">
        <f>VLOOKUP(A15,SG!H:L,5,FALSE)</f>
        <v>#N/A</v>
      </c>
      <c r="M15" s="1" t="e">
        <f>VLOOKUP(A15,SG!H:L,6,FALSE)</f>
        <v>#N/A</v>
      </c>
      <c r="N15" s="1" t="e">
        <f t="shared" si="1"/>
        <v>#N/A</v>
      </c>
      <c r="O15" s="1" t="e">
        <f>VLOOKUP(A15,SG!H:L,4,FALSE)</f>
        <v>#N/A</v>
      </c>
      <c r="P15" s="1" t="e">
        <f>VLOOKUP(A15,SG!H:L,3,FALSE)</f>
        <v>#N/A</v>
      </c>
      <c r="Q15" s="1" t="e">
        <f>VLOOKUP(A15,#REF!,9,FALSE)</f>
        <v>#REF!</v>
      </c>
      <c r="R15" s="1">
        <v>6</v>
      </c>
      <c r="S15" s="1">
        <f>VLOOKUP(A15,[2]Proximity!$A:$B,2,FALSE)</f>
        <v>115</v>
      </c>
      <c r="T15" s="47">
        <f>VLOOKUP(A15,[2]BOB!$A:$C,3,FALSE)</f>
        <v>42</v>
      </c>
      <c r="U15" s="47" t="e">
        <f t="shared" si="2"/>
        <v>#REF!</v>
      </c>
      <c r="V15" s="1" t="e">
        <f>RANK(#REF!,#REF!,0)/10</f>
        <v>#REF!</v>
      </c>
      <c r="W15" s="1" t="e">
        <f>RANK(#REF!,#REF!,0)/10</f>
        <v>#REF!</v>
      </c>
      <c r="X15" s="1" t="e">
        <f>RANK(#REF!,#REF!,1)/10</f>
        <v>#REF!</v>
      </c>
      <c r="Y15" s="1" t="e">
        <f>RANK(#REF!,#REF!,0)/10</f>
        <v>#REF!</v>
      </c>
      <c r="Z15" s="1" t="e">
        <f>RANK(#REF!,#REF!,1)/10</f>
        <v>#REF!</v>
      </c>
      <c r="AA15" s="1" t="e">
        <f>RANK(#REF!,#REF!,0)/10</f>
        <v>#REF!</v>
      </c>
      <c r="AB15" s="1" t="e">
        <f>RANK(#REF!,#REF!,0)/20</f>
        <v>#REF!</v>
      </c>
      <c r="AD15" s="1" t="e">
        <f t="shared" si="3"/>
        <v>#REF!</v>
      </c>
      <c r="AE15" s="1">
        <f t="shared" si="3"/>
        <v>12.4</v>
      </c>
      <c r="AF15" s="1" t="e">
        <f t="shared" si="3"/>
        <v>#N/A</v>
      </c>
      <c r="AG15" s="1" t="e">
        <f t="shared" si="3"/>
        <v>#N/A</v>
      </c>
    </row>
    <row r="16" spans="1:33">
      <c r="A16" s="42" t="s">
        <v>210</v>
      </c>
      <c r="B16" s="3" t="e">
        <f>VLOOKUP(A16,'DK Pricing'!H:J,3,FALSE)</f>
        <v>#N/A</v>
      </c>
      <c r="D16" s="1" t="e">
        <f t="shared" si="4"/>
        <v>#REF!</v>
      </c>
      <c r="E16" s="8" t="e">
        <f>VLOOKUP(A16,#REF!,4,FALSE)</f>
        <v>#REF!</v>
      </c>
      <c r="F16" s="8" t="e">
        <f>VLOOKUP(A16,#REF!,5,FALSE)</f>
        <v>#REF!</v>
      </c>
      <c r="G16" s="8" t="e">
        <f>VLOOKUP(A16,#REF!,5,FALSE)</f>
        <v>#REF!</v>
      </c>
      <c r="H16" s="8" t="e">
        <f t="shared" si="0"/>
        <v>#REF!</v>
      </c>
      <c r="I16" s="8" t="e">
        <f>VLOOKUP(A16,#REF!,5,FALSE)</f>
        <v>#REF!</v>
      </c>
      <c r="J16" s="8" t="e">
        <f>VLOOKUP(A16,#REF!,6,FALSE)</f>
        <v>#REF!</v>
      </c>
      <c r="K16" s="1" t="e">
        <f>VLOOKUP(A16,SG!H:L,7,FALSE)</f>
        <v>#N/A</v>
      </c>
      <c r="L16" s="1" t="e">
        <f>VLOOKUP(A16,SG!H:L,5,FALSE)</f>
        <v>#N/A</v>
      </c>
      <c r="M16" s="1" t="e">
        <f>VLOOKUP(A16,SG!H:L,6,FALSE)</f>
        <v>#N/A</v>
      </c>
      <c r="N16" s="1" t="e">
        <f t="shared" si="1"/>
        <v>#N/A</v>
      </c>
      <c r="O16" s="1" t="e">
        <f>VLOOKUP(A16,SG!H:L,4,FALSE)</f>
        <v>#N/A</v>
      </c>
      <c r="P16" s="1" t="e">
        <f>VLOOKUP(A16,SG!H:L,3,FALSE)</f>
        <v>#N/A</v>
      </c>
      <c r="Q16" s="1" t="e">
        <f>VLOOKUP(A16,#REF!,9,FALSE)</f>
        <v>#REF!</v>
      </c>
      <c r="R16" s="1">
        <v>72</v>
      </c>
      <c r="S16" s="1">
        <v>19</v>
      </c>
      <c r="T16" s="47">
        <f>VLOOKUP(A16,[2]BOB!$A:$C,3,FALSE)</f>
        <v>22</v>
      </c>
      <c r="U16" s="47" t="e">
        <f t="shared" si="2"/>
        <v>#REF!</v>
      </c>
      <c r="V16" s="1" t="e">
        <f>RANK(#REF!,#REF!,0)/10</f>
        <v>#REF!</v>
      </c>
      <c r="W16" s="1" t="e">
        <f>RANK(#REF!,#REF!,0)/10</f>
        <v>#REF!</v>
      </c>
      <c r="X16" s="1" t="e">
        <f>RANK(#REF!,#REF!,1)/10</f>
        <v>#REF!</v>
      </c>
      <c r="Y16" s="1" t="e">
        <f>RANK(#REF!,#REF!,0)/10</f>
        <v>#REF!</v>
      </c>
      <c r="Z16" s="1" t="e">
        <f>RANK(#REF!,#REF!,1)/10</f>
        <v>#REF!</v>
      </c>
      <c r="AA16" s="1" t="e">
        <f>RANK(#REF!,#REF!,0)/10</f>
        <v>#REF!</v>
      </c>
      <c r="AB16" s="1" t="e">
        <f>RANK(#REF!,#REF!,0)/20</f>
        <v>#REF!</v>
      </c>
      <c r="AD16" s="1" t="e">
        <f t="shared" si="3"/>
        <v>#REF!</v>
      </c>
      <c r="AE16" s="1">
        <f t="shared" si="3"/>
        <v>5.7</v>
      </c>
      <c r="AF16" s="1" t="e">
        <f t="shared" si="3"/>
        <v>#N/A</v>
      </c>
      <c r="AG16" s="1" t="e">
        <f t="shared" si="3"/>
        <v>#N/A</v>
      </c>
    </row>
    <row r="17" spans="1:33">
      <c r="A17" s="42" t="s">
        <v>261</v>
      </c>
      <c r="B17" s="3" t="e">
        <f>VLOOKUP(A17,'DK Pricing'!H:J,3,FALSE)</f>
        <v>#N/A</v>
      </c>
      <c r="D17" s="1" t="e">
        <f t="shared" si="4"/>
        <v>#REF!</v>
      </c>
      <c r="E17" s="8" t="e">
        <f>VLOOKUP(A17,#REF!,4,FALSE)</f>
        <v>#REF!</v>
      </c>
      <c r="F17" s="8">
        <v>71</v>
      </c>
      <c r="G17" s="8" t="e">
        <f>VLOOKUP(A17,#REF!,5,FALSE)</f>
        <v>#REF!</v>
      </c>
      <c r="H17" s="8" t="e">
        <f t="shared" si="0"/>
        <v>#REF!</v>
      </c>
      <c r="I17" s="8" t="e">
        <f>VLOOKUP(A17,#REF!,5,FALSE)</f>
        <v>#REF!</v>
      </c>
      <c r="J17" s="8" t="e">
        <f>VLOOKUP(A17,#REF!,6,FALSE)</f>
        <v>#REF!</v>
      </c>
      <c r="K17" s="1" t="e">
        <f>VLOOKUP(A17,SG!H:L,7,FALSE)</f>
        <v>#N/A</v>
      </c>
      <c r="L17" s="1" t="e">
        <f>VLOOKUP(A17,SG!H:L,5,FALSE)</f>
        <v>#N/A</v>
      </c>
      <c r="M17" s="1" t="e">
        <f>VLOOKUP(A17,SG!H:L,6,FALSE)</f>
        <v>#N/A</v>
      </c>
      <c r="N17" s="1" t="e">
        <f t="shared" si="1"/>
        <v>#N/A</v>
      </c>
      <c r="O17" s="1" t="e">
        <f>VLOOKUP(A17,SG!H:L,4,FALSE)</f>
        <v>#N/A</v>
      </c>
      <c r="P17" s="1" t="e">
        <f>VLOOKUP(A17,SG!H:L,3,FALSE)</f>
        <v>#N/A</v>
      </c>
      <c r="Q17" s="1" t="e">
        <f>VLOOKUP(A17,#REF!,9,FALSE)</f>
        <v>#REF!</v>
      </c>
      <c r="R17" s="1">
        <v>21</v>
      </c>
      <c r="S17" s="1">
        <f>VLOOKUP(A17,[2]Proximity!$A:$B,2,FALSE)</f>
        <v>37</v>
      </c>
      <c r="T17" s="47">
        <f>VLOOKUP(A17,[2]BOB!$A:$C,3,FALSE)</f>
        <v>8</v>
      </c>
      <c r="U17" s="47" t="e">
        <f t="shared" si="2"/>
        <v>#REF!</v>
      </c>
      <c r="V17" s="1" t="e">
        <f>RANK(#REF!,#REF!,0)/10</f>
        <v>#REF!</v>
      </c>
      <c r="W17" s="1" t="e">
        <f>RANK(#REF!,#REF!,0)/10</f>
        <v>#REF!</v>
      </c>
      <c r="X17" s="1" t="e">
        <f>RANK(#REF!,#REF!,1)/10</f>
        <v>#REF!</v>
      </c>
      <c r="Y17" s="1" t="e">
        <f>RANK(#REF!,#REF!,0)/10</f>
        <v>#REF!</v>
      </c>
      <c r="Z17" s="1" t="e">
        <f>RANK(#REF!,#REF!,1)/10</f>
        <v>#REF!</v>
      </c>
      <c r="AA17" s="1" t="e">
        <f>RANK(#REF!,#REF!,0)/10</f>
        <v>#REF!</v>
      </c>
      <c r="AB17" s="1" t="e">
        <f>RANK(#REF!,#REF!,0)/20</f>
        <v>#REF!</v>
      </c>
      <c r="AD17" s="1" t="e">
        <f t="shared" si="3"/>
        <v>#REF!</v>
      </c>
      <c r="AE17" s="1">
        <f t="shared" si="3"/>
        <v>9.6999999999999993</v>
      </c>
      <c r="AF17" s="1" t="e">
        <f t="shared" si="3"/>
        <v>#N/A</v>
      </c>
      <c r="AG17" s="1" t="e">
        <f t="shared" si="3"/>
        <v>#N/A</v>
      </c>
    </row>
    <row r="18" spans="1:33">
      <c r="A18" s="43" t="s">
        <v>239</v>
      </c>
      <c r="B18" s="3" t="e">
        <f>VLOOKUP(A18,'DK Pricing'!H:J,3,FALSE)</f>
        <v>#N/A</v>
      </c>
      <c r="D18" s="1" t="e">
        <f t="shared" si="4"/>
        <v>#REF!</v>
      </c>
      <c r="E18" s="8" t="e">
        <f>VLOOKUP(A18,#REF!,4,FALSE)</f>
        <v>#REF!</v>
      </c>
      <c r="F18" s="8">
        <v>73</v>
      </c>
      <c r="G18" s="8" t="e">
        <f>VLOOKUP(A18,#REF!,5,FALSE)</f>
        <v>#REF!</v>
      </c>
      <c r="H18" s="8" t="e">
        <f t="shared" si="0"/>
        <v>#REF!</v>
      </c>
      <c r="I18" s="8" t="e">
        <f>VLOOKUP(A18,#REF!,5,FALSE)</f>
        <v>#REF!</v>
      </c>
      <c r="J18" s="8" t="e">
        <f>VLOOKUP(A18,#REF!,6,FALSE)</f>
        <v>#REF!</v>
      </c>
      <c r="K18" s="1" t="e">
        <f>VLOOKUP(A18,SG!H:L,7,FALSE)</f>
        <v>#N/A</v>
      </c>
      <c r="L18" s="1" t="e">
        <f>VLOOKUP(A18,SG!H:L,5,FALSE)</f>
        <v>#N/A</v>
      </c>
      <c r="M18" s="1" t="e">
        <f>VLOOKUP(A18,SG!H:L,6,FALSE)</f>
        <v>#N/A</v>
      </c>
      <c r="N18" s="1" t="e">
        <f t="shared" si="1"/>
        <v>#N/A</v>
      </c>
      <c r="O18" s="1" t="e">
        <f>VLOOKUP(A18,SG!H:L,4,FALSE)</f>
        <v>#N/A</v>
      </c>
      <c r="P18" s="1" t="e">
        <f>VLOOKUP(A18,SG!H:L,3,FALSE)</f>
        <v>#N/A</v>
      </c>
      <c r="Q18" s="1" t="e">
        <f>VLOOKUP(A18,#REF!,9,FALSE)</f>
        <v>#REF!</v>
      </c>
      <c r="R18" s="1">
        <v>91</v>
      </c>
      <c r="S18" s="1">
        <f>VLOOKUP(A18,[2]Proximity!$A:$B,2,FALSE)</f>
        <v>15</v>
      </c>
      <c r="T18" s="47">
        <f>VLOOKUP(A18,[2]BOB!$A:$C,3,FALSE)</f>
        <v>50</v>
      </c>
      <c r="U18" s="47" t="e">
        <f t="shared" si="2"/>
        <v>#REF!</v>
      </c>
      <c r="V18" s="1" t="e">
        <f>RANK(#REF!,#REF!,0)/10</f>
        <v>#REF!</v>
      </c>
      <c r="W18" s="1" t="e">
        <f>RANK(#REF!,#REF!,0)/10</f>
        <v>#REF!</v>
      </c>
      <c r="X18" s="1" t="e">
        <f>RANK(#REF!,#REF!,1)/10</f>
        <v>#REF!</v>
      </c>
      <c r="Y18" s="1" t="e">
        <f>RANK(#REF!,#REF!,0)/10</f>
        <v>#REF!</v>
      </c>
      <c r="Z18" s="1" t="e">
        <f>RANK(#REF!,#REF!,1)/10</f>
        <v>#REF!</v>
      </c>
      <c r="AA18" s="1" t="e">
        <f>RANK(#REF!,#REF!,0)/10</f>
        <v>#REF!</v>
      </c>
      <c r="AB18" s="1" t="e">
        <f>RANK(#REF!,#REF!,0)/20</f>
        <v>#REF!</v>
      </c>
      <c r="AD18" s="1" t="e">
        <f t="shared" si="3"/>
        <v>#REF!</v>
      </c>
      <c r="AE18" s="1">
        <f t="shared" si="3"/>
        <v>3.4</v>
      </c>
      <c r="AF18" s="1" t="e">
        <f t="shared" si="3"/>
        <v>#N/A</v>
      </c>
      <c r="AG18" s="1" t="e">
        <f t="shared" si="3"/>
        <v>#N/A</v>
      </c>
    </row>
    <row r="19" spans="1:33">
      <c r="A19" s="42" t="s">
        <v>32</v>
      </c>
      <c r="B19" s="3" t="e">
        <f>VLOOKUP(A19,'DK Pricing'!H:J,3,FALSE)</f>
        <v>#N/A</v>
      </c>
      <c r="D19" s="1" t="e">
        <f t="shared" si="4"/>
        <v>#REF!</v>
      </c>
      <c r="E19" s="8" t="e">
        <f>VLOOKUP(A19,#REF!,4,FALSE)</f>
        <v>#REF!</v>
      </c>
      <c r="F19" s="8" t="e">
        <f>VLOOKUP(A19,#REF!,5,FALSE)</f>
        <v>#REF!</v>
      </c>
      <c r="G19" s="8" t="e">
        <f>VLOOKUP(A19,#REF!,5,FALSE)</f>
        <v>#REF!</v>
      </c>
      <c r="H19" s="8" t="e">
        <f t="shared" si="0"/>
        <v>#REF!</v>
      </c>
      <c r="I19" s="8" t="e">
        <f>VLOOKUP(A19,#REF!,5,FALSE)</f>
        <v>#REF!</v>
      </c>
      <c r="J19" s="8" t="e">
        <f>VLOOKUP(A19,#REF!,6,FALSE)</f>
        <v>#REF!</v>
      </c>
      <c r="K19" s="1" t="e">
        <f>VLOOKUP(A19,SG!H:L,7,FALSE)</f>
        <v>#N/A</v>
      </c>
      <c r="L19" s="1" t="e">
        <f>VLOOKUP(A19,SG!H:L,5,FALSE)</f>
        <v>#N/A</v>
      </c>
      <c r="M19" s="1" t="e">
        <f>VLOOKUP(A19,SG!H:L,6,FALSE)</f>
        <v>#N/A</v>
      </c>
      <c r="N19" s="1" t="e">
        <f t="shared" si="1"/>
        <v>#N/A</v>
      </c>
      <c r="O19" s="1" t="e">
        <f>VLOOKUP(A19,SG!H:L,4,FALSE)</f>
        <v>#N/A</v>
      </c>
      <c r="P19" s="1" t="e">
        <f>VLOOKUP(A19,SG!H:L,3,FALSE)</f>
        <v>#N/A</v>
      </c>
      <c r="Q19" s="1" t="e">
        <f>VLOOKUP(A19,#REF!,9,FALSE)</f>
        <v>#REF!</v>
      </c>
      <c r="R19" s="1">
        <v>91</v>
      </c>
      <c r="S19" s="1">
        <f>VLOOKUP(A19,[2]Proximity!$A:$B,2,FALSE)</f>
        <v>96</v>
      </c>
      <c r="T19" s="47">
        <f>VLOOKUP(A19,[2]BOB!$A:$C,3,FALSE)</f>
        <v>44</v>
      </c>
      <c r="U19" s="47" t="e">
        <f t="shared" si="2"/>
        <v>#REF!</v>
      </c>
      <c r="V19" s="1" t="e">
        <f>RANK(#REF!,#REF!,0)/10</f>
        <v>#REF!</v>
      </c>
      <c r="W19" s="1" t="e">
        <f>RANK(#REF!,#REF!,0)/10</f>
        <v>#REF!</v>
      </c>
      <c r="X19" s="1" t="e">
        <f>RANK(#REF!,#REF!,1)/10</f>
        <v>#REF!</v>
      </c>
      <c r="Y19" s="1" t="e">
        <f>RANK(#REF!,#REF!,0)/10</f>
        <v>#REF!</v>
      </c>
      <c r="Z19" s="1" t="e">
        <f>RANK(#REF!,#REF!,1)/10</f>
        <v>#REF!</v>
      </c>
      <c r="AA19" s="1" t="e">
        <f>RANK(#REF!,#REF!,0)/10</f>
        <v>#REF!</v>
      </c>
      <c r="AB19" s="1" t="e">
        <f>RANK(#REF!,#REF!,0)/20</f>
        <v>#REF!</v>
      </c>
      <c r="AD19" s="1" t="e">
        <f t="shared" si="3"/>
        <v>#REF!</v>
      </c>
      <c r="AE19" s="1">
        <f t="shared" si="3"/>
        <v>3.4</v>
      </c>
      <c r="AF19" s="1" t="e">
        <f t="shared" si="3"/>
        <v>#N/A</v>
      </c>
      <c r="AG19" s="1" t="e">
        <f t="shared" si="3"/>
        <v>#N/A</v>
      </c>
    </row>
    <row r="20" spans="1:33">
      <c r="A20" s="42" t="s">
        <v>155</v>
      </c>
      <c r="B20" s="3" t="e">
        <f>VLOOKUP(A20,'DK Pricing'!H:J,3,FALSE)</f>
        <v>#N/A</v>
      </c>
      <c r="D20" s="1" t="e">
        <f t="shared" si="4"/>
        <v>#REF!</v>
      </c>
      <c r="E20" s="8" t="e">
        <f>VLOOKUP(A20,#REF!,4,FALSE)</f>
        <v>#REF!</v>
      </c>
      <c r="F20" s="8">
        <v>69</v>
      </c>
      <c r="G20" s="8" t="e">
        <f>VLOOKUP(A20,#REF!,5,FALSE)</f>
        <v>#REF!</v>
      </c>
      <c r="H20" s="8" t="e">
        <f t="shared" si="0"/>
        <v>#REF!</v>
      </c>
      <c r="I20" s="8" t="e">
        <f>VLOOKUP(A20,#REF!,5,FALSE)</f>
        <v>#REF!</v>
      </c>
      <c r="J20" s="8" t="e">
        <f>VLOOKUP(A20,#REF!,6,FALSE)</f>
        <v>#REF!</v>
      </c>
      <c r="K20" s="1" t="e">
        <f>VLOOKUP(A20,SG!H:L,7,FALSE)</f>
        <v>#N/A</v>
      </c>
      <c r="L20" s="1" t="e">
        <f>VLOOKUP(A20,SG!H:L,5,FALSE)</f>
        <v>#N/A</v>
      </c>
      <c r="M20" s="1" t="e">
        <f>VLOOKUP(A20,SG!H:L,6,FALSE)</f>
        <v>#N/A</v>
      </c>
      <c r="N20" s="1" t="e">
        <f t="shared" si="1"/>
        <v>#N/A</v>
      </c>
      <c r="O20" s="1" t="e">
        <f>VLOOKUP(A20,SG!H:L,4,FALSE)</f>
        <v>#N/A</v>
      </c>
      <c r="P20" s="1" t="e">
        <f>VLOOKUP(A20,SG!H:L,3,FALSE)</f>
        <v>#N/A</v>
      </c>
      <c r="Q20" s="1" t="e">
        <f>VLOOKUP(A20,#REF!,9,FALSE)</f>
        <v>#REF!</v>
      </c>
      <c r="R20" s="1">
        <v>47</v>
      </c>
      <c r="S20" s="1">
        <f>VLOOKUP(A20,[2]Proximity!$A:$B,2,FALSE)</f>
        <v>118</v>
      </c>
      <c r="T20" s="47">
        <f>VLOOKUP(A20,[2]BOB!$A:$C,3,FALSE)</f>
        <v>30</v>
      </c>
      <c r="U20" s="47" t="e">
        <f t="shared" si="2"/>
        <v>#REF!</v>
      </c>
      <c r="V20" s="1" t="e">
        <f>RANK(#REF!,#REF!,0)/10</f>
        <v>#REF!</v>
      </c>
      <c r="W20" s="1" t="e">
        <f>RANK(#REF!,#REF!,0)/10</f>
        <v>#REF!</v>
      </c>
      <c r="X20" s="1" t="e">
        <f>RANK(#REF!,#REF!,1)/10</f>
        <v>#REF!</v>
      </c>
      <c r="Y20" s="1" t="e">
        <f>RANK(#REF!,#REF!,0)/10</f>
        <v>#REF!</v>
      </c>
      <c r="Z20" s="1" t="e">
        <f>RANK(#REF!,#REF!,1)/10</f>
        <v>#REF!</v>
      </c>
      <c r="AA20" s="1" t="e">
        <f>RANK(#REF!,#REF!,0)/10</f>
        <v>#REF!</v>
      </c>
      <c r="AB20" s="1" t="e">
        <f>RANK(#REF!,#REF!,0)/20</f>
        <v>#REF!</v>
      </c>
      <c r="AD20" s="1" t="e">
        <f t="shared" si="3"/>
        <v>#REF!</v>
      </c>
      <c r="AE20" s="1">
        <f t="shared" si="3"/>
        <v>7.4</v>
      </c>
      <c r="AF20" s="1" t="e">
        <f t="shared" si="3"/>
        <v>#N/A</v>
      </c>
      <c r="AG20" s="1" t="e">
        <f t="shared" si="3"/>
        <v>#N/A</v>
      </c>
    </row>
    <row r="21" spans="1:33">
      <c r="A21" s="42" t="s">
        <v>275</v>
      </c>
      <c r="B21" s="3">
        <f>VLOOKUP(A21,'DK Pricing'!H:J,3,FALSE)</f>
        <v>7400</v>
      </c>
      <c r="D21" s="1" t="e">
        <f t="shared" si="4"/>
        <v>#REF!</v>
      </c>
      <c r="E21" s="8" t="e">
        <f>VLOOKUP(A21,#REF!,4,FALSE)</f>
        <v>#REF!</v>
      </c>
      <c r="F21" s="8" t="e">
        <f>VLOOKUP(A21,#REF!,5,FALSE)</f>
        <v>#REF!</v>
      </c>
      <c r="G21" s="8" t="e">
        <f>VLOOKUP(A21,#REF!,5,FALSE)</f>
        <v>#REF!</v>
      </c>
      <c r="H21" s="8" t="e">
        <f t="shared" si="0"/>
        <v>#REF!</v>
      </c>
      <c r="I21" s="8" t="e">
        <f>VLOOKUP(A21,#REF!,5,FALSE)</f>
        <v>#REF!</v>
      </c>
      <c r="J21" s="8" t="e">
        <f>VLOOKUP(A21,#REF!,6,FALSE)</f>
        <v>#REF!</v>
      </c>
      <c r="K21" s="1" t="e">
        <f>VLOOKUP(A21,SG!H:L,7,FALSE)</f>
        <v>#N/A</v>
      </c>
      <c r="L21" s="1" t="e">
        <f>VLOOKUP(A21,SG!H:L,5,FALSE)</f>
        <v>#N/A</v>
      </c>
      <c r="M21" s="1" t="e">
        <f>VLOOKUP(A21,SG!H:L,6,FALSE)</f>
        <v>#N/A</v>
      </c>
      <c r="N21" s="1" t="e">
        <f t="shared" si="1"/>
        <v>#N/A</v>
      </c>
      <c r="O21" s="1" t="e">
        <f>VLOOKUP(A21,SG!H:L,4,FALSE)</f>
        <v>#N/A</v>
      </c>
      <c r="P21" s="1" t="e">
        <f>VLOOKUP(A21,SG!H:L,3,FALSE)</f>
        <v>#N/A</v>
      </c>
      <c r="Q21" s="1" t="e">
        <f>VLOOKUP(A21,#REF!,9,FALSE)</f>
        <v>#REF!</v>
      </c>
      <c r="R21" s="1">
        <v>6</v>
      </c>
      <c r="S21" s="1">
        <f>VLOOKUP(A21,[2]Proximity!$A:$B,2,FALSE)</f>
        <v>139</v>
      </c>
      <c r="T21" s="47">
        <f>VLOOKUP(A21,[2]BOB!$A:$C,3,FALSE)</f>
        <v>102</v>
      </c>
      <c r="U21" s="47" t="e">
        <f t="shared" si="2"/>
        <v>#REF!</v>
      </c>
      <c r="V21" s="1" t="e">
        <f>RANK(#REF!,#REF!,0)/10</f>
        <v>#REF!</v>
      </c>
      <c r="W21" s="1" t="e">
        <f>RANK(#REF!,#REF!,0)/10</f>
        <v>#REF!</v>
      </c>
      <c r="X21" s="1" t="e">
        <f>RANK(#REF!,#REF!,1)/10</f>
        <v>#REF!</v>
      </c>
      <c r="Y21" s="1" t="e">
        <f>RANK(#REF!,#REF!,0)/10</f>
        <v>#REF!</v>
      </c>
      <c r="Z21" s="1" t="e">
        <f>RANK(#REF!,#REF!,1)/10</f>
        <v>#REF!</v>
      </c>
      <c r="AA21" s="1" t="e">
        <f>RANK(#REF!,#REF!,0)/10</f>
        <v>#REF!</v>
      </c>
      <c r="AB21" s="1" t="e">
        <f>RANK(#REF!,#REF!,0)/20</f>
        <v>#REF!</v>
      </c>
      <c r="AD21" s="1" t="e">
        <f t="shared" si="3"/>
        <v>#REF!</v>
      </c>
      <c r="AE21" s="1">
        <f t="shared" si="3"/>
        <v>12.4</v>
      </c>
      <c r="AF21" s="1" t="e">
        <f t="shared" si="3"/>
        <v>#N/A</v>
      </c>
      <c r="AG21" s="1" t="e">
        <f t="shared" si="3"/>
        <v>#N/A</v>
      </c>
    </row>
    <row r="22" spans="1:33">
      <c r="A22" s="42" t="s">
        <v>255</v>
      </c>
      <c r="B22" s="3">
        <f>VLOOKUP(A22,'DK Pricing'!H:J,3,FALSE)</f>
        <v>8900</v>
      </c>
      <c r="D22" s="1" t="e">
        <f t="shared" si="4"/>
        <v>#REF!</v>
      </c>
      <c r="E22" s="8" t="e">
        <f>VLOOKUP(A22,#REF!,4,FALSE)</f>
        <v>#REF!</v>
      </c>
      <c r="F22" s="8" t="e">
        <f>VLOOKUP(A22,#REF!,5,FALSE)</f>
        <v>#REF!</v>
      </c>
      <c r="G22" s="8" t="e">
        <f>VLOOKUP(A22,#REF!,5,FALSE)</f>
        <v>#REF!</v>
      </c>
      <c r="H22" s="8" t="e">
        <f t="shared" si="0"/>
        <v>#REF!</v>
      </c>
      <c r="I22" s="8" t="e">
        <f>VLOOKUP(A22,#REF!,5,FALSE)</f>
        <v>#REF!</v>
      </c>
      <c r="J22" s="8" t="e">
        <f>VLOOKUP(A22,#REF!,6,FALSE)</f>
        <v>#REF!</v>
      </c>
      <c r="K22" s="1" t="e">
        <f>VLOOKUP(A22,SG!H:L,7,FALSE)</f>
        <v>#N/A</v>
      </c>
      <c r="L22" s="1" t="e">
        <f>VLOOKUP(A22,SG!H:L,5,FALSE)</f>
        <v>#N/A</v>
      </c>
      <c r="M22" s="1" t="e">
        <f>VLOOKUP(A22,SG!H:L,6,FALSE)</f>
        <v>#N/A</v>
      </c>
      <c r="N22" s="1" t="e">
        <f t="shared" si="1"/>
        <v>#N/A</v>
      </c>
      <c r="O22" s="1" t="e">
        <f>VLOOKUP(A22,SG!H:L,4,FALSE)</f>
        <v>#N/A</v>
      </c>
      <c r="P22" s="1" t="e">
        <f>VLOOKUP(A22,SG!H:L,3,FALSE)</f>
        <v>#N/A</v>
      </c>
      <c r="Q22" s="1" t="e">
        <f>VLOOKUP(A22,#REF!,9,FALSE)</f>
        <v>#REF!</v>
      </c>
      <c r="R22" s="1">
        <v>72</v>
      </c>
      <c r="S22" s="1">
        <f>VLOOKUP(A22,[2]Proximity!$A:$B,2,FALSE)</f>
        <v>29</v>
      </c>
      <c r="T22" s="47">
        <f>VLOOKUP(A22,[2]BOB!$A:$C,3,FALSE)</f>
        <v>105</v>
      </c>
      <c r="U22" s="47" t="e">
        <f t="shared" si="2"/>
        <v>#REF!</v>
      </c>
      <c r="V22" s="1" t="e">
        <f>RANK(#REF!,#REF!,0)/10</f>
        <v>#REF!</v>
      </c>
      <c r="W22" s="1" t="e">
        <f>RANK(#REF!,#REF!,0)/10</f>
        <v>#REF!</v>
      </c>
      <c r="X22" s="1" t="e">
        <f>RANK(#REF!,#REF!,1)/10</f>
        <v>#REF!</v>
      </c>
      <c r="Y22" s="1" t="e">
        <f>RANK(#REF!,#REF!,0)/10</f>
        <v>#REF!</v>
      </c>
      <c r="Z22" s="1" t="e">
        <f>RANK(#REF!,#REF!,1)/10</f>
        <v>#REF!</v>
      </c>
      <c r="AA22" s="1" t="e">
        <f>RANK(#REF!,#REF!,0)/10</f>
        <v>#REF!</v>
      </c>
      <c r="AB22" s="1" t="e">
        <f>RANK(#REF!,#REF!,0)/20</f>
        <v>#REF!</v>
      </c>
      <c r="AD22" s="1" t="e">
        <f t="shared" si="3"/>
        <v>#REF!</v>
      </c>
      <c r="AE22" s="1">
        <f t="shared" si="3"/>
        <v>5.7</v>
      </c>
      <c r="AF22" s="1" t="e">
        <f t="shared" si="3"/>
        <v>#N/A</v>
      </c>
      <c r="AG22" s="1" t="e">
        <f t="shared" si="3"/>
        <v>#N/A</v>
      </c>
    </row>
    <row r="23" spans="1:33">
      <c r="A23" s="42" t="s">
        <v>217</v>
      </c>
      <c r="B23" s="3" t="e">
        <f>VLOOKUP(A23,'DK Pricing'!H:J,3,FALSE)</f>
        <v>#N/A</v>
      </c>
      <c r="D23" s="1" t="e">
        <f t="shared" si="4"/>
        <v>#REF!</v>
      </c>
      <c r="E23" s="8" t="e">
        <f>VLOOKUP(A23,#REF!,4,FALSE)</f>
        <v>#REF!</v>
      </c>
      <c r="F23" s="8" t="e">
        <f>VLOOKUP(A23,#REF!,5,FALSE)</f>
        <v>#REF!</v>
      </c>
      <c r="G23" s="8" t="e">
        <f>VLOOKUP(A23,#REF!,5,FALSE)</f>
        <v>#REF!</v>
      </c>
      <c r="H23" s="8" t="e">
        <f t="shared" si="0"/>
        <v>#REF!</v>
      </c>
      <c r="I23" s="8" t="e">
        <f>VLOOKUP(A23,#REF!,5,FALSE)</f>
        <v>#REF!</v>
      </c>
      <c r="J23" s="8" t="e">
        <f>VLOOKUP(A23,#REF!,6,FALSE)</f>
        <v>#REF!</v>
      </c>
      <c r="K23" s="1" t="e">
        <f>VLOOKUP(A23,SG!H:L,7,FALSE)</f>
        <v>#N/A</v>
      </c>
      <c r="L23" s="1" t="e">
        <f>VLOOKUP(A23,SG!H:L,5,FALSE)</f>
        <v>#N/A</v>
      </c>
      <c r="M23" s="1" t="e">
        <f>VLOOKUP(A23,SG!H:L,6,FALSE)</f>
        <v>#N/A</v>
      </c>
      <c r="N23" s="1" t="e">
        <f t="shared" si="1"/>
        <v>#N/A</v>
      </c>
      <c r="O23" s="1" t="e">
        <f>VLOOKUP(A23,SG!H:L,4,FALSE)</f>
        <v>#N/A</v>
      </c>
      <c r="P23" s="1" t="e">
        <f>VLOOKUP(A23,SG!H:L,3,FALSE)</f>
        <v>#N/A</v>
      </c>
      <c r="Q23" s="1" t="e">
        <f>VLOOKUP(A23,#REF!,9,FALSE)</f>
        <v>#REF!</v>
      </c>
      <c r="R23" s="1">
        <v>142</v>
      </c>
      <c r="S23" s="1">
        <f>VLOOKUP(A23,[2]Proximity!$A:$B,2,FALSE)</f>
        <v>46</v>
      </c>
      <c r="T23" s="47">
        <f>VLOOKUP(A23,[2]BOB!$A:$C,3,FALSE)</f>
        <v>5</v>
      </c>
      <c r="U23" s="47" t="e">
        <f t="shared" si="2"/>
        <v>#REF!</v>
      </c>
      <c r="V23" s="1" t="e">
        <f>RANK(#REF!,#REF!,0)/10</f>
        <v>#REF!</v>
      </c>
      <c r="W23" s="1" t="e">
        <f>RANK(#REF!,#REF!,0)/10</f>
        <v>#REF!</v>
      </c>
      <c r="X23" s="1" t="e">
        <f>RANK(#REF!,#REF!,1)/10</f>
        <v>#REF!</v>
      </c>
      <c r="Y23" s="1" t="e">
        <f>RANK(#REF!,#REF!,0)/10</f>
        <v>#REF!</v>
      </c>
      <c r="Z23" s="1" t="e">
        <f>RANK(#REF!,#REF!,1)/10</f>
        <v>#REF!</v>
      </c>
      <c r="AA23" s="1" t="e">
        <f>RANK(#REF!,#REF!,0)/10</f>
        <v>#REF!</v>
      </c>
      <c r="AB23" s="1" t="e">
        <f>RANK(#REF!,#REF!,0)/20</f>
        <v>#REF!</v>
      </c>
      <c r="AD23" s="1" t="e">
        <f t="shared" si="3"/>
        <v>#REF!</v>
      </c>
      <c r="AE23" s="1">
        <f t="shared" si="3"/>
        <v>0.2</v>
      </c>
      <c r="AF23" s="1" t="e">
        <f t="shared" si="3"/>
        <v>#N/A</v>
      </c>
      <c r="AG23" s="1" t="e">
        <f t="shared" si="3"/>
        <v>#N/A</v>
      </c>
    </row>
    <row r="24" spans="1:33">
      <c r="A24" s="42" t="s">
        <v>96</v>
      </c>
      <c r="B24" s="3" t="e">
        <f>VLOOKUP(A24,'DK Pricing'!H:J,3,FALSE)</f>
        <v>#N/A</v>
      </c>
      <c r="D24" s="1" t="e">
        <f t="shared" si="4"/>
        <v>#REF!</v>
      </c>
      <c r="E24" s="8" t="e">
        <f>VLOOKUP(A24,#REF!,4,FALSE)</f>
        <v>#REF!</v>
      </c>
      <c r="F24" s="8" t="e">
        <f>VLOOKUP(A24,#REF!,5,FALSE)</f>
        <v>#REF!</v>
      </c>
      <c r="G24" s="8" t="e">
        <f>VLOOKUP(A24,#REF!,5,FALSE)</f>
        <v>#REF!</v>
      </c>
      <c r="H24" s="8" t="e">
        <f t="shared" si="0"/>
        <v>#REF!</v>
      </c>
      <c r="I24" s="8" t="e">
        <f>VLOOKUP(A24,#REF!,5,FALSE)</f>
        <v>#REF!</v>
      </c>
      <c r="J24" s="8" t="e">
        <f>VLOOKUP(A24,#REF!,6,FALSE)</f>
        <v>#REF!</v>
      </c>
      <c r="K24" s="1" t="e">
        <f>VLOOKUP(A24,SG!H:L,7,FALSE)</f>
        <v>#N/A</v>
      </c>
      <c r="L24" s="1" t="e">
        <f>VLOOKUP(A24,SG!H:L,5,FALSE)</f>
        <v>#N/A</v>
      </c>
      <c r="M24" s="1" t="e">
        <f>VLOOKUP(A24,SG!H:L,6,FALSE)</f>
        <v>#N/A</v>
      </c>
      <c r="N24" s="1" t="e">
        <f t="shared" si="1"/>
        <v>#N/A</v>
      </c>
      <c r="O24" s="1" t="e">
        <f>VLOOKUP(A24,SG!H:L,4,FALSE)</f>
        <v>#N/A</v>
      </c>
      <c r="P24" s="1" t="e">
        <f>VLOOKUP(A24,SG!H:L,3,FALSE)</f>
        <v>#N/A</v>
      </c>
      <c r="Q24" s="1" t="e">
        <f>VLOOKUP(A24,#REF!,9,FALSE)</f>
        <v>#REF!</v>
      </c>
      <c r="R24" s="1">
        <v>21</v>
      </c>
      <c r="S24" s="1">
        <f>VLOOKUP(A24,[2]Proximity!$A:$B,2,FALSE)</f>
        <v>59</v>
      </c>
      <c r="T24" s="47">
        <f>VLOOKUP(A24,[2]BOB!$A:$C,3,FALSE)</f>
        <v>169</v>
      </c>
      <c r="U24" s="47" t="e">
        <f t="shared" si="2"/>
        <v>#REF!</v>
      </c>
      <c r="V24" s="1" t="e">
        <f>RANK(#REF!,#REF!,0)/10</f>
        <v>#REF!</v>
      </c>
      <c r="W24" s="1" t="e">
        <f>RANK(#REF!,#REF!,0)/10</f>
        <v>#REF!</v>
      </c>
      <c r="X24" s="1" t="e">
        <f>RANK(#REF!,#REF!,1)/10</f>
        <v>#REF!</v>
      </c>
      <c r="Y24" s="1" t="e">
        <f>RANK(#REF!,#REF!,0)/10</f>
        <v>#REF!</v>
      </c>
      <c r="Z24" s="1" t="e">
        <f>RANK(#REF!,#REF!,1)/10</f>
        <v>#REF!</v>
      </c>
      <c r="AA24" s="1" t="e">
        <f>RANK(#REF!,#REF!,0)/10</f>
        <v>#REF!</v>
      </c>
      <c r="AB24" s="1" t="e">
        <f>RANK(#REF!,#REF!,0)/20</f>
        <v>#REF!</v>
      </c>
      <c r="AD24" s="1" t="e">
        <f t="shared" si="3"/>
        <v>#REF!</v>
      </c>
      <c r="AE24" s="1">
        <f t="shared" si="3"/>
        <v>9.6999999999999993</v>
      </c>
      <c r="AF24" s="1" t="e">
        <f t="shared" si="3"/>
        <v>#N/A</v>
      </c>
      <c r="AG24" s="1" t="e">
        <f t="shared" si="3"/>
        <v>#N/A</v>
      </c>
    </row>
    <row r="25" spans="1:33">
      <c r="A25" s="42" t="s">
        <v>71</v>
      </c>
      <c r="B25" s="3" t="e">
        <f>VLOOKUP(A25,'DK Pricing'!H:J,3,FALSE)</f>
        <v>#N/A</v>
      </c>
      <c r="D25" s="1" t="e">
        <f t="shared" si="4"/>
        <v>#REF!</v>
      </c>
      <c r="E25" s="8" t="e">
        <f>VLOOKUP(A25,#REF!,4,FALSE)</f>
        <v>#REF!</v>
      </c>
      <c r="F25" s="8" t="e">
        <f>VLOOKUP(A25,#REF!,5,FALSE)</f>
        <v>#REF!</v>
      </c>
      <c r="G25" s="8" t="e">
        <f>VLOOKUP(A25,#REF!,5,FALSE)</f>
        <v>#REF!</v>
      </c>
      <c r="H25" s="8" t="e">
        <f t="shared" si="0"/>
        <v>#REF!</v>
      </c>
      <c r="I25" s="8" t="e">
        <f>VLOOKUP(A25,#REF!,5,FALSE)</f>
        <v>#REF!</v>
      </c>
      <c r="J25" s="8" t="e">
        <f>VLOOKUP(A25,#REF!,6,FALSE)</f>
        <v>#REF!</v>
      </c>
      <c r="K25" s="1" t="e">
        <f>VLOOKUP(A25,SG!H:L,7,FALSE)</f>
        <v>#N/A</v>
      </c>
      <c r="L25" s="1" t="e">
        <f>VLOOKUP(A25,SG!H:L,5,FALSE)</f>
        <v>#N/A</v>
      </c>
      <c r="M25" s="1" t="e">
        <f>VLOOKUP(A25,SG!H:L,6,FALSE)</f>
        <v>#N/A</v>
      </c>
      <c r="N25" s="1" t="e">
        <f t="shared" si="1"/>
        <v>#N/A</v>
      </c>
      <c r="O25" s="1" t="e">
        <f>VLOOKUP(A25,SG!H:L,4,FALSE)</f>
        <v>#N/A</v>
      </c>
      <c r="P25" s="1" t="e">
        <f>VLOOKUP(A25,SG!H:L,3,FALSE)</f>
        <v>#N/A</v>
      </c>
      <c r="Q25" s="1" t="e">
        <f>VLOOKUP(A25,#REF!,9,FALSE)</f>
        <v>#REF!</v>
      </c>
      <c r="R25" s="1">
        <v>47</v>
      </c>
      <c r="S25" s="1">
        <f>VLOOKUP(A25,[2]Proximity!$A:$B,2,FALSE)</f>
        <v>88</v>
      </c>
      <c r="T25" s="47">
        <f>VLOOKUP(A25,[2]BOB!$A:$C,3,FALSE)</f>
        <v>72</v>
      </c>
      <c r="U25" s="47" t="e">
        <f t="shared" si="2"/>
        <v>#REF!</v>
      </c>
      <c r="V25" s="1" t="e">
        <f>RANK(#REF!,#REF!,0)/10</f>
        <v>#REF!</v>
      </c>
      <c r="W25" s="1" t="e">
        <f>RANK(#REF!,#REF!,0)/10</f>
        <v>#REF!</v>
      </c>
      <c r="X25" s="1" t="e">
        <f>RANK(#REF!,#REF!,1)/10</f>
        <v>#REF!</v>
      </c>
      <c r="Y25" s="1" t="e">
        <f>RANK(#REF!,#REF!,0)/10</f>
        <v>#REF!</v>
      </c>
      <c r="Z25" s="1" t="e">
        <f>RANK(#REF!,#REF!,1)/10</f>
        <v>#REF!</v>
      </c>
      <c r="AA25" s="1" t="e">
        <f>RANK(#REF!,#REF!,0)/10</f>
        <v>#REF!</v>
      </c>
      <c r="AB25" s="1" t="e">
        <f>RANK(#REF!,#REF!,0)/20</f>
        <v>#REF!</v>
      </c>
      <c r="AD25" s="1" t="e">
        <f t="shared" si="3"/>
        <v>#REF!</v>
      </c>
      <c r="AE25" s="1">
        <f t="shared" si="3"/>
        <v>7.4</v>
      </c>
      <c r="AF25" s="1" t="e">
        <f t="shared" si="3"/>
        <v>#N/A</v>
      </c>
      <c r="AG25" s="1" t="e">
        <f t="shared" si="3"/>
        <v>#N/A</v>
      </c>
    </row>
    <row r="26" spans="1:33">
      <c r="A26" s="42" t="s">
        <v>238</v>
      </c>
      <c r="B26" s="3" t="e">
        <f>VLOOKUP(A26,'DK Pricing'!H:J,3,FALSE)</f>
        <v>#N/A</v>
      </c>
      <c r="D26" s="1" t="e">
        <f t="shared" si="4"/>
        <v>#REF!</v>
      </c>
      <c r="E26" s="8" t="e">
        <f>VLOOKUP(A26,#REF!,4,FALSE)</f>
        <v>#REF!</v>
      </c>
      <c r="F26" s="8">
        <v>72</v>
      </c>
      <c r="G26" s="8" t="e">
        <f>VLOOKUP(A26,#REF!,5,FALSE)</f>
        <v>#REF!</v>
      </c>
      <c r="H26" s="8" t="e">
        <f t="shared" si="0"/>
        <v>#REF!</v>
      </c>
      <c r="I26" s="8" t="e">
        <f>VLOOKUP(A26,#REF!,5,FALSE)</f>
        <v>#REF!</v>
      </c>
      <c r="J26" s="8" t="e">
        <f>VLOOKUP(A26,#REF!,6,FALSE)</f>
        <v>#REF!</v>
      </c>
      <c r="K26" s="1" t="e">
        <f>VLOOKUP(A26,SG!H:L,7,FALSE)</f>
        <v>#N/A</v>
      </c>
      <c r="L26" s="1" t="e">
        <f>VLOOKUP(A26,SG!H:L,5,FALSE)</f>
        <v>#N/A</v>
      </c>
      <c r="M26" s="1" t="e">
        <f>VLOOKUP(A26,SG!H:L,6,FALSE)</f>
        <v>#N/A</v>
      </c>
      <c r="N26" s="1" t="e">
        <f t="shared" si="1"/>
        <v>#N/A</v>
      </c>
      <c r="O26" s="1" t="e">
        <f>VLOOKUP(A26,SG!H:L,4,FALSE)</f>
        <v>#N/A</v>
      </c>
      <c r="P26" s="1" t="e">
        <f>VLOOKUP(A26,SG!H:L,3,FALSE)</f>
        <v>#N/A</v>
      </c>
      <c r="Q26" s="1" t="e">
        <f>VLOOKUP(A26,#REF!,9,FALSE)</f>
        <v>#REF!</v>
      </c>
      <c r="R26" s="1">
        <v>47</v>
      </c>
      <c r="S26" s="1">
        <f>VLOOKUP(A26,[2]Proximity!$A:$B,2,FALSE)</f>
        <v>8</v>
      </c>
      <c r="T26" s="47">
        <f>VLOOKUP(A26,[2]BOB!$A:$C,3,FALSE)</f>
        <v>93</v>
      </c>
      <c r="U26" s="47" t="e">
        <f t="shared" si="2"/>
        <v>#REF!</v>
      </c>
      <c r="V26" s="1" t="e">
        <f>RANK(#REF!,#REF!,0)/10</f>
        <v>#REF!</v>
      </c>
      <c r="W26" s="1" t="e">
        <f>RANK(#REF!,#REF!,0)/10</f>
        <v>#REF!</v>
      </c>
      <c r="X26" s="1" t="e">
        <f>RANK(#REF!,#REF!,1)/10</f>
        <v>#REF!</v>
      </c>
      <c r="Y26" s="1" t="e">
        <f>RANK(#REF!,#REF!,0)/10</f>
        <v>#REF!</v>
      </c>
      <c r="Z26" s="1" t="e">
        <f>RANK(#REF!,#REF!,1)/10</f>
        <v>#REF!</v>
      </c>
      <c r="AA26" s="1" t="e">
        <f>RANK(#REF!,#REF!,0)/10</f>
        <v>#REF!</v>
      </c>
      <c r="AB26" s="1" t="e">
        <f>RANK(#REF!,#REF!,0)/20</f>
        <v>#REF!</v>
      </c>
      <c r="AD26" s="1" t="e">
        <f t="shared" si="3"/>
        <v>#REF!</v>
      </c>
      <c r="AE26" s="1">
        <f t="shared" si="3"/>
        <v>7.4</v>
      </c>
      <c r="AF26" s="1" t="e">
        <f t="shared" si="3"/>
        <v>#N/A</v>
      </c>
      <c r="AG26" s="1" t="e">
        <f t="shared" si="3"/>
        <v>#N/A</v>
      </c>
    </row>
    <row r="27" spans="1:33">
      <c r="A27" s="42" t="s">
        <v>160</v>
      </c>
      <c r="B27" s="3" t="e">
        <f>VLOOKUP(A27,'DK Pricing'!H:J,3,FALSE)</f>
        <v>#N/A</v>
      </c>
      <c r="D27" s="1" t="e">
        <f t="shared" si="4"/>
        <v>#REF!</v>
      </c>
      <c r="E27" s="8" t="e">
        <f>VLOOKUP(A27,#REF!,4,FALSE)</f>
        <v>#REF!</v>
      </c>
      <c r="F27" s="8" t="e">
        <f>VLOOKUP(A27,#REF!,5,FALSE)</f>
        <v>#REF!</v>
      </c>
      <c r="G27" s="8" t="e">
        <f>VLOOKUP(A27,#REF!,5,FALSE)</f>
        <v>#REF!</v>
      </c>
      <c r="H27" s="8" t="e">
        <f t="shared" si="0"/>
        <v>#REF!</v>
      </c>
      <c r="I27" s="8" t="e">
        <f>VLOOKUP(A27,#REF!,5,FALSE)</f>
        <v>#REF!</v>
      </c>
      <c r="J27" s="8" t="e">
        <f>VLOOKUP(A27,#REF!,6,FALSE)</f>
        <v>#REF!</v>
      </c>
      <c r="K27" s="1" t="e">
        <f>VLOOKUP(A27,SG!H:L,7,FALSE)</f>
        <v>#N/A</v>
      </c>
      <c r="L27" s="1" t="e">
        <f>VLOOKUP(A27,SG!H:L,5,FALSE)</f>
        <v>#N/A</v>
      </c>
      <c r="M27" s="1" t="e">
        <f>VLOOKUP(A27,SG!H:L,6,FALSE)</f>
        <v>#N/A</v>
      </c>
      <c r="N27" s="1" t="e">
        <f t="shared" si="1"/>
        <v>#N/A</v>
      </c>
      <c r="O27" s="1" t="e">
        <f>VLOOKUP(A27,SG!H:L,4,FALSE)</f>
        <v>#N/A</v>
      </c>
      <c r="P27" s="1" t="e">
        <f>VLOOKUP(A27,SG!H:L,3,FALSE)</f>
        <v>#N/A</v>
      </c>
      <c r="Q27" s="1" t="e">
        <f>VLOOKUP(A27,#REF!,9,FALSE)</f>
        <v>#REF!</v>
      </c>
      <c r="R27" s="1">
        <v>6</v>
      </c>
      <c r="S27" s="1">
        <f>VLOOKUP(A27,[2]Proximity!$A:$B,2,FALSE)</f>
        <v>122</v>
      </c>
      <c r="T27" s="47">
        <f>VLOOKUP(A27,[2]BOB!$A:$C,3,FALSE)</f>
        <v>91</v>
      </c>
      <c r="U27" s="47" t="e">
        <f t="shared" si="2"/>
        <v>#REF!</v>
      </c>
      <c r="V27" s="1" t="e">
        <f>RANK(#REF!,#REF!,0)/10</f>
        <v>#REF!</v>
      </c>
      <c r="W27" s="1" t="e">
        <f>RANK(#REF!,#REF!,0)/10</f>
        <v>#REF!</v>
      </c>
      <c r="X27" s="1" t="e">
        <f>RANK(#REF!,#REF!,1)/10</f>
        <v>#REF!</v>
      </c>
      <c r="Y27" s="1" t="e">
        <f>RANK(#REF!,#REF!,0)/10</f>
        <v>#REF!</v>
      </c>
      <c r="Z27" s="1" t="e">
        <f>RANK(#REF!,#REF!,1)/10</f>
        <v>#REF!</v>
      </c>
      <c r="AA27" s="1" t="e">
        <f>RANK(#REF!,#REF!,0)/10</f>
        <v>#REF!</v>
      </c>
      <c r="AB27" s="1" t="e">
        <f>RANK(#REF!,#REF!,0)/20</f>
        <v>#REF!</v>
      </c>
      <c r="AD27" s="1" t="e">
        <f t="shared" si="3"/>
        <v>#REF!</v>
      </c>
      <c r="AE27" s="1">
        <f t="shared" si="3"/>
        <v>12.4</v>
      </c>
      <c r="AF27" s="1" t="e">
        <f t="shared" si="3"/>
        <v>#N/A</v>
      </c>
      <c r="AG27" s="1" t="e">
        <f t="shared" si="3"/>
        <v>#N/A</v>
      </c>
    </row>
    <row r="28" spans="1:33">
      <c r="A28" s="42" t="s">
        <v>67</v>
      </c>
      <c r="B28" s="3" t="e">
        <f>VLOOKUP(A28,'DK Pricing'!H:J,3,FALSE)</f>
        <v>#N/A</v>
      </c>
      <c r="D28" s="1" t="e">
        <f t="shared" si="4"/>
        <v>#REF!</v>
      </c>
      <c r="E28" s="8" t="e">
        <f>VLOOKUP(A28,#REF!,4,FALSE)</f>
        <v>#REF!</v>
      </c>
      <c r="F28" s="8" t="e">
        <f>VLOOKUP(A28,#REF!,5,FALSE)</f>
        <v>#REF!</v>
      </c>
      <c r="G28" s="8" t="e">
        <f>VLOOKUP(A28,#REF!,5,FALSE)</f>
        <v>#REF!</v>
      </c>
      <c r="H28" s="8" t="e">
        <f t="shared" si="0"/>
        <v>#REF!</v>
      </c>
      <c r="I28" s="8" t="e">
        <f>VLOOKUP(A28,#REF!,5,FALSE)</f>
        <v>#REF!</v>
      </c>
      <c r="J28" s="8" t="e">
        <f>VLOOKUP(A28,#REF!,6,FALSE)</f>
        <v>#REF!</v>
      </c>
      <c r="K28" s="1" t="e">
        <f>VLOOKUP(A28,SG!H:L,7,FALSE)</f>
        <v>#N/A</v>
      </c>
      <c r="L28" s="1" t="e">
        <f>VLOOKUP(A28,SG!H:L,5,FALSE)</f>
        <v>#N/A</v>
      </c>
      <c r="M28" s="1" t="e">
        <f>VLOOKUP(A28,SG!H:L,6,FALSE)</f>
        <v>#N/A</v>
      </c>
      <c r="N28" s="1" t="e">
        <f t="shared" si="1"/>
        <v>#N/A</v>
      </c>
      <c r="O28" s="1" t="e">
        <f>VLOOKUP(A28,SG!H:L,4,FALSE)</f>
        <v>#N/A</v>
      </c>
      <c r="P28" s="1" t="e">
        <f>VLOOKUP(A28,SG!H:L,3,FALSE)</f>
        <v>#N/A</v>
      </c>
      <c r="Q28" s="1" t="e">
        <f>VLOOKUP(A28,#REF!,9,FALSE)</f>
        <v>#REF!</v>
      </c>
      <c r="R28" s="1">
        <v>6</v>
      </c>
      <c r="S28" s="1">
        <f>VLOOKUP(A28,[2]Proximity!$A:$B,2,FALSE)</f>
        <v>6</v>
      </c>
      <c r="T28" s="47">
        <f>VLOOKUP(A28,[2]BOB!$A:$C,3,FALSE)</f>
        <v>206</v>
      </c>
      <c r="U28" s="47" t="e">
        <f t="shared" si="2"/>
        <v>#REF!</v>
      </c>
      <c r="V28" s="1" t="e">
        <f>RANK(#REF!,#REF!,0)/10</f>
        <v>#REF!</v>
      </c>
      <c r="W28" s="1" t="e">
        <f>RANK(#REF!,#REF!,0)/10</f>
        <v>#REF!</v>
      </c>
      <c r="X28" s="1" t="e">
        <f>RANK(#REF!,#REF!,1)/10</f>
        <v>#REF!</v>
      </c>
      <c r="Y28" s="1" t="e">
        <f>RANK(#REF!,#REF!,0)/10</f>
        <v>#REF!</v>
      </c>
      <c r="Z28" s="1" t="e">
        <f>RANK(#REF!,#REF!,1)/10</f>
        <v>#REF!</v>
      </c>
      <c r="AA28" s="1" t="e">
        <f>RANK(#REF!,#REF!,0)/10</f>
        <v>#REF!</v>
      </c>
      <c r="AB28" s="1" t="e">
        <f>RANK(#REF!,#REF!,0)/20</f>
        <v>#REF!</v>
      </c>
      <c r="AD28" s="1" t="e">
        <f t="shared" si="3"/>
        <v>#REF!</v>
      </c>
      <c r="AE28" s="1">
        <f t="shared" si="3"/>
        <v>12.4</v>
      </c>
      <c r="AF28" s="1" t="e">
        <f t="shared" si="3"/>
        <v>#N/A</v>
      </c>
      <c r="AG28" s="1" t="e">
        <f t="shared" si="3"/>
        <v>#N/A</v>
      </c>
    </row>
    <row r="29" spans="1:33">
      <c r="A29" s="42" t="s">
        <v>273</v>
      </c>
      <c r="B29" s="3" t="e">
        <f>VLOOKUP(A29,'DK Pricing'!H:J,3,FALSE)</f>
        <v>#N/A</v>
      </c>
      <c r="D29" s="1" t="e">
        <f t="shared" si="4"/>
        <v>#REF!</v>
      </c>
      <c r="E29" s="8" t="e">
        <f>VLOOKUP(A29,#REF!,4,FALSE)</f>
        <v>#REF!</v>
      </c>
      <c r="F29" s="8" t="e">
        <f>VLOOKUP(A29,#REF!,5,FALSE)</f>
        <v>#REF!</v>
      </c>
      <c r="G29" s="8" t="e">
        <f>VLOOKUP(A29,#REF!,5,FALSE)</f>
        <v>#REF!</v>
      </c>
      <c r="H29" s="8" t="e">
        <f t="shared" si="0"/>
        <v>#REF!</v>
      </c>
      <c r="I29" s="8" t="e">
        <f>VLOOKUP(A29,#REF!,5,FALSE)</f>
        <v>#REF!</v>
      </c>
      <c r="J29" s="8" t="e">
        <f>VLOOKUP(A29,#REF!,6,FALSE)</f>
        <v>#REF!</v>
      </c>
      <c r="K29" s="1" t="e">
        <f>VLOOKUP(A29,SG!H:L,7,FALSE)</f>
        <v>#N/A</v>
      </c>
      <c r="L29" s="1" t="e">
        <f>VLOOKUP(A29,SG!H:L,5,FALSE)</f>
        <v>#N/A</v>
      </c>
      <c r="M29" s="1" t="e">
        <f>VLOOKUP(A29,SG!H:L,6,FALSE)</f>
        <v>#N/A</v>
      </c>
      <c r="N29" s="1" t="e">
        <f t="shared" si="1"/>
        <v>#N/A</v>
      </c>
      <c r="O29" s="1" t="e">
        <f>VLOOKUP(A29,SG!H:L,4,FALSE)</f>
        <v>#N/A</v>
      </c>
      <c r="P29" s="1" t="e">
        <f>VLOOKUP(A29,SG!H:L,3,FALSE)</f>
        <v>#N/A</v>
      </c>
      <c r="Q29" s="1" t="e">
        <f>VLOOKUP(A29,#REF!,9,FALSE)</f>
        <v>#REF!</v>
      </c>
      <c r="R29" s="1">
        <v>91</v>
      </c>
      <c r="S29" s="1">
        <f>VLOOKUP(A29,[2]Proximity!$A:$B,2,FALSE)</f>
        <v>147</v>
      </c>
      <c r="T29" s="47">
        <f>VLOOKUP(A29,[2]BOB!$A:$C,3,FALSE)</f>
        <v>16</v>
      </c>
      <c r="U29" s="47" t="e">
        <f t="shared" si="2"/>
        <v>#REF!</v>
      </c>
      <c r="V29" s="1" t="e">
        <f>RANK(#REF!,#REF!,0)/10</f>
        <v>#REF!</v>
      </c>
      <c r="W29" s="1" t="e">
        <f>RANK(#REF!,#REF!,0)/10</f>
        <v>#REF!</v>
      </c>
      <c r="X29" s="1" t="e">
        <f>RANK(#REF!,#REF!,1)/10</f>
        <v>#REF!</v>
      </c>
      <c r="Y29" s="1" t="e">
        <f>RANK(#REF!,#REF!,0)/10</f>
        <v>#REF!</v>
      </c>
      <c r="Z29" s="1" t="e">
        <f>RANK(#REF!,#REF!,1)/10</f>
        <v>#REF!</v>
      </c>
      <c r="AA29" s="1" t="e">
        <f>RANK(#REF!,#REF!,0)/10</f>
        <v>#REF!</v>
      </c>
      <c r="AB29" s="1" t="e">
        <f>RANK(#REF!,#REF!,0)/20</f>
        <v>#REF!</v>
      </c>
      <c r="AD29" s="1" t="e">
        <f t="shared" si="3"/>
        <v>#REF!</v>
      </c>
      <c r="AE29" s="1">
        <f t="shared" si="3"/>
        <v>3.4</v>
      </c>
      <c r="AF29" s="1" t="e">
        <f t="shared" si="3"/>
        <v>#N/A</v>
      </c>
      <c r="AG29" s="1" t="e">
        <f t="shared" si="3"/>
        <v>#N/A</v>
      </c>
    </row>
    <row r="30" spans="1:33">
      <c r="A30" s="43" t="s">
        <v>252</v>
      </c>
      <c r="B30" s="3">
        <f>VLOOKUP(A30,'DK Pricing'!H:J,3,FALSE)</f>
        <v>9800</v>
      </c>
      <c r="D30" s="1" t="e">
        <f t="shared" si="4"/>
        <v>#REF!</v>
      </c>
      <c r="E30" s="8" t="e">
        <f>VLOOKUP(A30,#REF!,4,FALSE)</f>
        <v>#REF!</v>
      </c>
      <c r="F30" s="8" t="e">
        <f>VLOOKUP(A30,#REF!,5,FALSE)</f>
        <v>#REF!</v>
      </c>
      <c r="G30" s="8" t="e">
        <f>VLOOKUP(A30,#REF!,5,FALSE)</f>
        <v>#REF!</v>
      </c>
      <c r="H30" s="8" t="e">
        <f t="shared" si="0"/>
        <v>#REF!</v>
      </c>
      <c r="I30" s="8" t="e">
        <f>VLOOKUP(A30,#REF!,5,FALSE)</f>
        <v>#REF!</v>
      </c>
      <c r="J30" s="8" t="e">
        <f>VLOOKUP(A30,#REF!,6,FALSE)</f>
        <v>#REF!</v>
      </c>
      <c r="K30" s="1" t="e">
        <f>VLOOKUP(A30,SG!H:L,7,FALSE)</f>
        <v>#N/A</v>
      </c>
      <c r="L30" s="1" t="e">
        <f>VLOOKUP(A30,SG!H:L,5,FALSE)</f>
        <v>#N/A</v>
      </c>
      <c r="M30" s="1" t="e">
        <f>VLOOKUP(A30,SG!H:L,6,FALSE)</f>
        <v>#N/A</v>
      </c>
      <c r="N30" s="1" t="e">
        <f t="shared" si="1"/>
        <v>#N/A</v>
      </c>
      <c r="O30" s="1" t="e">
        <f>VLOOKUP(A30,SG!H:L,4,FALSE)</f>
        <v>#N/A</v>
      </c>
      <c r="P30" s="1" t="e">
        <f>VLOOKUP(A30,SG!H:L,3,FALSE)</f>
        <v>#N/A</v>
      </c>
      <c r="Q30" s="1" t="e">
        <f>VLOOKUP(A30,#REF!,9,FALSE)</f>
        <v>#REF!</v>
      </c>
      <c r="R30" s="1">
        <v>47</v>
      </c>
      <c r="S30" s="1">
        <f>VLOOKUP(A30,[2]Proximity!$A:$B,2,FALSE)</f>
        <v>86</v>
      </c>
      <c r="T30" s="47">
        <f>VLOOKUP(A30,[2]BOB!$A:$C,3,FALSE)</f>
        <v>18</v>
      </c>
      <c r="U30" s="47" t="e">
        <f t="shared" si="2"/>
        <v>#REF!</v>
      </c>
      <c r="V30" s="1" t="e">
        <f>RANK(#REF!,#REF!,0)/10</f>
        <v>#REF!</v>
      </c>
      <c r="W30" s="1" t="e">
        <f>RANK(#REF!,#REF!,0)/10</f>
        <v>#REF!</v>
      </c>
      <c r="X30" s="1" t="e">
        <f>RANK(#REF!,#REF!,1)/10</f>
        <v>#REF!</v>
      </c>
      <c r="Y30" s="1" t="e">
        <f>RANK(#REF!,#REF!,0)/10</f>
        <v>#REF!</v>
      </c>
      <c r="Z30" s="1" t="e">
        <f>RANK(#REF!,#REF!,1)/10</f>
        <v>#REF!</v>
      </c>
      <c r="AA30" s="1" t="e">
        <f>RANK(#REF!,#REF!,0)/10</f>
        <v>#REF!</v>
      </c>
      <c r="AB30" s="1" t="e">
        <f>RANK(#REF!,#REF!,0)/20</f>
        <v>#REF!</v>
      </c>
      <c r="AD30" s="1" t="e">
        <f t="shared" si="3"/>
        <v>#REF!</v>
      </c>
      <c r="AE30" s="1">
        <f t="shared" si="3"/>
        <v>7.4</v>
      </c>
      <c r="AF30" s="1" t="e">
        <f t="shared" si="3"/>
        <v>#N/A</v>
      </c>
      <c r="AG30" s="1" t="e">
        <f t="shared" si="3"/>
        <v>#N/A</v>
      </c>
    </row>
    <row r="31" spans="1:33">
      <c r="A31" s="42" t="s">
        <v>54</v>
      </c>
      <c r="B31" s="3" t="e">
        <f>VLOOKUP(A31,'DK Pricing'!H:J,3,FALSE)</f>
        <v>#N/A</v>
      </c>
      <c r="D31" s="1" t="e">
        <f t="shared" si="4"/>
        <v>#REF!</v>
      </c>
      <c r="E31" s="8" t="e">
        <f>VLOOKUP(A31,#REF!,4,FALSE)</f>
        <v>#REF!</v>
      </c>
      <c r="F31" s="8" t="e">
        <f>VLOOKUP(A31,#REF!,5,FALSE)</f>
        <v>#REF!</v>
      </c>
      <c r="G31" s="8" t="e">
        <f>VLOOKUP(A31,#REF!,5,FALSE)</f>
        <v>#REF!</v>
      </c>
      <c r="H31" s="8" t="e">
        <f t="shared" si="0"/>
        <v>#REF!</v>
      </c>
      <c r="I31" s="8" t="e">
        <f>VLOOKUP(A31,#REF!,5,FALSE)</f>
        <v>#REF!</v>
      </c>
      <c r="J31" s="8" t="e">
        <f>VLOOKUP(A31,#REF!,6,FALSE)</f>
        <v>#REF!</v>
      </c>
      <c r="K31" s="1" t="e">
        <f>VLOOKUP(A31,SG!H:L,7,FALSE)</f>
        <v>#N/A</v>
      </c>
      <c r="L31" s="1" t="e">
        <f>VLOOKUP(A31,SG!H:L,5,FALSE)</f>
        <v>#N/A</v>
      </c>
      <c r="M31" s="1" t="e">
        <f>VLOOKUP(A31,SG!H:L,6,FALSE)</f>
        <v>#N/A</v>
      </c>
      <c r="N31" s="1" t="e">
        <f t="shared" si="1"/>
        <v>#N/A</v>
      </c>
      <c r="O31" s="1" t="e">
        <f>VLOOKUP(A31,SG!H:L,4,FALSE)</f>
        <v>#N/A</v>
      </c>
      <c r="P31" s="1" t="e">
        <f>VLOOKUP(A31,SG!H:L,3,FALSE)</f>
        <v>#N/A</v>
      </c>
      <c r="Q31" s="1" t="e">
        <f>VLOOKUP(A31,#REF!,9,FALSE)</f>
        <v>#REF!</v>
      </c>
      <c r="R31" s="1">
        <v>72</v>
      </c>
      <c r="S31" s="1">
        <f>VLOOKUP(A31,[2]Proximity!$A:$B,2,FALSE)</f>
        <v>75</v>
      </c>
      <c r="T31" s="47">
        <f>VLOOKUP(A31,[2]BOB!$A:$C,3,FALSE)</f>
        <v>68</v>
      </c>
      <c r="U31" s="47" t="e">
        <f t="shared" si="2"/>
        <v>#REF!</v>
      </c>
      <c r="V31" s="1" t="e">
        <f>RANK(#REF!,#REF!,0)/10</f>
        <v>#REF!</v>
      </c>
      <c r="W31" s="1" t="e">
        <f>RANK(#REF!,#REF!,0)/10</f>
        <v>#REF!</v>
      </c>
      <c r="X31" s="1" t="e">
        <f>RANK(#REF!,#REF!,1)/10</f>
        <v>#REF!</v>
      </c>
      <c r="Y31" s="1" t="e">
        <f>RANK(#REF!,#REF!,0)/10</f>
        <v>#REF!</v>
      </c>
      <c r="Z31" s="1" t="e">
        <f>RANK(#REF!,#REF!,1)/10</f>
        <v>#REF!</v>
      </c>
      <c r="AA31" s="1" t="e">
        <f>RANK(#REF!,#REF!,0)/10</f>
        <v>#REF!</v>
      </c>
      <c r="AB31" s="1" t="e">
        <f>RANK(#REF!,#REF!,0)/20</f>
        <v>#REF!</v>
      </c>
      <c r="AD31" s="1" t="e">
        <f t="shared" si="3"/>
        <v>#REF!</v>
      </c>
      <c r="AE31" s="1">
        <f t="shared" si="3"/>
        <v>5.7</v>
      </c>
      <c r="AF31" s="1" t="e">
        <f t="shared" si="3"/>
        <v>#N/A</v>
      </c>
      <c r="AG31" s="1" t="e">
        <f t="shared" si="3"/>
        <v>#N/A</v>
      </c>
    </row>
    <row r="32" spans="1:33">
      <c r="A32" s="43" t="s">
        <v>213</v>
      </c>
      <c r="B32" s="3">
        <f>VLOOKUP(A32,'DK Pricing'!H:J,3,FALSE)</f>
        <v>8000</v>
      </c>
      <c r="D32" s="1" t="e">
        <f t="shared" si="4"/>
        <v>#REF!</v>
      </c>
      <c r="E32" s="8" t="e">
        <f>VLOOKUP(A32,#REF!,4,FALSE)</f>
        <v>#REF!</v>
      </c>
      <c r="F32" s="8" t="e">
        <f>VLOOKUP(A32,#REF!,5,FALSE)</f>
        <v>#REF!</v>
      </c>
      <c r="G32" s="8" t="e">
        <f>VLOOKUP(A32,#REF!,5,FALSE)</f>
        <v>#REF!</v>
      </c>
      <c r="H32" s="8" t="e">
        <f t="shared" si="0"/>
        <v>#REF!</v>
      </c>
      <c r="I32" s="8" t="e">
        <f>VLOOKUP(A32,#REF!,5,FALSE)</f>
        <v>#REF!</v>
      </c>
      <c r="J32" s="8" t="e">
        <f>VLOOKUP(A32,#REF!,6,FALSE)</f>
        <v>#REF!</v>
      </c>
      <c r="K32" s="1" t="e">
        <f>VLOOKUP(A32,SG!H:L,7,FALSE)</f>
        <v>#N/A</v>
      </c>
      <c r="L32" s="1" t="e">
        <f>VLOOKUP(A32,SG!H:L,5,FALSE)</f>
        <v>#N/A</v>
      </c>
      <c r="M32" s="1" t="e">
        <f>VLOOKUP(A32,SG!H:L,6,FALSE)</f>
        <v>#N/A</v>
      </c>
      <c r="N32" s="1" t="e">
        <f t="shared" si="1"/>
        <v>#N/A</v>
      </c>
      <c r="O32" s="1" t="e">
        <f>VLOOKUP(A32,SG!H:L,4,FALSE)</f>
        <v>#N/A</v>
      </c>
      <c r="P32" s="1" t="e">
        <f>VLOOKUP(A32,SG!H:L,3,FALSE)</f>
        <v>#N/A</v>
      </c>
      <c r="Q32" s="1" t="e">
        <f>VLOOKUP(A32,#REF!,9,FALSE)</f>
        <v>#REF!</v>
      </c>
      <c r="R32" s="1">
        <v>6</v>
      </c>
      <c r="S32" s="1">
        <f>VLOOKUP(A32,[2]Proximity!$A:$B,2,FALSE)</f>
        <v>15</v>
      </c>
      <c r="T32" s="47">
        <f>VLOOKUP(A32,[2]BOB!$A:$C,3,FALSE)</f>
        <v>99</v>
      </c>
      <c r="U32" s="47" t="e">
        <f t="shared" si="2"/>
        <v>#REF!</v>
      </c>
      <c r="V32" s="1" t="e">
        <f>RANK(#REF!,#REF!,0)/10</f>
        <v>#REF!</v>
      </c>
      <c r="W32" s="1" t="e">
        <f>RANK(#REF!,#REF!,0)/10</f>
        <v>#REF!</v>
      </c>
      <c r="X32" s="1" t="e">
        <f>RANK(#REF!,#REF!,1)/10</f>
        <v>#REF!</v>
      </c>
      <c r="Y32" s="1" t="e">
        <f>RANK(#REF!,#REF!,0)/10</f>
        <v>#REF!</v>
      </c>
      <c r="Z32" s="1" t="e">
        <f>RANK(#REF!,#REF!,1)/10</f>
        <v>#REF!</v>
      </c>
      <c r="AA32" s="1" t="e">
        <f>RANK(#REF!,#REF!,0)/10</f>
        <v>#REF!</v>
      </c>
      <c r="AB32" s="1" t="e">
        <f>RANK(#REF!,#REF!,0)/20</f>
        <v>#REF!</v>
      </c>
      <c r="AD32" s="1" t="e">
        <f t="shared" si="3"/>
        <v>#REF!</v>
      </c>
      <c r="AE32" s="1">
        <f t="shared" si="3"/>
        <v>12.4</v>
      </c>
      <c r="AF32" s="1" t="e">
        <f t="shared" si="3"/>
        <v>#N/A</v>
      </c>
      <c r="AG32" s="1" t="e">
        <f t="shared" si="3"/>
        <v>#N/A</v>
      </c>
    </row>
    <row r="33" spans="1:33">
      <c r="A33" s="42" t="s">
        <v>282</v>
      </c>
      <c r="B33" s="3">
        <f>VLOOKUP(A33,'DK Pricing'!H:J,3,FALSE)</f>
        <v>6900</v>
      </c>
      <c r="D33" s="1" t="e">
        <f t="shared" si="4"/>
        <v>#REF!</v>
      </c>
      <c r="E33" s="8" t="e">
        <f>VLOOKUP(A33,#REF!,4,FALSE)</f>
        <v>#REF!</v>
      </c>
      <c r="F33" s="8" t="e">
        <f>VLOOKUP(A33,#REF!,5,FALSE)</f>
        <v>#REF!</v>
      </c>
      <c r="G33" s="8" t="e">
        <f>VLOOKUP(A33,#REF!,5,FALSE)</f>
        <v>#REF!</v>
      </c>
      <c r="H33" s="8" t="e">
        <f t="shared" si="0"/>
        <v>#REF!</v>
      </c>
      <c r="I33" s="8" t="e">
        <f>VLOOKUP(A33,#REF!,5,FALSE)</f>
        <v>#REF!</v>
      </c>
      <c r="J33" s="8" t="e">
        <f>VLOOKUP(A33,#REF!,6,FALSE)</f>
        <v>#REF!</v>
      </c>
      <c r="K33" s="1" t="e">
        <f>VLOOKUP(A33,SG!H:L,7,FALSE)</f>
        <v>#N/A</v>
      </c>
      <c r="L33" s="1" t="e">
        <f>VLOOKUP(A33,SG!H:L,5,FALSE)</f>
        <v>#N/A</v>
      </c>
      <c r="M33" s="1" t="e">
        <f>VLOOKUP(A33,SG!H:L,6,FALSE)</f>
        <v>#N/A</v>
      </c>
      <c r="N33" s="1" t="e">
        <f t="shared" si="1"/>
        <v>#N/A</v>
      </c>
      <c r="O33" s="1" t="e">
        <f>VLOOKUP(A33,SG!H:L,4,FALSE)</f>
        <v>#N/A</v>
      </c>
      <c r="P33" s="1" t="e">
        <f>VLOOKUP(A33,SG!H:L,3,FALSE)</f>
        <v>#N/A</v>
      </c>
      <c r="Q33" s="1" t="e">
        <f>VLOOKUP(A33,#REF!,9,FALSE)</f>
        <v>#REF!</v>
      </c>
      <c r="R33" s="1">
        <v>21</v>
      </c>
      <c r="S33" s="1">
        <f>VLOOKUP(A33,[2]Proximity!$A:$B,2,FALSE)</f>
        <v>102</v>
      </c>
      <c r="T33" s="47">
        <f>VLOOKUP(A33,[2]BOB!$A:$C,3,FALSE)</f>
        <v>92</v>
      </c>
      <c r="U33" s="47" t="e">
        <f t="shared" si="2"/>
        <v>#REF!</v>
      </c>
      <c r="V33" s="1" t="e">
        <f>RANK(#REF!,#REF!,0)/10</f>
        <v>#REF!</v>
      </c>
      <c r="W33" s="1" t="e">
        <f>RANK(#REF!,#REF!,0)/10</f>
        <v>#REF!</v>
      </c>
      <c r="X33" s="1" t="e">
        <f>RANK(#REF!,#REF!,1)/10</f>
        <v>#REF!</v>
      </c>
      <c r="Y33" s="1" t="e">
        <f>RANK(#REF!,#REF!,0)/10</f>
        <v>#REF!</v>
      </c>
      <c r="Z33" s="1" t="e">
        <f>RANK(#REF!,#REF!,1)/10</f>
        <v>#REF!</v>
      </c>
      <c r="AA33" s="1" t="e">
        <f>RANK(#REF!,#REF!,0)/10</f>
        <v>#REF!</v>
      </c>
      <c r="AB33" s="1" t="e">
        <f>RANK(#REF!,#REF!,0)/20</f>
        <v>#REF!</v>
      </c>
      <c r="AD33" s="1" t="e">
        <f t="shared" si="3"/>
        <v>#REF!</v>
      </c>
      <c r="AE33" s="1">
        <f t="shared" si="3"/>
        <v>9.6999999999999993</v>
      </c>
      <c r="AF33" s="1" t="e">
        <f t="shared" si="3"/>
        <v>#N/A</v>
      </c>
      <c r="AG33" s="1" t="e">
        <f t="shared" si="3"/>
        <v>#N/A</v>
      </c>
    </row>
    <row r="34" spans="1:33">
      <c r="A34" s="42" t="s">
        <v>266</v>
      </c>
      <c r="B34" s="3">
        <f>VLOOKUP(A34,'DK Pricing'!H:J,3,FALSE)</f>
        <v>7700</v>
      </c>
      <c r="D34" s="1" t="e">
        <f t="shared" si="4"/>
        <v>#REF!</v>
      </c>
      <c r="E34" s="8" t="e">
        <f>VLOOKUP(A34,#REF!,4,FALSE)</f>
        <v>#REF!</v>
      </c>
      <c r="F34" s="8">
        <v>71</v>
      </c>
      <c r="G34" s="8" t="e">
        <f>VLOOKUP(A34,#REF!,5,FALSE)</f>
        <v>#REF!</v>
      </c>
      <c r="H34" s="8" t="e">
        <f t="shared" si="0"/>
        <v>#REF!</v>
      </c>
      <c r="I34" s="8" t="e">
        <f>VLOOKUP(A34,#REF!,5,FALSE)</f>
        <v>#REF!</v>
      </c>
      <c r="J34" s="8" t="e">
        <f>VLOOKUP(A34,#REF!,6,FALSE)</f>
        <v>#REF!</v>
      </c>
      <c r="K34" s="1" t="e">
        <f>VLOOKUP(A34,SG!H:L,7,FALSE)</f>
        <v>#N/A</v>
      </c>
      <c r="L34" s="1" t="e">
        <f>VLOOKUP(A34,SG!H:L,5,FALSE)</f>
        <v>#N/A</v>
      </c>
      <c r="M34" s="1" t="e">
        <f>VLOOKUP(A34,SG!H:L,6,FALSE)</f>
        <v>#N/A</v>
      </c>
      <c r="N34" s="1" t="e">
        <f t="shared" si="1"/>
        <v>#N/A</v>
      </c>
      <c r="O34" s="1" t="e">
        <f>VLOOKUP(A34,SG!H:L,4,FALSE)</f>
        <v>#N/A</v>
      </c>
      <c r="P34" s="1" t="e">
        <f>VLOOKUP(A34,SG!H:L,3,FALSE)</f>
        <v>#N/A</v>
      </c>
      <c r="Q34" s="1" t="e">
        <f>VLOOKUP(A34,#REF!,9,FALSE)</f>
        <v>#REF!</v>
      </c>
      <c r="R34" s="1">
        <v>1</v>
      </c>
      <c r="S34" s="1">
        <f>VLOOKUP(A34,[2]Proximity!$A:$B,2,FALSE)</f>
        <v>56</v>
      </c>
      <c r="T34" s="47">
        <f>VLOOKUP(A34,[2]BOB!$A:$C,3,FALSE)</f>
        <v>54</v>
      </c>
      <c r="U34" s="47" t="e">
        <f t="shared" si="2"/>
        <v>#REF!</v>
      </c>
      <c r="V34" s="1" t="e">
        <f>RANK(#REF!,#REF!,0)/10</f>
        <v>#REF!</v>
      </c>
      <c r="W34" s="1" t="e">
        <f>RANK(#REF!,#REF!,0)/10</f>
        <v>#REF!</v>
      </c>
      <c r="X34" s="1" t="e">
        <f>RANK(#REF!,#REF!,1)/10</f>
        <v>#REF!</v>
      </c>
      <c r="Y34" s="1" t="e">
        <f>RANK(#REF!,#REF!,0)/10</f>
        <v>#REF!</v>
      </c>
      <c r="Z34" s="1" t="e">
        <f>RANK(#REF!,#REF!,1)/10</f>
        <v>#REF!</v>
      </c>
      <c r="AA34" s="1" t="e">
        <f>RANK(#REF!,#REF!,0)/10</f>
        <v>#REF!</v>
      </c>
      <c r="AB34" s="1" t="e">
        <f>RANK(#REF!,#REF!,0)/20</f>
        <v>#REF!</v>
      </c>
      <c r="AD34" s="1" t="e">
        <f t="shared" si="3"/>
        <v>#REF!</v>
      </c>
      <c r="AE34" s="1">
        <f t="shared" si="3"/>
        <v>13.9</v>
      </c>
      <c r="AF34" s="1" t="e">
        <f t="shared" si="3"/>
        <v>#N/A</v>
      </c>
      <c r="AG34" s="1" t="e">
        <f t="shared" si="3"/>
        <v>#N/A</v>
      </c>
    </row>
    <row r="35" spans="1:33">
      <c r="A35" s="42" t="s">
        <v>73</v>
      </c>
      <c r="B35" s="3">
        <f>VLOOKUP(A35,'DK Pricing'!H:J,3,FALSE)</f>
        <v>7000</v>
      </c>
      <c r="D35" s="1" t="e">
        <f t="shared" si="4"/>
        <v>#REF!</v>
      </c>
      <c r="E35" s="8" t="e">
        <f>VLOOKUP(A35,#REF!,4,FALSE)</f>
        <v>#REF!</v>
      </c>
      <c r="F35" s="8">
        <v>69</v>
      </c>
      <c r="G35" s="8" t="e">
        <f>VLOOKUP(A35,#REF!,5,FALSE)</f>
        <v>#REF!</v>
      </c>
      <c r="H35" s="8" t="e">
        <f t="shared" si="0"/>
        <v>#REF!</v>
      </c>
      <c r="I35" s="8" t="e">
        <f>VLOOKUP(A35,#REF!,5,FALSE)</f>
        <v>#REF!</v>
      </c>
      <c r="J35" s="8" t="e">
        <f>VLOOKUP(A35,#REF!,6,FALSE)</f>
        <v>#REF!</v>
      </c>
      <c r="K35" s="1" t="e">
        <f>VLOOKUP(A35,SG!H:L,7,FALSE)</f>
        <v>#N/A</v>
      </c>
      <c r="L35" s="1" t="e">
        <f>VLOOKUP(A35,SG!H:L,5,FALSE)</f>
        <v>#N/A</v>
      </c>
      <c r="M35" s="1" t="e">
        <f>VLOOKUP(A35,SG!H:L,6,FALSE)</f>
        <v>#N/A</v>
      </c>
      <c r="N35" s="1" t="e">
        <f t="shared" si="1"/>
        <v>#N/A</v>
      </c>
      <c r="O35" s="1" t="e">
        <f>VLOOKUP(A35,SG!H:L,4,FALSE)</f>
        <v>#N/A</v>
      </c>
      <c r="P35" s="1" t="e">
        <f>VLOOKUP(A35,SG!H:L,3,FALSE)</f>
        <v>#N/A</v>
      </c>
      <c r="Q35" s="1" t="e">
        <f>VLOOKUP(A35,#REF!,9,FALSE)</f>
        <v>#REF!</v>
      </c>
      <c r="R35" s="1">
        <v>118</v>
      </c>
      <c r="S35" s="1">
        <f>VLOOKUP(A35,[2]Proximity!$A:$B,2,FALSE)</f>
        <v>180</v>
      </c>
      <c r="T35" s="47">
        <f>VLOOKUP(A35,[2]BOB!$A:$C,3,FALSE)</f>
        <v>84</v>
      </c>
      <c r="U35" s="47" t="e">
        <f t="shared" si="2"/>
        <v>#REF!</v>
      </c>
      <c r="V35" s="1" t="e">
        <f>RANK(#REF!,#REF!,0)/10</f>
        <v>#REF!</v>
      </c>
      <c r="W35" s="1" t="e">
        <f>RANK(#REF!,#REF!,0)/10</f>
        <v>#REF!</v>
      </c>
      <c r="X35" s="1" t="e">
        <f>RANK(#REF!,#REF!,1)/10</f>
        <v>#REF!</v>
      </c>
      <c r="Y35" s="1" t="e">
        <f>RANK(#REF!,#REF!,0)/10</f>
        <v>#REF!</v>
      </c>
      <c r="Z35" s="1" t="e">
        <f>RANK(#REF!,#REF!,1)/10</f>
        <v>#REF!</v>
      </c>
      <c r="AA35" s="1" t="e">
        <f>RANK(#REF!,#REF!,0)/10</f>
        <v>#REF!</v>
      </c>
      <c r="AB35" s="1" t="e">
        <f>RANK(#REF!,#REF!,0)/20</f>
        <v>#REF!</v>
      </c>
      <c r="AD35" s="1" t="e">
        <f t="shared" si="3"/>
        <v>#REF!</v>
      </c>
      <c r="AE35" s="1">
        <f t="shared" si="3"/>
        <v>1.9</v>
      </c>
      <c r="AF35" s="1" t="e">
        <f t="shared" si="3"/>
        <v>#N/A</v>
      </c>
      <c r="AG35" s="1" t="e">
        <f t="shared" si="3"/>
        <v>#N/A</v>
      </c>
    </row>
    <row r="36" spans="1:33">
      <c r="A36" s="42" t="s">
        <v>251</v>
      </c>
      <c r="B36" s="3" t="e">
        <f>VLOOKUP(A36,'DK Pricing'!H:J,3,FALSE)</f>
        <v>#N/A</v>
      </c>
      <c r="D36" s="1" t="e">
        <f t="shared" si="4"/>
        <v>#REF!</v>
      </c>
      <c r="E36" s="8" t="e">
        <f>VLOOKUP(A36,#REF!,4,FALSE)</f>
        <v>#REF!</v>
      </c>
      <c r="F36" s="8">
        <v>71</v>
      </c>
      <c r="G36" s="8" t="e">
        <f>VLOOKUP(A36,#REF!,5,FALSE)</f>
        <v>#REF!</v>
      </c>
      <c r="H36" s="8" t="e">
        <f t="shared" si="0"/>
        <v>#REF!</v>
      </c>
      <c r="I36" s="8" t="e">
        <f>VLOOKUP(A36,#REF!,5,FALSE)</f>
        <v>#REF!</v>
      </c>
      <c r="J36" s="8" t="e">
        <f>VLOOKUP(A36,#REF!,6,FALSE)</f>
        <v>#REF!</v>
      </c>
      <c r="K36" s="1" t="e">
        <f>VLOOKUP(A36,SG!H:L,7,FALSE)</f>
        <v>#N/A</v>
      </c>
      <c r="L36" s="1" t="e">
        <f>VLOOKUP(A36,SG!H:L,5,FALSE)</f>
        <v>#N/A</v>
      </c>
      <c r="M36" s="1" t="e">
        <f>VLOOKUP(A36,SG!H:L,6,FALSE)</f>
        <v>#N/A</v>
      </c>
      <c r="N36" s="1" t="e">
        <f t="shared" si="1"/>
        <v>#N/A</v>
      </c>
      <c r="O36" s="1" t="e">
        <f>VLOOKUP(A36,SG!H:L,4,FALSE)</f>
        <v>#N/A</v>
      </c>
      <c r="P36" s="1" t="e">
        <f>VLOOKUP(A36,SG!H:L,3,FALSE)</f>
        <v>#N/A</v>
      </c>
      <c r="Q36" s="1" t="e">
        <f>VLOOKUP(A36,#REF!,9,FALSE)</f>
        <v>#REF!</v>
      </c>
      <c r="R36" s="1">
        <v>21</v>
      </c>
      <c r="S36" s="1">
        <f>VLOOKUP(A36,[2]Proximity!$A:$B,2,FALSE)</f>
        <v>10</v>
      </c>
      <c r="T36" s="47">
        <f>VLOOKUP(A36,[2]BOB!$A:$C,3,FALSE)</f>
        <v>108</v>
      </c>
      <c r="U36" s="47" t="e">
        <f t="shared" si="2"/>
        <v>#REF!</v>
      </c>
      <c r="V36" s="1" t="e">
        <f>RANK(#REF!,#REF!,0)/10</f>
        <v>#REF!</v>
      </c>
      <c r="W36" s="1" t="e">
        <f>RANK(#REF!,#REF!,0)/10</f>
        <v>#REF!</v>
      </c>
      <c r="X36" s="1" t="e">
        <f>RANK(#REF!,#REF!,1)/10</f>
        <v>#REF!</v>
      </c>
      <c r="Y36" s="1" t="e">
        <f>RANK(#REF!,#REF!,0)/10</f>
        <v>#REF!</v>
      </c>
      <c r="Z36" s="1" t="e">
        <f>RANK(#REF!,#REF!,1)/10</f>
        <v>#REF!</v>
      </c>
      <c r="AA36" s="1" t="e">
        <f>RANK(#REF!,#REF!,0)/10</f>
        <v>#REF!</v>
      </c>
      <c r="AB36" s="1" t="e">
        <f>RANK(#REF!,#REF!,0)/20</f>
        <v>#REF!</v>
      </c>
      <c r="AD36" s="1" t="e">
        <f t="shared" si="3"/>
        <v>#REF!</v>
      </c>
      <c r="AE36" s="1">
        <f t="shared" si="3"/>
        <v>9.6999999999999993</v>
      </c>
      <c r="AF36" s="1" t="e">
        <f t="shared" si="3"/>
        <v>#N/A</v>
      </c>
      <c r="AG36" s="1" t="e">
        <f t="shared" si="3"/>
        <v>#N/A</v>
      </c>
    </row>
    <row r="37" spans="1:33">
      <c r="A37" s="42" t="s">
        <v>243</v>
      </c>
      <c r="B37" s="3" t="e">
        <f>VLOOKUP(A37,'DK Pricing'!H:J,3,FALSE)</f>
        <v>#N/A</v>
      </c>
      <c r="D37" s="1" t="e">
        <f t="shared" si="4"/>
        <v>#REF!</v>
      </c>
      <c r="E37" s="8" t="e">
        <f>VLOOKUP(A37,#REF!,4,FALSE)</f>
        <v>#REF!</v>
      </c>
      <c r="F37" s="8" t="e">
        <f>VLOOKUP(A37,#REF!,5,FALSE)</f>
        <v>#REF!</v>
      </c>
      <c r="G37" s="8" t="e">
        <f>VLOOKUP(A37,#REF!,5,FALSE)</f>
        <v>#REF!</v>
      </c>
      <c r="H37" s="8" t="e">
        <f t="shared" si="0"/>
        <v>#REF!</v>
      </c>
      <c r="I37" s="8" t="e">
        <f>VLOOKUP(A37,#REF!,5,FALSE)</f>
        <v>#REF!</v>
      </c>
      <c r="J37" s="8" t="e">
        <f>VLOOKUP(A37,#REF!,6,FALSE)</f>
        <v>#REF!</v>
      </c>
      <c r="K37" s="1" t="e">
        <f>VLOOKUP(A37,SG!H:L,7,FALSE)</f>
        <v>#N/A</v>
      </c>
      <c r="L37" s="1" t="e">
        <f>VLOOKUP(A37,SG!H:L,5,FALSE)</f>
        <v>#N/A</v>
      </c>
      <c r="M37" s="1" t="e">
        <f>VLOOKUP(A37,SG!H:L,6,FALSE)</f>
        <v>#N/A</v>
      </c>
      <c r="N37" s="1" t="e">
        <f t="shared" si="1"/>
        <v>#N/A</v>
      </c>
      <c r="O37" s="1" t="e">
        <f>VLOOKUP(A37,SG!H:L,4,FALSE)</f>
        <v>#N/A</v>
      </c>
      <c r="P37" s="1" t="e">
        <f>VLOOKUP(A37,SG!H:L,3,FALSE)</f>
        <v>#N/A</v>
      </c>
      <c r="Q37" s="1" t="e">
        <f>VLOOKUP(A37,#REF!,9,FALSE)</f>
        <v>#REF!</v>
      </c>
      <c r="R37" s="1">
        <v>47</v>
      </c>
      <c r="S37" s="1">
        <f>VLOOKUP(A37,[2]Proximity!$A:$B,2,FALSE)</f>
        <v>106</v>
      </c>
      <c r="T37" s="47">
        <f>VLOOKUP(A37,[2]BOB!$A:$C,3,FALSE)</f>
        <v>44</v>
      </c>
      <c r="U37" s="47" t="e">
        <f t="shared" si="2"/>
        <v>#REF!</v>
      </c>
      <c r="V37" s="1" t="e">
        <f>RANK(#REF!,#REF!,0)/10</f>
        <v>#REF!</v>
      </c>
      <c r="W37" s="1" t="e">
        <f>RANK(#REF!,#REF!,0)/10</f>
        <v>#REF!</v>
      </c>
      <c r="X37" s="1" t="e">
        <f>RANK(#REF!,#REF!,1)/10</f>
        <v>#REF!</v>
      </c>
      <c r="Y37" s="1" t="e">
        <f>RANK(#REF!,#REF!,0)/10</f>
        <v>#REF!</v>
      </c>
      <c r="Z37" s="1" t="e">
        <f>RANK(#REF!,#REF!,1)/10</f>
        <v>#REF!</v>
      </c>
      <c r="AA37" s="1" t="e">
        <f>RANK(#REF!,#REF!,0)/10</f>
        <v>#REF!</v>
      </c>
      <c r="AB37" s="1" t="e">
        <f>RANK(#REF!,#REF!,0)/20</f>
        <v>#REF!</v>
      </c>
      <c r="AD37" s="1" t="e">
        <f t="shared" si="3"/>
        <v>#REF!</v>
      </c>
      <c r="AE37" s="1">
        <f t="shared" si="3"/>
        <v>7.4</v>
      </c>
      <c r="AF37" s="1" t="e">
        <f t="shared" si="3"/>
        <v>#N/A</v>
      </c>
      <c r="AG37" s="1" t="e">
        <f t="shared" si="3"/>
        <v>#N/A</v>
      </c>
    </row>
    <row r="38" spans="1:33">
      <c r="A38" s="42" t="s">
        <v>44</v>
      </c>
      <c r="B38" s="3" t="e">
        <f>VLOOKUP(A38,'DK Pricing'!H:J,3,FALSE)</f>
        <v>#N/A</v>
      </c>
      <c r="D38" s="1" t="e">
        <f t="shared" ref="D38:D69" si="5">RANK(U38,U$3:U$153)</f>
        <v>#REF!</v>
      </c>
      <c r="E38" s="8" t="e">
        <f>VLOOKUP(A38,#REF!,4,FALSE)</f>
        <v>#REF!</v>
      </c>
      <c r="F38" s="8">
        <v>69</v>
      </c>
      <c r="G38" s="8" t="e">
        <f>VLOOKUP(A38,#REF!,5,FALSE)</f>
        <v>#REF!</v>
      </c>
      <c r="H38" s="8" t="e">
        <f t="shared" si="0"/>
        <v>#REF!</v>
      </c>
      <c r="I38" s="8" t="e">
        <f>VLOOKUP(A38,#REF!,5,FALSE)</f>
        <v>#REF!</v>
      </c>
      <c r="J38" s="8" t="e">
        <f>VLOOKUP(A38,#REF!,6,FALSE)</f>
        <v>#REF!</v>
      </c>
      <c r="K38" s="1" t="e">
        <f>VLOOKUP(A38,SG!H:L,7,FALSE)</f>
        <v>#N/A</v>
      </c>
      <c r="L38" s="1" t="e">
        <f>VLOOKUP(A38,SG!H:L,5,FALSE)</f>
        <v>#N/A</v>
      </c>
      <c r="M38" s="1" t="e">
        <f>VLOOKUP(A38,SG!H:L,6,FALSE)</f>
        <v>#N/A</v>
      </c>
      <c r="N38" s="1" t="e">
        <f t="shared" si="1"/>
        <v>#N/A</v>
      </c>
      <c r="O38" s="1" t="e">
        <f>VLOOKUP(A38,SG!H:L,4,FALSE)</f>
        <v>#N/A</v>
      </c>
      <c r="P38" s="1" t="e">
        <f>VLOOKUP(A38,SG!H:L,3,FALSE)</f>
        <v>#N/A</v>
      </c>
      <c r="Q38" s="1" t="e">
        <f>VLOOKUP(A38,#REF!,9,FALSE)</f>
        <v>#REF!</v>
      </c>
      <c r="R38" s="1">
        <v>91</v>
      </c>
      <c r="S38" s="1">
        <f>VLOOKUP(A38,[2]Proximity!$A:$B,2,FALSE)</f>
        <v>177</v>
      </c>
      <c r="T38" s="47">
        <f>VLOOKUP(A38,[2]BOB!$A:$C,3,FALSE)</f>
        <v>78</v>
      </c>
      <c r="U38" s="47" t="e">
        <f t="shared" si="2"/>
        <v>#REF!</v>
      </c>
      <c r="V38" s="1" t="e">
        <f>RANK(#REF!,#REF!,0)/10</f>
        <v>#REF!</v>
      </c>
      <c r="W38" s="1" t="e">
        <f>RANK(#REF!,#REF!,0)/10</f>
        <v>#REF!</v>
      </c>
      <c r="X38" s="1" t="e">
        <f>RANK(#REF!,#REF!,1)/10</f>
        <v>#REF!</v>
      </c>
      <c r="Y38" s="1" t="e">
        <f>RANK(#REF!,#REF!,0)/10</f>
        <v>#REF!</v>
      </c>
      <c r="Z38" s="1" t="e">
        <f>RANK(#REF!,#REF!,1)/10</f>
        <v>#REF!</v>
      </c>
      <c r="AA38" s="1" t="e">
        <f>RANK(#REF!,#REF!,0)/10</f>
        <v>#REF!</v>
      </c>
      <c r="AB38" s="1" t="e">
        <f>RANK(#REF!,#REF!,0)/20</f>
        <v>#REF!</v>
      </c>
      <c r="AD38" s="1" t="e">
        <f t="shared" si="3"/>
        <v>#REF!</v>
      </c>
      <c r="AE38" s="1">
        <f t="shared" si="3"/>
        <v>3.4</v>
      </c>
      <c r="AF38" s="1" t="e">
        <f t="shared" si="3"/>
        <v>#N/A</v>
      </c>
      <c r="AG38" s="1" t="e">
        <f t="shared" si="3"/>
        <v>#N/A</v>
      </c>
    </row>
    <row r="39" spans="1:33">
      <c r="A39" s="42" t="s">
        <v>226</v>
      </c>
      <c r="B39" s="3" t="e">
        <f>VLOOKUP(A39,'DK Pricing'!H:J,3,FALSE)</f>
        <v>#N/A</v>
      </c>
      <c r="D39" s="1" t="e">
        <f t="shared" si="5"/>
        <v>#REF!</v>
      </c>
      <c r="E39" s="8" t="e">
        <f>VLOOKUP(A39,#REF!,4,FALSE)</f>
        <v>#REF!</v>
      </c>
      <c r="F39" s="8" t="e">
        <f>VLOOKUP(A39,#REF!,5,FALSE)</f>
        <v>#REF!</v>
      </c>
      <c r="G39" s="8" t="e">
        <f>VLOOKUP(A39,#REF!,5,FALSE)</f>
        <v>#REF!</v>
      </c>
      <c r="H39" s="8" t="e">
        <f t="shared" si="0"/>
        <v>#REF!</v>
      </c>
      <c r="I39" s="8" t="e">
        <f>VLOOKUP(A39,#REF!,5,FALSE)</f>
        <v>#REF!</v>
      </c>
      <c r="J39" s="8" t="e">
        <f>VLOOKUP(A39,#REF!,6,FALSE)</f>
        <v>#REF!</v>
      </c>
      <c r="K39" s="1" t="e">
        <f>VLOOKUP(A39,SG!H:L,7,FALSE)</f>
        <v>#N/A</v>
      </c>
      <c r="L39" s="1" t="e">
        <f>VLOOKUP(A39,SG!H:L,5,FALSE)</f>
        <v>#N/A</v>
      </c>
      <c r="M39" s="1" t="e">
        <f>VLOOKUP(A39,SG!H:L,6,FALSE)</f>
        <v>#N/A</v>
      </c>
      <c r="N39" s="1" t="e">
        <f t="shared" si="1"/>
        <v>#N/A</v>
      </c>
      <c r="O39" s="1" t="e">
        <f>VLOOKUP(A39,SG!H:L,4,FALSE)</f>
        <v>#N/A</v>
      </c>
      <c r="P39" s="1" t="e">
        <f>VLOOKUP(A39,SG!H:L,3,FALSE)</f>
        <v>#N/A</v>
      </c>
      <c r="Q39" s="1" t="e">
        <f>VLOOKUP(A39,#REF!,9,FALSE)</f>
        <v>#REF!</v>
      </c>
      <c r="R39" s="1">
        <v>47</v>
      </c>
      <c r="S39" s="1">
        <f>VLOOKUP(A39,[2]Proximity!$A:$B,2,FALSE)</f>
        <v>41</v>
      </c>
      <c r="T39" s="47">
        <f>VLOOKUP(A39,[2]BOB!$A:$C,3,FALSE)</f>
        <v>28</v>
      </c>
      <c r="U39" s="47" t="e">
        <f t="shared" si="2"/>
        <v>#REF!</v>
      </c>
      <c r="V39" s="1" t="e">
        <f>RANK(#REF!,#REF!,0)/10</f>
        <v>#REF!</v>
      </c>
      <c r="W39" s="1" t="e">
        <f>RANK(#REF!,#REF!,0)/10</f>
        <v>#REF!</v>
      </c>
      <c r="X39" s="1" t="e">
        <f>RANK(#REF!,#REF!,1)/10</f>
        <v>#REF!</v>
      </c>
      <c r="Y39" s="1" t="e">
        <f>RANK(#REF!,#REF!,0)/10</f>
        <v>#REF!</v>
      </c>
      <c r="Z39" s="1" t="e">
        <f>RANK(#REF!,#REF!,1)/10</f>
        <v>#REF!</v>
      </c>
      <c r="AA39" s="1" t="e">
        <f>RANK(#REF!,#REF!,0)/10</f>
        <v>#REF!</v>
      </c>
      <c r="AB39" s="1" t="e">
        <f>RANK(#REF!,#REF!,0)/20</f>
        <v>#REF!</v>
      </c>
      <c r="AD39" s="1" t="e">
        <f t="shared" si="3"/>
        <v>#REF!</v>
      </c>
      <c r="AE39" s="1">
        <f t="shared" si="3"/>
        <v>7.4</v>
      </c>
      <c r="AF39" s="1" t="e">
        <f t="shared" si="3"/>
        <v>#N/A</v>
      </c>
      <c r="AG39" s="1" t="e">
        <f t="shared" si="3"/>
        <v>#N/A</v>
      </c>
    </row>
    <row r="40" spans="1:33">
      <c r="A40" s="42" t="s">
        <v>240</v>
      </c>
      <c r="B40" s="3">
        <f>VLOOKUP(A40,'DK Pricing'!H:J,3,FALSE)</f>
        <v>8300</v>
      </c>
      <c r="D40" s="1" t="e">
        <f t="shared" si="5"/>
        <v>#REF!</v>
      </c>
      <c r="E40" s="8" t="e">
        <f>VLOOKUP(A40,#REF!,4,FALSE)</f>
        <v>#REF!</v>
      </c>
      <c r="F40" s="8">
        <v>72</v>
      </c>
      <c r="G40" s="8" t="e">
        <f>VLOOKUP(A40,#REF!,5,FALSE)</f>
        <v>#REF!</v>
      </c>
      <c r="H40" s="8" t="e">
        <f t="shared" si="0"/>
        <v>#REF!</v>
      </c>
      <c r="I40" s="8" t="e">
        <f>VLOOKUP(A40,#REF!,5,FALSE)</f>
        <v>#REF!</v>
      </c>
      <c r="J40" s="8" t="e">
        <f>VLOOKUP(A40,#REF!,6,FALSE)</f>
        <v>#REF!</v>
      </c>
      <c r="K40" s="1" t="e">
        <f>VLOOKUP(A40,SG!H:L,7,FALSE)</f>
        <v>#N/A</v>
      </c>
      <c r="L40" s="1" t="e">
        <f>VLOOKUP(A40,SG!H:L,5,FALSE)</f>
        <v>#N/A</v>
      </c>
      <c r="M40" s="1" t="e">
        <f>VLOOKUP(A40,SG!H:L,6,FALSE)</f>
        <v>#N/A</v>
      </c>
      <c r="N40" s="1" t="e">
        <f t="shared" si="1"/>
        <v>#N/A</v>
      </c>
      <c r="O40" s="1" t="e">
        <f>VLOOKUP(A40,SG!H:L,4,FALSE)</f>
        <v>#N/A</v>
      </c>
      <c r="P40" s="1" t="e">
        <f>VLOOKUP(A40,SG!H:L,3,FALSE)</f>
        <v>#N/A</v>
      </c>
      <c r="Q40" s="1" t="e">
        <f>VLOOKUP(A40,#REF!,9,FALSE)</f>
        <v>#REF!</v>
      </c>
      <c r="R40" s="1">
        <v>21</v>
      </c>
      <c r="S40" s="1">
        <f>VLOOKUP(A40,[2]Proximity!$A:$B,2,FALSE)</f>
        <v>25</v>
      </c>
      <c r="T40" s="47">
        <f>VLOOKUP(A40,[2]BOB!$A:$C,3,FALSE)</f>
        <v>13</v>
      </c>
      <c r="U40" s="47" t="e">
        <f t="shared" si="2"/>
        <v>#REF!</v>
      </c>
      <c r="V40" s="1" t="e">
        <f>RANK(#REF!,#REF!,0)/10</f>
        <v>#REF!</v>
      </c>
      <c r="W40" s="1" t="e">
        <f>RANK(#REF!,#REF!,0)/10</f>
        <v>#REF!</v>
      </c>
      <c r="X40" s="1" t="e">
        <f>RANK(#REF!,#REF!,1)/10</f>
        <v>#REF!</v>
      </c>
      <c r="Y40" s="1" t="e">
        <f>RANK(#REF!,#REF!,0)/10</f>
        <v>#REF!</v>
      </c>
      <c r="Z40" s="1" t="e">
        <f>RANK(#REF!,#REF!,1)/10</f>
        <v>#REF!</v>
      </c>
      <c r="AA40" s="1" t="e">
        <f>RANK(#REF!,#REF!,0)/10</f>
        <v>#REF!</v>
      </c>
      <c r="AB40" s="1" t="e">
        <f>RANK(#REF!,#REF!,0)/20</f>
        <v>#REF!</v>
      </c>
      <c r="AD40" s="1" t="e">
        <f t="shared" si="3"/>
        <v>#REF!</v>
      </c>
      <c r="AE40" s="1">
        <f t="shared" si="3"/>
        <v>9.6999999999999993</v>
      </c>
      <c r="AF40" s="1" t="e">
        <f t="shared" si="3"/>
        <v>#N/A</v>
      </c>
      <c r="AG40" s="1" t="e">
        <f t="shared" si="3"/>
        <v>#N/A</v>
      </c>
    </row>
    <row r="41" spans="1:33">
      <c r="A41" s="43" t="s">
        <v>42</v>
      </c>
      <c r="B41" s="3" t="e">
        <f>VLOOKUP(A41,'DK Pricing'!H:J,3,FALSE)</f>
        <v>#N/A</v>
      </c>
      <c r="D41" s="1" t="e">
        <f t="shared" si="5"/>
        <v>#REF!</v>
      </c>
      <c r="E41" s="8" t="e">
        <f>VLOOKUP(A41,#REF!,4,FALSE)</f>
        <v>#REF!</v>
      </c>
      <c r="F41" s="8">
        <v>69</v>
      </c>
      <c r="G41" s="8" t="e">
        <f>VLOOKUP(A41,#REF!,5,FALSE)</f>
        <v>#REF!</v>
      </c>
      <c r="H41" s="8" t="e">
        <f t="shared" si="0"/>
        <v>#REF!</v>
      </c>
      <c r="I41" s="8" t="e">
        <f>VLOOKUP(A41,#REF!,5,FALSE)</f>
        <v>#REF!</v>
      </c>
      <c r="J41" s="8" t="e">
        <f>VLOOKUP(A41,#REF!,6,FALSE)</f>
        <v>#REF!</v>
      </c>
      <c r="K41" s="1" t="e">
        <f>VLOOKUP(A41,SG!H:L,7,FALSE)</f>
        <v>#N/A</v>
      </c>
      <c r="L41" s="1" t="e">
        <f>VLOOKUP(A41,SG!H:L,5,FALSE)</f>
        <v>#N/A</v>
      </c>
      <c r="M41" s="1" t="e">
        <f>VLOOKUP(A41,SG!H:L,6,FALSE)</f>
        <v>#N/A</v>
      </c>
      <c r="N41" s="1" t="e">
        <f t="shared" si="1"/>
        <v>#N/A</v>
      </c>
      <c r="O41" s="1" t="e">
        <f>VLOOKUP(A41,SG!H:L,4,FALSE)</f>
        <v>#N/A</v>
      </c>
      <c r="P41" s="1" t="e">
        <f>VLOOKUP(A41,SG!H:L,3,FALSE)</f>
        <v>#N/A</v>
      </c>
      <c r="Q41" s="1" t="e">
        <f>VLOOKUP(A41,#REF!,9,FALSE)</f>
        <v>#REF!</v>
      </c>
      <c r="R41" s="1">
        <v>1</v>
      </c>
      <c r="S41" s="1">
        <f>VLOOKUP(A41,[2]Proximity!$A:$B,2,FALSE)</f>
        <v>80</v>
      </c>
      <c r="T41" s="47">
        <f>VLOOKUP(A41,[2]BOB!$A:$C,3,FALSE)</f>
        <v>116</v>
      </c>
      <c r="U41" s="47" t="e">
        <f t="shared" si="2"/>
        <v>#REF!</v>
      </c>
      <c r="V41" s="1" t="e">
        <f>RANK(#REF!,#REF!,0)/10</f>
        <v>#REF!</v>
      </c>
      <c r="W41" s="1" t="e">
        <f>RANK(#REF!,#REF!,0)/10</f>
        <v>#REF!</v>
      </c>
      <c r="X41" s="1" t="e">
        <f>RANK(#REF!,#REF!,1)/10</f>
        <v>#REF!</v>
      </c>
      <c r="Y41" s="1" t="e">
        <f>RANK(#REF!,#REF!,0)/10</f>
        <v>#REF!</v>
      </c>
      <c r="Z41" s="1" t="e">
        <f>RANK(#REF!,#REF!,1)/10</f>
        <v>#REF!</v>
      </c>
      <c r="AA41" s="1" t="e">
        <f>RANK(#REF!,#REF!,0)/10</f>
        <v>#REF!</v>
      </c>
      <c r="AB41" s="1" t="e">
        <f>RANK(#REF!,#REF!,0)/20</f>
        <v>#REF!</v>
      </c>
      <c r="AD41" s="1" t="e">
        <f t="shared" si="3"/>
        <v>#REF!</v>
      </c>
      <c r="AE41" s="1">
        <f t="shared" si="3"/>
        <v>13.9</v>
      </c>
      <c r="AF41" s="1" t="e">
        <f t="shared" si="3"/>
        <v>#N/A</v>
      </c>
      <c r="AG41" s="1" t="e">
        <f t="shared" si="3"/>
        <v>#N/A</v>
      </c>
    </row>
    <row r="42" spans="1:33">
      <c r="A42" s="43" t="s">
        <v>223</v>
      </c>
      <c r="B42" s="3" t="e">
        <f>VLOOKUP(A42,'DK Pricing'!H:J,3,FALSE)</f>
        <v>#N/A</v>
      </c>
      <c r="D42" s="1" t="e">
        <f t="shared" si="5"/>
        <v>#REF!</v>
      </c>
      <c r="E42" s="8" t="e">
        <f>VLOOKUP(A42,#REF!,4,FALSE)</f>
        <v>#REF!</v>
      </c>
      <c r="F42" s="8" t="e">
        <f>VLOOKUP(A42,#REF!,5,FALSE)</f>
        <v>#REF!</v>
      </c>
      <c r="G42" s="8" t="e">
        <f>VLOOKUP(A42,#REF!,5,FALSE)</f>
        <v>#REF!</v>
      </c>
      <c r="H42" s="8" t="e">
        <f t="shared" si="0"/>
        <v>#REF!</v>
      </c>
      <c r="I42" s="8" t="e">
        <f>VLOOKUP(A42,#REF!,5,FALSE)</f>
        <v>#REF!</v>
      </c>
      <c r="J42" s="8" t="e">
        <f>VLOOKUP(A42,#REF!,6,FALSE)</f>
        <v>#REF!</v>
      </c>
      <c r="K42" s="1" t="e">
        <f>VLOOKUP(A42,SG!H:L,7,FALSE)</f>
        <v>#N/A</v>
      </c>
      <c r="L42" s="1" t="e">
        <f>VLOOKUP(A42,SG!H:L,5,FALSE)</f>
        <v>#N/A</v>
      </c>
      <c r="M42" s="1" t="e">
        <f>VLOOKUP(A42,SG!H:L,6,FALSE)</f>
        <v>#N/A</v>
      </c>
      <c r="N42" s="1" t="e">
        <f t="shared" si="1"/>
        <v>#N/A</v>
      </c>
      <c r="O42" s="1" t="e">
        <f>VLOOKUP(A42,SG!H:L,4,FALSE)</f>
        <v>#N/A</v>
      </c>
      <c r="P42" s="1" t="e">
        <f>VLOOKUP(A42,SG!H:L,3,FALSE)</f>
        <v>#N/A</v>
      </c>
      <c r="Q42" s="1" t="e">
        <f>VLOOKUP(A42,#REF!,9,FALSE)</f>
        <v>#REF!</v>
      </c>
      <c r="R42" s="1">
        <v>91</v>
      </c>
      <c r="S42" s="1">
        <f>VLOOKUP(A42,[2]Proximity!$A:$B,2,FALSE)</f>
        <v>151</v>
      </c>
      <c r="T42" s="47">
        <f>VLOOKUP(A42,[2]BOB!$A:$C,3,FALSE)</f>
        <v>27</v>
      </c>
      <c r="U42" s="47" t="e">
        <f t="shared" si="2"/>
        <v>#REF!</v>
      </c>
      <c r="V42" s="1" t="e">
        <f>RANK(#REF!,#REF!,0)/10</f>
        <v>#REF!</v>
      </c>
      <c r="W42" s="1" t="e">
        <f>RANK(#REF!,#REF!,0)/10</f>
        <v>#REF!</v>
      </c>
      <c r="X42" s="1" t="e">
        <f>RANK(#REF!,#REF!,1)/10</f>
        <v>#REF!</v>
      </c>
      <c r="Y42" s="1" t="e">
        <f>RANK(#REF!,#REF!,0)/10</f>
        <v>#REF!</v>
      </c>
      <c r="Z42" s="1" t="e">
        <f>RANK(#REF!,#REF!,1)/10</f>
        <v>#REF!</v>
      </c>
      <c r="AA42" s="1" t="e">
        <f>RANK(#REF!,#REF!,0)/10</f>
        <v>#REF!</v>
      </c>
      <c r="AB42" s="1" t="e">
        <f>RANK(#REF!,#REF!,0)/20</f>
        <v>#REF!</v>
      </c>
      <c r="AD42" s="1" t="e">
        <f t="shared" si="3"/>
        <v>#REF!</v>
      </c>
      <c r="AE42" s="1">
        <f t="shared" si="3"/>
        <v>3.4</v>
      </c>
      <c r="AF42" s="1" t="e">
        <f t="shared" si="3"/>
        <v>#N/A</v>
      </c>
      <c r="AG42" s="1" t="e">
        <f t="shared" si="3"/>
        <v>#N/A</v>
      </c>
    </row>
    <row r="43" spans="1:33">
      <c r="A43" s="42" t="s">
        <v>86</v>
      </c>
      <c r="B43" s="3">
        <f>VLOOKUP(A43,'DK Pricing'!H:J,3,FALSE)</f>
        <v>8100</v>
      </c>
      <c r="D43" s="1" t="e">
        <f t="shared" si="5"/>
        <v>#REF!</v>
      </c>
      <c r="E43" s="8" t="e">
        <f>VLOOKUP(A43,#REF!,4,FALSE)</f>
        <v>#REF!</v>
      </c>
      <c r="F43" s="8" t="e">
        <f>VLOOKUP(A43,#REF!,5,FALSE)</f>
        <v>#REF!</v>
      </c>
      <c r="G43" s="8" t="e">
        <f>VLOOKUP(A43,#REF!,5,FALSE)</f>
        <v>#REF!</v>
      </c>
      <c r="H43" s="8" t="e">
        <f t="shared" si="0"/>
        <v>#REF!</v>
      </c>
      <c r="I43" s="8" t="e">
        <f>VLOOKUP(A43,#REF!,5,FALSE)</f>
        <v>#REF!</v>
      </c>
      <c r="J43" s="8" t="e">
        <f>VLOOKUP(A43,#REF!,6,FALSE)</f>
        <v>#REF!</v>
      </c>
      <c r="K43" s="1" t="e">
        <f>VLOOKUP(A43,SG!H:L,7,FALSE)</f>
        <v>#N/A</v>
      </c>
      <c r="L43" s="1" t="e">
        <f>VLOOKUP(A43,SG!H:L,5,FALSE)</f>
        <v>#N/A</v>
      </c>
      <c r="M43" s="1" t="e">
        <f>VLOOKUP(A43,SG!H:L,6,FALSE)</f>
        <v>#N/A</v>
      </c>
      <c r="N43" s="1" t="e">
        <f t="shared" si="1"/>
        <v>#N/A</v>
      </c>
      <c r="O43" s="1" t="e">
        <f>VLOOKUP(A43,SG!H:L,4,FALSE)</f>
        <v>#N/A</v>
      </c>
      <c r="P43" s="1" t="e">
        <f>VLOOKUP(A43,SG!H:L,3,FALSE)</f>
        <v>#N/A</v>
      </c>
      <c r="Q43" s="1" t="e">
        <f>VLOOKUP(A43,#REF!,9,FALSE)</f>
        <v>#REF!</v>
      </c>
      <c r="R43" s="1">
        <v>132</v>
      </c>
      <c r="S43" s="1">
        <f>VLOOKUP(A43,[2]Proximity!$A:$B,2,FALSE)</f>
        <v>152</v>
      </c>
      <c r="T43" s="47">
        <f>VLOOKUP(A43,[2]BOB!$A:$C,3,FALSE)</f>
        <v>64</v>
      </c>
      <c r="U43" s="47" t="e">
        <f t="shared" si="2"/>
        <v>#REF!</v>
      </c>
      <c r="V43" s="1" t="e">
        <f>RANK(#REF!,#REF!,0)/10</f>
        <v>#REF!</v>
      </c>
      <c r="W43" s="1" t="e">
        <f>RANK(#REF!,#REF!,0)/10</f>
        <v>#REF!</v>
      </c>
      <c r="X43" s="1" t="e">
        <f>RANK(#REF!,#REF!,1)/10</f>
        <v>#REF!</v>
      </c>
      <c r="Y43" s="1" t="e">
        <f>RANK(#REF!,#REF!,0)/10</f>
        <v>#REF!</v>
      </c>
      <c r="Z43" s="1" t="e">
        <f>RANK(#REF!,#REF!,1)/10</f>
        <v>#REF!</v>
      </c>
      <c r="AA43" s="1" t="e">
        <f>RANK(#REF!,#REF!,0)/10</f>
        <v>#REF!</v>
      </c>
      <c r="AB43" s="1" t="e">
        <f>RANK(#REF!,#REF!,0)/20</f>
        <v>#REF!</v>
      </c>
      <c r="AD43" s="1" t="e">
        <f t="shared" si="3"/>
        <v>#REF!</v>
      </c>
      <c r="AE43" s="1">
        <f t="shared" si="3"/>
        <v>0.8</v>
      </c>
      <c r="AF43" s="1" t="e">
        <f t="shared" si="3"/>
        <v>#N/A</v>
      </c>
      <c r="AG43" s="1" t="e">
        <f t="shared" si="3"/>
        <v>#N/A</v>
      </c>
    </row>
    <row r="44" spans="1:33">
      <c r="A44" s="42" t="s">
        <v>274</v>
      </c>
      <c r="B44" s="3" t="e">
        <f>VLOOKUP(A44,'DK Pricing'!H:J,3,FALSE)</f>
        <v>#N/A</v>
      </c>
      <c r="D44" s="1" t="e">
        <f t="shared" si="5"/>
        <v>#REF!</v>
      </c>
      <c r="E44" s="8" t="e">
        <f>VLOOKUP(A44,#REF!,4,FALSE)</f>
        <v>#REF!</v>
      </c>
      <c r="F44" s="8" t="e">
        <f>VLOOKUP(A44,#REF!,5,FALSE)</f>
        <v>#REF!</v>
      </c>
      <c r="G44" s="8" t="e">
        <f>VLOOKUP(A44,#REF!,5,FALSE)</f>
        <v>#REF!</v>
      </c>
      <c r="H44" s="8" t="e">
        <f t="shared" si="0"/>
        <v>#REF!</v>
      </c>
      <c r="I44" s="8" t="e">
        <f>VLOOKUP(A44,#REF!,5,FALSE)</f>
        <v>#REF!</v>
      </c>
      <c r="J44" s="8" t="e">
        <f>VLOOKUP(A44,#REF!,6,FALSE)</f>
        <v>#REF!</v>
      </c>
      <c r="K44" s="1" t="e">
        <f>VLOOKUP(A44,SG!H:L,7,FALSE)</f>
        <v>#N/A</v>
      </c>
      <c r="L44" s="1" t="e">
        <f>VLOOKUP(A44,SG!H:L,5,FALSE)</f>
        <v>#N/A</v>
      </c>
      <c r="M44" s="1" t="e">
        <f>VLOOKUP(A44,SG!H:L,6,FALSE)</f>
        <v>#N/A</v>
      </c>
      <c r="N44" s="1" t="e">
        <f t="shared" si="1"/>
        <v>#N/A</v>
      </c>
      <c r="O44" s="1" t="e">
        <f>VLOOKUP(A44,SG!H:L,4,FALSE)</f>
        <v>#N/A</v>
      </c>
      <c r="P44" s="1" t="e">
        <f>VLOOKUP(A44,SG!H:L,3,FALSE)</f>
        <v>#N/A</v>
      </c>
      <c r="Q44" s="1" t="e">
        <f>VLOOKUP(A44,#REF!,9,FALSE)</f>
        <v>#REF!</v>
      </c>
      <c r="R44" s="1">
        <v>47</v>
      </c>
      <c r="S44" s="1">
        <f>VLOOKUP(A44,[2]Proximity!$A:$B,2,FALSE)</f>
        <v>64</v>
      </c>
      <c r="T44" s="47">
        <f>VLOOKUP(A44,[2]BOB!$A:$C,3,FALSE)</f>
        <v>93</v>
      </c>
      <c r="U44" s="47" t="e">
        <f t="shared" si="2"/>
        <v>#REF!</v>
      </c>
      <c r="V44" s="1" t="e">
        <f>RANK(#REF!,#REF!,0)/10</f>
        <v>#REF!</v>
      </c>
      <c r="W44" s="1" t="e">
        <f>RANK(#REF!,#REF!,0)/10</f>
        <v>#REF!</v>
      </c>
      <c r="X44" s="1" t="e">
        <f>RANK(#REF!,#REF!,1)/10</f>
        <v>#REF!</v>
      </c>
      <c r="Y44" s="1" t="e">
        <f>RANK(#REF!,#REF!,0)/10</f>
        <v>#REF!</v>
      </c>
      <c r="Z44" s="1" t="e">
        <f>RANK(#REF!,#REF!,1)/10</f>
        <v>#REF!</v>
      </c>
      <c r="AA44" s="1" t="e">
        <f>RANK(#REF!,#REF!,0)/10</f>
        <v>#REF!</v>
      </c>
      <c r="AB44" s="1" t="e">
        <f>RANK(#REF!,#REF!,0)/20</f>
        <v>#REF!</v>
      </c>
      <c r="AD44" s="1" t="e">
        <f t="shared" si="3"/>
        <v>#REF!</v>
      </c>
      <c r="AE44" s="1">
        <f t="shared" si="3"/>
        <v>7.4</v>
      </c>
      <c r="AF44" s="1" t="e">
        <f t="shared" si="3"/>
        <v>#N/A</v>
      </c>
      <c r="AG44" s="1" t="e">
        <f t="shared" si="3"/>
        <v>#N/A</v>
      </c>
    </row>
    <row r="45" spans="1:33">
      <c r="A45" s="42" t="s">
        <v>206</v>
      </c>
      <c r="B45" s="3">
        <f>VLOOKUP(A45,'DK Pricing'!H:J,3,FALSE)</f>
        <v>6200</v>
      </c>
      <c r="D45" s="1" t="e">
        <f t="shared" si="5"/>
        <v>#REF!</v>
      </c>
      <c r="E45" s="8" t="e">
        <f>VLOOKUP(A45,#REF!,4,FALSE)</f>
        <v>#REF!</v>
      </c>
      <c r="F45" s="8" t="e">
        <f>VLOOKUP(A45,#REF!,5,FALSE)</f>
        <v>#REF!</v>
      </c>
      <c r="G45" s="8" t="e">
        <f>VLOOKUP(A45,#REF!,5,FALSE)</f>
        <v>#REF!</v>
      </c>
      <c r="H45" s="8" t="e">
        <f t="shared" si="0"/>
        <v>#REF!</v>
      </c>
      <c r="I45" s="8" t="e">
        <f>VLOOKUP(A45,#REF!,5,FALSE)</f>
        <v>#REF!</v>
      </c>
      <c r="J45" s="8" t="e">
        <f>VLOOKUP(A45,#REF!,6,FALSE)</f>
        <v>#REF!</v>
      </c>
      <c r="K45" s="1" t="e">
        <f>VLOOKUP(A45,SG!H:L,7,FALSE)</f>
        <v>#N/A</v>
      </c>
      <c r="L45" s="1" t="e">
        <f>VLOOKUP(A45,SG!H:L,5,FALSE)</f>
        <v>#N/A</v>
      </c>
      <c r="M45" s="1" t="e">
        <f>VLOOKUP(A45,SG!H:L,6,FALSE)</f>
        <v>#N/A</v>
      </c>
      <c r="N45" s="1" t="e">
        <f t="shared" si="1"/>
        <v>#N/A</v>
      </c>
      <c r="O45" s="1" t="e">
        <f>VLOOKUP(A45,SG!H:L,4,FALSE)</f>
        <v>#N/A</v>
      </c>
      <c r="P45" s="1" t="e">
        <f>VLOOKUP(A45,SG!H:L,3,FALSE)</f>
        <v>#N/A</v>
      </c>
      <c r="Q45" s="1" t="e">
        <f>VLOOKUP(A45,#REF!,9,FALSE)</f>
        <v>#REF!</v>
      </c>
      <c r="R45" s="1">
        <v>47</v>
      </c>
      <c r="S45" s="1">
        <f>VLOOKUP(A45,[2]Proximity!$A:$B,2,FALSE)</f>
        <v>188</v>
      </c>
      <c r="T45" s="47">
        <f>VLOOKUP(A45,[2]BOB!$A:$C,3,FALSE)</f>
        <v>164</v>
      </c>
      <c r="U45" s="47" t="e">
        <f t="shared" si="2"/>
        <v>#REF!</v>
      </c>
      <c r="V45" s="1" t="e">
        <f>RANK(#REF!,#REF!,0)/10</f>
        <v>#REF!</v>
      </c>
      <c r="W45" s="1" t="e">
        <f>RANK(#REF!,#REF!,0)/10</f>
        <v>#REF!</v>
      </c>
      <c r="X45" s="1" t="e">
        <f>RANK(#REF!,#REF!,1)/10</f>
        <v>#REF!</v>
      </c>
      <c r="Y45" s="1" t="e">
        <f>RANK(#REF!,#REF!,0)/10</f>
        <v>#REF!</v>
      </c>
      <c r="Z45" s="1" t="e">
        <f>RANK(#REF!,#REF!,1)/10</f>
        <v>#REF!</v>
      </c>
      <c r="AA45" s="1" t="e">
        <f>RANK(#REF!,#REF!,0)/10</f>
        <v>#REF!</v>
      </c>
      <c r="AB45" s="1" t="e">
        <f>RANK(#REF!,#REF!,0)/20</f>
        <v>#REF!</v>
      </c>
      <c r="AD45" s="1" t="e">
        <f t="shared" si="3"/>
        <v>#REF!</v>
      </c>
      <c r="AE45" s="1">
        <f t="shared" si="3"/>
        <v>7.4</v>
      </c>
      <c r="AF45" s="1" t="e">
        <f t="shared" si="3"/>
        <v>#N/A</v>
      </c>
      <c r="AG45" s="1" t="e">
        <f t="shared" si="3"/>
        <v>#N/A</v>
      </c>
    </row>
    <row r="46" spans="1:33">
      <c r="A46" s="42" t="s">
        <v>297</v>
      </c>
      <c r="B46" s="3">
        <f>VLOOKUP(A46,'DK Pricing'!H:J,3,FALSE)</f>
        <v>7300</v>
      </c>
      <c r="D46" s="1" t="e">
        <f t="shared" si="5"/>
        <v>#REF!</v>
      </c>
      <c r="E46" s="8" t="e">
        <f>VLOOKUP(A46,#REF!,4,FALSE)</f>
        <v>#REF!</v>
      </c>
      <c r="F46" s="8" t="e">
        <f>VLOOKUP(A46,#REF!,5,FALSE)</f>
        <v>#REF!</v>
      </c>
      <c r="G46" s="8" t="e">
        <f>VLOOKUP(A46,#REF!,5,FALSE)</f>
        <v>#REF!</v>
      </c>
      <c r="H46" s="8" t="e">
        <f t="shared" si="0"/>
        <v>#REF!</v>
      </c>
      <c r="I46" s="8" t="e">
        <f>VLOOKUP(A46,#REF!,5,FALSE)</f>
        <v>#REF!</v>
      </c>
      <c r="J46" s="8" t="e">
        <f>VLOOKUP(A46,#REF!,6,FALSE)</f>
        <v>#REF!</v>
      </c>
      <c r="K46" s="1" t="e">
        <f>VLOOKUP(A46,SG!H:L,7,FALSE)</f>
        <v>#N/A</v>
      </c>
      <c r="L46" s="1" t="e">
        <f>VLOOKUP(A46,SG!H:L,5,FALSE)</f>
        <v>#N/A</v>
      </c>
      <c r="M46" s="1" t="e">
        <f>VLOOKUP(A46,SG!H:L,6,FALSE)</f>
        <v>#N/A</v>
      </c>
      <c r="N46" s="1" t="e">
        <f t="shared" si="1"/>
        <v>#N/A</v>
      </c>
      <c r="O46" s="1" t="e">
        <f>VLOOKUP(A46,SG!H:L,4,FALSE)</f>
        <v>#N/A</v>
      </c>
      <c r="P46" s="1" t="e">
        <f>VLOOKUP(A46,SG!H:L,3,FALSE)</f>
        <v>#N/A</v>
      </c>
      <c r="Q46" s="1" t="e">
        <f>VLOOKUP(A46,#REF!,9,FALSE)</f>
        <v>#REF!</v>
      </c>
      <c r="R46" s="1">
        <v>72</v>
      </c>
      <c r="S46" s="1">
        <f>VLOOKUP(A46,[2]Proximity!$A:$B,2,FALSE)</f>
        <v>75</v>
      </c>
      <c r="T46" s="47">
        <f>VLOOKUP(A46,[2]BOB!$A:$C,3,FALSE)</f>
        <v>136</v>
      </c>
      <c r="U46" s="47" t="e">
        <f t="shared" si="2"/>
        <v>#REF!</v>
      </c>
      <c r="V46" s="1" t="e">
        <f>RANK(#REF!,#REF!,0)/10</f>
        <v>#REF!</v>
      </c>
      <c r="W46" s="1" t="e">
        <f>RANK(#REF!,#REF!,0)/10</f>
        <v>#REF!</v>
      </c>
      <c r="X46" s="1" t="e">
        <f>RANK(#REF!,#REF!,1)/10</f>
        <v>#REF!</v>
      </c>
      <c r="Y46" s="1" t="e">
        <f>RANK(#REF!,#REF!,0)/10</f>
        <v>#REF!</v>
      </c>
      <c r="Z46" s="1" t="e">
        <f>RANK(#REF!,#REF!,1)/10</f>
        <v>#REF!</v>
      </c>
      <c r="AA46" s="1" t="e">
        <f>RANK(#REF!,#REF!,0)/10</f>
        <v>#REF!</v>
      </c>
      <c r="AB46" s="1" t="e">
        <f>RANK(#REF!,#REF!,0)/20</f>
        <v>#REF!</v>
      </c>
      <c r="AD46" s="1" t="e">
        <f t="shared" si="3"/>
        <v>#REF!</v>
      </c>
      <c r="AE46" s="1">
        <f t="shared" si="3"/>
        <v>5.7</v>
      </c>
      <c r="AF46" s="1" t="e">
        <f t="shared" si="3"/>
        <v>#N/A</v>
      </c>
      <c r="AG46" s="1" t="e">
        <f t="shared" si="3"/>
        <v>#N/A</v>
      </c>
    </row>
    <row r="47" spans="1:33">
      <c r="A47" s="43" t="s">
        <v>89</v>
      </c>
      <c r="B47" s="3">
        <f>VLOOKUP(A47,'DK Pricing'!H:J,3,FALSE)</f>
        <v>6900</v>
      </c>
      <c r="D47" s="1" t="e">
        <f t="shared" si="5"/>
        <v>#REF!</v>
      </c>
      <c r="E47" s="8" t="e">
        <f>VLOOKUP(A47,#REF!,4,FALSE)</f>
        <v>#REF!</v>
      </c>
      <c r="F47" s="8">
        <v>70</v>
      </c>
      <c r="G47" s="8" t="e">
        <f>VLOOKUP(A47,#REF!,5,FALSE)</f>
        <v>#REF!</v>
      </c>
      <c r="H47" s="8" t="e">
        <f t="shared" si="0"/>
        <v>#REF!</v>
      </c>
      <c r="I47" s="8" t="e">
        <f>VLOOKUP(A47,#REF!,5,FALSE)</f>
        <v>#REF!</v>
      </c>
      <c r="J47" s="8" t="e">
        <f>VLOOKUP(A47,#REF!,6,FALSE)</f>
        <v>#REF!</v>
      </c>
      <c r="K47" s="1" t="e">
        <f>VLOOKUP(A47,SG!H:L,7,FALSE)</f>
        <v>#N/A</v>
      </c>
      <c r="L47" s="1" t="e">
        <f>VLOOKUP(A47,SG!H:L,5,FALSE)</f>
        <v>#N/A</v>
      </c>
      <c r="M47" s="1" t="e">
        <f>VLOOKUP(A47,SG!H:L,6,FALSE)</f>
        <v>#N/A</v>
      </c>
      <c r="N47" s="1" t="e">
        <f t="shared" si="1"/>
        <v>#N/A</v>
      </c>
      <c r="O47" s="1" t="e">
        <f>VLOOKUP(A47,SG!H:L,4,FALSE)</f>
        <v>#N/A</v>
      </c>
      <c r="P47" s="1" t="e">
        <f>VLOOKUP(A47,SG!H:L,3,FALSE)</f>
        <v>#N/A</v>
      </c>
      <c r="Q47" s="1" t="e">
        <f>VLOOKUP(A47,#REF!,9,FALSE)</f>
        <v>#REF!</v>
      </c>
      <c r="R47" s="1">
        <v>118</v>
      </c>
      <c r="S47" s="1">
        <f>VLOOKUP(A47,[2]Proximity!$A:$B,2,FALSE)</f>
        <v>118</v>
      </c>
      <c r="T47" s="47">
        <f>VLOOKUP(A47,[2]BOB!$A:$C,3,FALSE)</f>
        <v>93</v>
      </c>
      <c r="U47" s="47" t="e">
        <f t="shared" si="2"/>
        <v>#REF!</v>
      </c>
      <c r="V47" s="1" t="e">
        <f>RANK(#REF!,#REF!,0)/10</f>
        <v>#REF!</v>
      </c>
      <c r="W47" s="1" t="e">
        <f>RANK(#REF!,#REF!,0)/10</f>
        <v>#REF!</v>
      </c>
      <c r="X47" s="1" t="e">
        <f>RANK(#REF!,#REF!,1)/10</f>
        <v>#REF!</v>
      </c>
      <c r="Y47" s="1" t="e">
        <f>RANK(#REF!,#REF!,0)/10</f>
        <v>#REF!</v>
      </c>
      <c r="Z47" s="1" t="e">
        <f>RANK(#REF!,#REF!,1)/10</f>
        <v>#REF!</v>
      </c>
      <c r="AA47" s="1" t="e">
        <f>RANK(#REF!,#REF!,0)/10</f>
        <v>#REF!</v>
      </c>
      <c r="AB47" s="1" t="e">
        <f>RANK(#REF!,#REF!,0)/20</f>
        <v>#REF!</v>
      </c>
      <c r="AD47" s="1" t="e">
        <f t="shared" si="3"/>
        <v>#REF!</v>
      </c>
      <c r="AE47" s="1">
        <f t="shared" si="3"/>
        <v>1.9</v>
      </c>
      <c r="AF47" s="1" t="e">
        <f t="shared" si="3"/>
        <v>#N/A</v>
      </c>
      <c r="AG47" s="1" t="e">
        <f t="shared" si="3"/>
        <v>#N/A</v>
      </c>
    </row>
    <row r="48" spans="1:33">
      <c r="A48" s="42" t="s">
        <v>200</v>
      </c>
      <c r="B48" s="3" t="e">
        <f>VLOOKUP(A48,'DK Pricing'!H:J,3,FALSE)</f>
        <v>#N/A</v>
      </c>
      <c r="D48" s="1" t="e">
        <f t="shared" si="5"/>
        <v>#REF!</v>
      </c>
      <c r="E48" s="8" t="e">
        <f>VLOOKUP(A48,#REF!,4,FALSE)</f>
        <v>#REF!</v>
      </c>
      <c r="F48" s="8">
        <v>73</v>
      </c>
      <c r="G48" s="8" t="e">
        <f>VLOOKUP(A48,#REF!,5,FALSE)</f>
        <v>#REF!</v>
      </c>
      <c r="H48" s="8" t="e">
        <f t="shared" si="0"/>
        <v>#REF!</v>
      </c>
      <c r="I48" s="8" t="e">
        <f>VLOOKUP(A48,#REF!,5,FALSE)</f>
        <v>#REF!</v>
      </c>
      <c r="J48" s="8" t="e">
        <f>VLOOKUP(A48,#REF!,6,FALSE)</f>
        <v>#REF!</v>
      </c>
      <c r="K48" s="1" t="e">
        <f>VLOOKUP(A48,SG!H:L,7,FALSE)</f>
        <v>#N/A</v>
      </c>
      <c r="L48" s="1" t="e">
        <f>VLOOKUP(A48,SG!H:L,5,FALSE)</f>
        <v>#N/A</v>
      </c>
      <c r="M48" s="1" t="e">
        <f>VLOOKUP(A48,SG!H:L,6,FALSE)</f>
        <v>#N/A</v>
      </c>
      <c r="N48" s="1" t="e">
        <f t="shared" si="1"/>
        <v>#N/A</v>
      </c>
      <c r="O48" s="1" t="e">
        <f>VLOOKUP(A48,SG!H:L,4,FALSE)</f>
        <v>#N/A</v>
      </c>
      <c r="P48" s="1" t="e">
        <f>VLOOKUP(A48,SG!H:L,3,FALSE)</f>
        <v>#N/A</v>
      </c>
      <c r="Q48" s="1" t="e">
        <f>VLOOKUP(A48,#REF!,9,FALSE)</f>
        <v>#REF!</v>
      </c>
      <c r="R48" s="1">
        <v>72</v>
      </c>
      <c r="S48" s="1">
        <f>VLOOKUP(A48,[2]Proximity!$A:$B,2,FALSE)</f>
        <v>19</v>
      </c>
      <c r="T48" s="47">
        <f>VLOOKUP(A48,[2]BOB!$A:$C,3,FALSE)</f>
        <v>165</v>
      </c>
      <c r="U48" s="47" t="e">
        <f t="shared" si="2"/>
        <v>#REF!</v>
      </c>
      <c r="V48" s="1" t="e">
        <f>RANK(#REF!,#REF!,0)/10</f>
        <v>#REF!</v>
      </c>
      <c r="W48" s="1" t="e">
        <f>RANK(#REF!,#REF!,0)/10</f>
        <v>#REF!</v>
      </c>
      <c r="X48" s="1" t="e">
        <f>RANK(#REF!,#REF!,1)/10</f>
        <v>#REF!</v>
      </c>
      <c r="Y48" s="1" t="e">
        <f>RANK(#REF!,#REF!,0)/10</f>
        <v>#REF!</v>
      </c>
      <c r="Z48" s="1" t="e">
        <f>RANK(#REF!,#REF!,1)/10</f>
        <v>#REF!</v>
      </c>
      <c r="AA48" s="1" t="e">
        <f>RANK(#REF!,#REF!,0)/10</f>
        <v>#REF!</v>
      </c>
      <c r="AB48" s="1" t="e">
        <f>RANK(#REF!,#REF!,0)/20</f>
        <v>#REF!</v>
      </c>
      <c r="AD48" s="1" t="e">
        <f t="shared" si="3"/>
        <v>#REF!</v>
      </c>
      <c r="AE48" s="1">
        <f t="shared" si="3"/>
        <v>5.7</v>
      </c>
      <c r="AF48" s="1" t="e">
        <f t="shared" si="3"/>
        <v>#N/A</v>
      </c>
      <c r="AG48" s="1" t="e">
        <f t="shared" si="3"/>
        <v>#N/A</v>
      </c>
    </row>
    <row r="49" spans="1:33">
      <c r="A49" s="42" t="s">
        <v>289</v>
      </c>
      <c r="B49" s="3" t="e">
        <f>VLOOKUP(A49,'DK Pricing'!H:J,3,FALSE)</f>
        <v>#N/A</v>
      </c>
      <c r="D49" s="1" t="e">
        <f t="shared" si="5"/>
        <v>#REF!</v>
      </c>
      <c r="E49" s="8" t="e">
        <f>VLOOKUP(A49,#REF!,4,FALSE)</f>
        <v>#REF!</v>
      </c>
      <c r="F49" s="8" t="e">
        <f>VLOOKUP(A49,#REF!,5,FALSE)</f>
        <v>#REF!</v>
      </c>
      <c r="G49" s="8" t="e">
        <f>VLOOKUP(A49,#REF!,5,FALSE)</f>
        <v>#REF!</v>
      </c>
      <c r="H49" s="8" t="e">
        <f t="shared" si="0"/>
        <v>#REF!</v>
      </c>
      <c r="I49" s="8" t="e">
        <f>VLOOKUP(A49,#REF!,5,FALSE)</f>
        <v>#REF!</v>
      </c>
      <c r="J49" s="8" t="e">
        <f>VLOOKUP(A49,#REF!,6,FALSE)</f>
        <v>#REF!</v>
      </c>
      <c r="K49" s="1" t="e">
        <f>VLOOKUP(A49,SG!H:L,7,FALSE)</f>
        <v>#N/A</v>
      </c>
      <c r="L49" s="1" t="e">
        <f>VLOOKUP(A49,SG!H:L,5,FALSE)</f>
        <v>#N/A</v>
      </c>
      <c r="M49" s="1" t="e">
        <f>VLOOKUP(A49,SG!H:L,6,FALSE)</f>
        <v>#N/A</v>
      </c>
      <c r="N49" s="1" t="e">
        <f t="shared" si="1"/>
        <v>#N/A</v>
      </c>
      <c r="O49" s="1" t="e">
        <f>VLOOKUP(A49,SG!H:L,4,FALSE)</f>
        <v>#N/A</v>
      </c>
      <c r="P49" s="1" t="e">
        <f>VLOOKUP(A49,SG!H:L,3,FALSE)</f>
        <v>#N/A</v>
      </c>
      <c r="Q49" s="1" t="e">
        <f>VLOOKUP(A49,#REF!,9,FALSE)</f>
        <v>#REF!</v>
      </c>
      <c r="R49" s="1">
        <v>142</v>
      </c>
      <c r="S49" s="1">
        <f>VLOOKUP(A49,[2]Proximity!$A:$B,2,FALSE)</f>
        <v>139</v>
      </c>
      <c r="T49" s="47">
        <f>VLOOKUP(A49,[2]BOB!$A:$C,3,FALSE)</f>
        <v>49</v>
      </c>
      <c r="U49" s="47" t="e">
        <f t="shared" si="2"/>
        <v>#REF!</v>
      </c>
      <c r="V49" s="1" t="e">
        <f>RANK(#REF!,#REF!,0)/10</f>
        <v>#REF!</v>
      </c>
      <c r="W49" s="1" t="e">
        <f>RANK(#REF!,#REF!,0)/10</f>
        <v>#REF!</v>
      </c>
      <c r="X49" s="1" t="e">
        <f>RANK(#REF!,#REF!,1)/10</f>
        <v>#REF!</v>
      </c>
      <c r="Y49" s="1" t="e">
        <f>RANK(#REF!,#REF!,0)/10</f>
        <v>#REF!</v>
      </c>
      <c r="Z49" s="1" t="e">
        <f>RANK(#REF!,#REF!,1)/10</f>
        <v>#REF!</v>
      </c>
      <c r="AA49" s="1" t="e">
        <f>RANK(#REF!,#REF!,0)/10</f>
        <v>#REF!</v>
      </c>
      <c r="AB49" s="1" t="e">
        <f>RANK(#REF!,#REF!,0)/20</f>
        <v>#REF!</v>
      </c>
      <c r="AD49" s="1" t="e">
        <f t="shared" si="3"/>
        <v>#REF!</v>
      </c>
      <c r="AE49" s="1">
        <f t="shared" si="3"/>
        <v>0.2</v>
      </c>
      <c r="AF49" s="1" t="e">
        <f t="shared" si="3"/>
        <v>#N/A</v>
      </c>
      <c r="AG49" s="1" t="e">
        <f t="shared" si="3"/>
        <v>#N/A</v>
      </c>
    </row>
    <row r="50" spans="1:33">
      <c r="A50" s="42" t="s">
        <v>95</v>
      </c>
      <c r="B50" s="3">
        <f>VLOOKUP(A50,'DK Pricing'!H:J,3,FALSE)</f>
        <v>6700</v>
      </c>
      <c r="D50" s="1" t="e">
        <f t="shared" si="5"/>
        <v>#REF!</v>
      </c>
      <c r="E50" s="8" t="e">
        <f>VLOOKUP(A50,#REF!,4,FALSE)</f>
        <v>#REF!</v>
      </c>
      <c r="F50" s="8" t="e">
        <f>VLOOKUP(A50,#REF!,5,FALSE)</f>
        <v>#REF!</v>
      </c>
      <c r="G50" s="8" t="e">
        <f>VLOOKUP(A50,#REF!,5,FALSE)</f>
        <v>#REF!</v>
      </c>
      <c r="H50" s="8" t="e">
        <f t="shared" si="0"/>
        <v>#REF!</v>
      </c>
      <c r="I50" s="8" t="e">
        <f>VLOOKUP(A50,#REF!,5,FALSE)</f>
        <v>#REF!</v>
      </c>
      <c r="J50" s="8" t="e">
        <f>VLOOKUP(A50,#REF!,6,FALSE)</f>
        <v>#REF!</v>
      </c>
      <c r="K50" s="1" t="e">
        <f>VLOOKUP(A50,SG!H:L,7,FALSE)</f>
        <v>#N/A</v>
      </c>
      <c r="L50" s="1" t="e">
        <f>VLOOKUP(A50,SG!H:L,5,FALSE)</f>
        <v>#N/A</v>
      </c>
      <c r="M50" s="1" t="e">
        <f>VLOOKUP(A50,SG!H:L,6,FALSE)</f>
        <v>#N/A</v>
      </c>
      <c r="N50" s="1" t="e">
        <f t="shared" si="1"/>
        <v>#N/A</v>
      </c>
      <c r="O50" s="1" t="e">
        <f>VLOOKUP(A50,SG!H:L,4,FALSE)</f>
        <v>#N/A</v>
      </c>
      <c r="P50" s="1" t="e">
        <f>VLOOKUP(A50,SG!H:L,3,FALSE)</f>
        <v>#N/A</v>
      </c>
      <c r="Q50" s="1" t="e">
        <f>VLOOKUP(A50,#REF!,9,FALSE)</f>
        <v>#REF!</v>
      </c>
      <c r="R50" s="1">
        <v>91</v>
      </c>
      <c r="S50" s="1">
        <f>VLOOKUP(A50,[2]Proximity!$A:$B,2,FALSE)</f>
        <v>126</v>
      </c>
      <c r="T50" s="47">
        <f>VLOOKUP(A50,[2]BOB!$A:$C,3,FALSE)</f>
        <v>189</v>
      </c>
      <c r="U50" s="47" t="e">
        <f t="shared" si="2"/>
        <v>#REF!</v>
      </c>
      <c r="V50" s="1" t="e">
        <f>RANK(#REF!,#REF!,0)/10</f>
        <v>#REF!</v>
      </c>
      <c r="W50" s="1" t="e">
        <f>RANK(#REF!,#REF!,0)/10</f>
        <v>#REF!</v>
      </c>
      <c r="X50" s="1" t="e">
        <f>RANK(#REF!,#REF!,1)/10</f>
        <v>#REF!</v>
      </c>
      <c r="Y50" s="1" t="e">
        <f>RANK(#REF!,#REF!,0)/10</f>
        <v>#REF!</v>
      </c>
      <c r="Z50" s="1" t="e">
        <f>RANK(#REF!,#REF!,1)/10</f>
        <v>#REF!</v>
      </c>
      <c r="AA50" s="1" t="e">
        <f>RANK(#REF!,#REF!,0)/10</f>
        <v>#REF!</v>
      </c>
      <c r="AB50" s="1" t="e">
        <f>RANK(#REF!,#REF!,0)/20</f>
        <v>#REF!</v>
      </c>
      <c r="AD50" s="1" t="e">
        <f t="shared" si="3"/>
        <v>#REF!</v>
      </c>
      <c r="AE50" s="1">
        <f t="shared" si="3"/>
        <v>3.4</v>
      </c>
      <c r="AF50" s="1" t="e">
        <f t="shared" si="3"/>
        <v>#N/A</v>
      </c>
      <c r="AG50" s="1" t="e">
        <f t="shared" si="3"/>
        <v>#N/A</v>
      </c>
    </row>
    <row r="51" spans="1:33">
      <c r="A51" s="42" t="s">
        <v>60</v>
      </c>
      <c r="B51" s="3">
        <f>VLOOKUP(A51,'DK Pricing'!H:J,3,FALSE)</f>
        <v>9600</v>
      </c>
      <c r="D51" s="1" t="e">
        <f t="shared" si="5"/>
        <v>#REF!</v>
      </c>
      <c r="E51" s="8" t="e">
        <f>VLOOKUP(A51,#REF!,4,FALSE)</f>
        <v>#REF!</v>
      </c>
      <c r="F51" s="8" t="e">
        <f>VLOOKUP(A51,#REF!,5,FALSE)</f>
        <v>#REF!</v>
      </c>
      <c r="G51" s="8" t="e">
        <f>VLOOKUP(A51,#REF!,5,FALSE)</f>
        <v>#REF!</v>
      </c>
      <c r="H51" s="8" t="e">
        <f t="shared" si="0"/>
        <v>#REF!</v>
      </c>
      <c r="I51" s="8" t="e">
        <f>VLOOKUP(A51,#REF!,5,FALSE)</f>
        <v>#REF!</v>
      </c>
      <c r="J51" s="8" t="e">
        <f>VLOOKUP(A51,#REF!,6,FALSE)</f>
        <v>#REF!</v>
      </c>
      <c r="K51" s="1" t="e">
        <f>VLOOKUP(A51,SG!H:L,7,FALSE)</f>
        <v>#N/A</v>
      </c>
      <c r="L51" s="1" t="e">
        <f>VLOOKUP(A51,SG!H:L,5,FALSE)</f>
        <v>#N/A</v>
      </c>
      <c r="M51" s="1" t="e">
        <f>VLOOKUP(A51,SG!H:L,6,FALSE)</f>
        <v>#N/A</v>
      </c>
      <c r="N51" s="1" t="e">
        <f t="shared" si="1"/>
        <v>#N/A</v>
      </c>
      <c r="O51" s="1" t="e">
        <f>VLOOKUP(A51,SG!H:L,4,FALSE)</f>
        <v>#N/A</v>
      </c>
      <c r="P51" s="1" t="e">
        <f>VLOOKUP(A51,SG!H:L,3,FALSE)</f>
        <v>#N/A</v>
      </c>
      <c r="Q51" s="1" t="e">
        <f>VLOOKUP(A51,#REF!,9,FALSE)</f>
        <v>#REF!</v>
      </c>
      <c r="R51" s="1">
        <v>118</v>
      </c>
      <c r="S51" s="1">
        <f>VLOOKUP(A51,[2]Proximity!$A:$B,2,FALSE)</f>
        <v>193</v>
      </c>
      <c r="T51" s="47">
        <f>VLOOKUP(A51,[2]BOB!$A:$C,3,FALSE)</f>
        <v>81</v>
      </c>
      <c r="U51" s="47" t="e">
        <f t="shared" si="2"/>
        <v>#REF!</v>
      </c>
      <c r="V51" s="1" t="e">
        <f>RANK(#REF!,#REF!,0)/10</f>
        <v>#REF!</v>
      </c>
      <c r="W51" s="1" t="e">
        <f>RANK(#REF!,#REF!,0)/10</f>
        <v>#REF!</v>
      </c>
      <c r="X51" s="1" t="e">
        <f>RANK(#REF!,#REF!,1)/10</f>
        <v>#REF!</v>
      </c>
      <c r="Y51" s="1" t="e">
        <f>RANK(#REF!,#REF!,0)/10</f>
        <v>#REF!</v>
      </c>
      <c r="Z51" s="1" t="e">
        <f>RANK(#REF!,#REF!,1)/10</f>
        <v>#REF!</v>
      </c>
      <c r="AA51" s="1" t="e">
        <f>RANK(#REF!,#REF!,0)/10</f>
        <v>#REF!</v>
      </c>
      <c r="AB51" s="1" t="e">
        <f>RANK(#REF!,#REF!,0)/20</f>
        <v>#REF!</v>
      </c>
      <c r="AD51" s="1" t="e">
        <f t="shared" si="3"/>
        <v>#REF!</v>
      </c>
      <c r="AE51" s="1">
        <f t="shared" si="3"/>
        <v>1.9</v>
      </c>
      <c r="AF51" s="1" t="e">
        <f t="shared" si="3"/>
        <v>#N/A</v>
      </c>
      <c r="AG51" s="1" t="e">
        <f t="shared" si="3"/>
        <v>#N/A</v>
      </c>
    </row>
    <row r="52" spans="1:33">
      <c r="A52" s="42" t="s">
        <v>161</v>
      </c>
      <c r="B52" s="3">
        <f>VLOOKUP(A52,'DK Pricing'!H:J,3,FALSE)</f>
        <v>6500</v>
      </c>
      <c r="D52" s="1" t="e">
        <f t="shared" si="5"/>
        <v>#REF!</v>
      </c>
      <c r="E52" s="8" t="e">
        <f>VLOOKUP(A52,#REF!,4,FALSE)</f>
        <v>#REF!</v>
      </c>
      <c r="F52" s="8" t="e">
        <f>VLOOKUP(A52,#REF!,5,FALSE)</f>
        <v>#REF!</v>
      </c>
      <c r="G52" s="8" t="e">
        <f>VLOOKUP(A52,#REF!,5,FALSE)</f>
        <v>#REF!</v>
      </c>
      <c r="H52" s="8" t="e">
        <f t="shared" si="0"/>
        <v>#REF!</v>
      </c>
      <c r="I52" s="8" t="e">
        <f>VLOOKUP(A52,#REF!,5,FALSE)</f>
        <v>#REF!</v>
      </c>
      <c r="J52" s="8" t="e">
        <f>VLOOKUP(A52,#REF!,6,FALSE)</f>
        <v>#REF!</v>
      </c>
      <c r="K52" s="1" t="e">
        <f>VLOOKUP(A52,SG!H:L,7,FALSE)</f>
        <v>#N/A</v>
      </c>
      <c r="L52" s="1" t="e">
        <f>VLOOKUP(A52,SG!H:L,5,FALSE)</f>
        <v>#N/A</v>
      </c>
      <c r="M52" s="1" t="e">
        <f>VLOOKUP(A52,SG!H:L,6,FALSE)</f>
        <v>#N/A</v>
      </c>
      <c r="N52" s="1" t="e">
        <f t="shared" si="1"/>
        <v>#N/A</v>
      </c>
      <c r="O52" s="1" t="e">
        <f>VLOOKUP(A52,SG!H:L,4,FALSE)</f>
        <v>#N/A</v>
      </c>
      <c r="P52" s="1" t="e">
        <f>VLOOKUP(A52,SG!H:L,3,FALSE)</f>
        <v>#N/A</v>
      </c>
      <c r="Q52" s="1" t="e">
        <f>VLOOKUP(A52,#REF!,9,FALSE)</f>
        <v>#REF!</v>
      </c>
      <c r="R52" s="1">
        <v>118</v>
      </c>
      <c r="S52" s="1">
        <f>VLOOKUP(A52,[2]Proximity!$A:$B,2,FALSE)</f>
        <v>17</v>
      </c>
      <c r="T52" s="47">
        <f>VLOOKUP(A52,[2]BOB!$A:$C,3,FALSE)</f>
        <v>103</v>
      </c>
      <c r="U52" s="47" t="e">
        <f t="shared" si="2"/>
        <v>#REF!</v>
      </c>
      <c r="V52" s="1" t="e">
        <f>RANK(#REF!,#REF!,0)/10</f>
        <v>#REF!</v>
      </c>
      <c r="W52" s="1" t="e">
        <f>RANK(#REF!,#REF!,0)/10</f>
        <v>#REF!</v>
      </c>
      <c r="X52" s="1" t="e">
        <f>RANK(#REF!,#REF!,1)/10</f>
        <v>#REF!</v>
      </c>
      <c r="Y52" s="1" t="e">
        <f>RANK(#REF!,#REF!,0)/10</f>
        <v>#REF!</v>
      </c>
      <c r="Z52" s="1" t="e">
        <f>RANK(#REF!,#REF!,1)/10</f>
        <v>#REF!</v>
      </c>
      <c r="AA52" s="1" t="e">
        <f>RANK(#REF!,#REF!,0)/10</f>
        <v>#REF!</v>
      </c>
      <c r="AB52" s="1" t="e">
        <f>RANK(#REF!,#REF!,0)/20</f>
        <v>#REF!</v>
      </c>
      <c r="AD52" s="1" t="e">
        <f t="shared" si="3"/>
        <v>#REF!</v>
      </c>
      <c r="AE52" s="1">
        <f t="shared" si="3"/>
        <v>1.9</v>
      </c>
      <c r="AF52" s="1" t="e">
        <f t="shared" si="3"/>
        <v>#N/A</v>
      </c>
      <c r="AG52" s="1" t="e">
        <f t="shared" si="3"/>
        <v>#N/A</v>
      </c>
    </row>
    <row r="53" spans="1:33">
      <c r="A53" s="42" t="s">
        <v>29</v>
      </c>
      <c r="B53" s="3">
        <f>VLOOKUP(A53,'DK Pricing'!H:J,3,FALSE)</f>
        <v>8400</v>
      </c>
      <c r="D53" s="1" t="e">
        <f t="shared" si="5"/>
        <v>#REF!</v>
      </c>
      <c r="E53" s="8" t="e">
        <f>VLOOKUP(A53,#REF!,4,FALSE)</f>
        <v>#REF!</v>
      </c>
      <c r="F53" s="8">
        <v>73</v>
      </c>
      <c r="G53" s="8" t="e">
        <f>VLOOKUP(A53,#REF!,5,FALSE)</f>
        <v>#REF!</v>
      </c>
      <c r="H53" s="8" t="e">
        <f t="shared" si="0"/>
        <v>#REF!</v>
      </c>
      <c r="I53" s="8" t="e">
        <f>VLOOKUP(A53,#REF!,5,FALSE)</f>
        <v>#REF!</v>
      </c>
      <c r="J53" s="8" t="e">
        <f>VLOOKUP(A53,#REF!,6,FALSE)</f>
        <v>#REF!</v>
      </c>
      <c r="K53" s="1" t="e">
        <f>VLOOKUP(A53,SG!H:L,7,FALSE)</f>
        <v>#N/A</v>
      </c>
      <c r="L53" s="1" t="e">
        <f>VLOOKUP(A53,SG!H:L,5,FALSE)</f>
        <v>#N/A</v>
      </c>
      <c r="M53" s="1" t="e">
        <f>VLOOKUP(A53,SG!H:L,6,FALSE)</f>
        <v>#N/A</v>
      </c>
      <c r="N53" s="1" t="e">
        <f t="shared" si="1"/>
        <v>#N/A</v>
      </c>
      <c r="O53" s="1" t="e">
        <f>VLOOKUP(A53,SG!H:L,4,FALSE)</f>
        <v>#N/A</v>
      </c>
      <c r="P53" s="1" t="e">
        <f>VLOOKUP(A53,SG!H:L,3,FALSE)</f>
        <v>#N/A</v>
      </c>
      <c r="Q53" s="1" t="e">
        <f>VLOOKUP(A53,#REF!,9,FALSE)</f>
        <v>#REF!</v>
      </c>
      <c r="R53" s="1">
        <v>91</v>
      </c>
      <c r="S53" s="1">
        <f>VLOOKUP(A53,[2]Proximity!$A:$B,2,FALSE)</f>
        <v>75</v>
      </c>
      <c r="T53" s="47">
        <f>VLOOKUP(A53,[2]BOB!$A:$C,3,FALSE)</f>
        <v>81</v>
      </c>
      <c r="U53" s="47" t="e">
        <f t="shared" si="2"/>
        <v>#REF!</v>
      </c>
      <c r="V53" s="1" t="e">
        <f>RANK(#REF!,#REF!,0)/10</f>
        <v>#REF!</v>
      </c>
      <c r="W53" s="1" t="e">
        <f>RANK(#REF!,#REF!,0)/10</f>
        <v>#REF!</v>
      </c>
      <c r="X53" s="1" t="e">
        <f>RANK(#REF!,#REF!,1)/10</f>
        <v>#REF!</v>
      </c>
      <c r="Y53" s="1" t="e">
        <f>RANK(#REF!,#REF!,0)/10</f>
        <v>#REF!</v>
      </c>
      <c r="Z53" s="1" t="e">
        <f>RANK(#REF!,#REF!,1)/10</f>
        <v>#REF!</v>
      </c>
      <c r="AA53" s="1" t="e">
        <f>RANK(#REF!,#REF!,0)/10</f>
        <v>#REF!</v>
      </c>
      <c r="AB53" s="1" t="e">
        <f>RANK(#REF!,#REF!,0)/20</f>
        <v>#REF!</v>
      </c>
      <c r="AD53" s="1" t="e">
        <f t="shared" si="3"/>
        <v>#REF!</v>
      </c>
      <c r="AE53" s="1">
        <f t="shared" si="3"/>
        <v>3.4</v>
      </c>
      <c r="AF53" s="1" t="e">
        <f t="shared" si="3"/>
        <v>#N/A</v>
      </c>
      <c r="AG53" s="1" t="e">
        <f t="shared" si="3"/>
        <v>#N/A</v>
      </c>
    </row>
    <row r="54" spans="1:33">
      <c r="A54" s="43" t="s">
        <v>46</v>
      </c>
      <c r="B54" s="3" t="e">
        <f>VLOOKUP(A54,'DK Pricing'!H:J,3,FALSE)</f>
        <v>#N/A</v>
      </c>
      <c r="D54" s="1" t="e">
        <f t="shared" si="5"/>
        <v>#REF!</v>
      </c>
      <c r="E54" s="8" t="e">
        <f>VLOOKUP(A54,#REF!,4,FALSE)</f>
        <v>#REF!</v>
      </c>
      <c r="F54" s="8" t="e">
        <f>VLOOKUP(A54,#REF!,5,FALSE)</f>
        <v>#REF!</v>
      </c>
      <c r="G54" s="8" t="e">
        <f>VLOOKUP(A54,#REF!,5,FALSE)</f>
        <v>#REF!</v>
      </c>
      <c r="H54" s="8" t="e">
        <f t="shared" si="0"/>
        <v>#REF!</v>
      </c>
      <c r="I54" s="8" t="e">
        <f>VLOOKUP(A54,#REF!,5,FALSE)</f>
        <v>#REF!</v>
      </c>
      <c r="J54" s="8" t="e">
        <f>VLOOKUP(A54,#REF!,6,FALSE)</f>
        <v>#REF!</v>
      </c>
      <c r="K54" s="1" t="e">
        <f>VLOOKUP(A54,SG!H:L,7,FALSE)</f>
        <v>#N/A</v>
      </c>
      <c r="L54" s="1" t="e">
        <f>VLOOKUP(A54,SG!H:L,5,FALSE)</f>
        <v>#N/A</v>
      </c>
      <c r="M54" s="1" t="e">
        <f>VLOOKUP(A54,SG!H:L,6,FALSE)</f>
        <v>#N/A</v>
      </c>
      <c r="N54" s="1" t="e">
        <f t="shared" si="1"/>
        <v>#N/A</v>
      </c>
      <c r="O54" s="1" t="e">
        <f>VLOOKUP(A54,SG!H:L,4,FALSE)</f>
        <v>#N/A</v>
      </c>
      <c r="P54" s="1" t="e">
        <f>VLOOKUP(A54,SG!H:L,3,FALSE)</f>
        <v>#N/A</v>
      </c>
      <c r="Q54" s="1" t="e">
        <f>VLOOKUP(A54,#REF!,9,FALSE)</f>
        <v>#REF!</v>
      </c>
      <c r="R54" s="1">
        <v>91</v>
      </c>
      <c r="S54" s="1">
        <f>VLOOKUP(A54,[2]Proximity!$A:$B,2,FALSE)</f>
        <v>161</v>
      </c>
      <c r="T54" s="47">
        <f>VLOOKUP(A54,[2]BOB!$A:$C,3,FALSE)</f>
        <v>139</v>
      </c>
      <c r="U54" s="47" t="e">
        <f t="shared" si="2"/>
        <v>#REF!</v>
      </c>
      <c r="V54" s="1" t="e">
        <f>RANK(#REF!,#REF!,0)/10</f>
        <v>#REF!</v>
      </c>
      <c r="W54" s="1" t="e">
        <f>RANK(#REF!,#REF!,0)/10</f>
        <v>#REF!</v>
      </c>
      <c r="X54" s="1" t="e">
        <f>RANK(#REF!,#REF!,1)/10</f>
        <v>#REF!</v>
      </c>
      <c r="Y54" s="1" t="e">
        <f>RANK(#REF!,#REF!,0)/10</f>
        <v>#REF!</v>
      </c>
      <c r="Z54" s="1" t="e">
        <f>RANK(#REF!,#REF!,1)/10</f>
        <v>#REF!</v>
      </c>
      <c r="AA54" s="1" t="e">
        <f>RANK(#REF!,#REF!,0)/10</f>
        <v>#REF!</v>
      </c>
      <c r="AB54" s="1" t="e">
        <f>RANK(#REF!,#REF!,0)/20</f>
        <v>#REF!</v>
      </c>
      <c r="AD54" s="1" t="e">
        <f t="shared" si="3"/>
        <v>#REF!</v>
      </c>
      <c r="AE54" s="1">
        <f t="shared" si="3"/>
        <v>3.4</v>
      </c>
      <c r="AF54" s="1" t="e">
        <f t="shared" si="3"/>
        <v>#N/A</v>
      </c>
      <c r="AG54" s="1" t="e">
        <f t="shared" si="3"/>
        <v>#N/A</v>
      </c>
    </row>
    <row r="55" spans="1:33">
      <c r="A55" s="42" t="s">
        <v>31</v>
      </c>
      <c r="B55" s="3" t="e">
        <f>VLOOKUP(A55,'DK Pricing'!H:J,3,FALSE)</f>
        <v>#N/A</v>
      </c>
      <c r="D55" s="1" t="e">
        <f t="shared" si="5"/>
        <v>#REF!</v>
      </c>
      <c r="E55" s="8" t="e">
        <f>VLOOKUP(A55,#REF!,4,FALSE)</f>
        <v>#REF!</v>
      </c>
      <c r="F55" s="8">
        <v>72</v>
      </c>
      <c r="G55" s="8" t="e">
        <f>VLOOKUP(A55,#REF!,5,FALSE)</f>
        <v>#REF!</v>
      </c>
      <c r="H55" s="8" t="e">
        <f t="shared" si="0"/>
        <v>#REF!</v>
      </c>
      <c r="I55" s="8" t="e">
        <f>VLOOKUP(A55,#REF!,5,FALSE)</f>
        <v>#REF!</v>
      </c>
      <c r="J55" s="8" t="e">
        <f>VLOOKUP(A55,#REF!,6,FALSE)</f>
        <v>#REF!</v>
      </c>
      <c r="K55" s="1" t="e">
        <f>VLOOKUP(A55,SG!H:L,7,FALSE)</f>
        <v>#N/A</v>
      </c>
      <c r="L55" s="1" t="e">
        <f>VLOOKUP(A55,SG!H:L,5,FALSE)</f>
        <v>#N/A</v>
      </c>
      <c r="M55" s="1" t="e">
        <f>VLOOKUP(A55,SG!H:L,6,FALSE)</f>
        <v>#N/A</v>
      </c>
      <c r="N55" s="1" t="e">
        <f t="shared" si="1"/>
        <v>#N/A</v>
      </c>
      <c r="O55" s="1" t="e">
        <f>VLOOKUP(A55,SG!H:L,4,FALSE)</f>
        <v>#N/A</v>
      </c>
      <c r="P55" s="1" t="e">
        <f>VLOOKUP(A55,SG!H:L,3,FALSE)</f>
        <v>#N/A</v>
      </c>
      <c r="Q55" s="1" t="e">
        <f>VLOOKUP(A55,#REF!,9,FALSE)</f>
        <v>#REF!</v>
      </c>
      <c r="R55" s="1">
        <v>118</v>
      </c>
      <c r="S55" s="1">
        <f>VLOOKUP(A55,[2]Proximity!$A:$B,2,FALSE)</f>
        <v>115</v>
      </c>
      <c r="T55" s="47">
        <f>VLOOKUP(A55,[2]BOB!$A:$C,3,FALSE)</f>
        <v>12</v>
      </c>
      <c r="U55" s="47" t="e">
        <f t="shared" si="2"/>
        <v>#REF!</v>
      </c>
      <c r="V55" s="1" t="e">
        <f>RANK(#REF!,#REF!,0)/10</f>
        <v>#REF!</v>
      </c>
      <c r="W55" s="1" t="e">
        <f>RANK(#REF!,#REF!,0)/10</f>
        <v>#REF!</v>
      </c>
      <c r="X55" s="1" t="e">
        <f>RANK(#REF!,#REF!,1)/10</f>
        <v>#REF!</v>
      </c>
      <c r="Y55" s="1" t="e">
        <f>RANK(#REF!,#REF!,0)/10</f>
        <v>#REF!</v>
      </c>
      <c r="Z55" s="1" t="e">
        <f>RANK(#REF!,#REF!,1)/10</f>
        <v>#REF!</v>
      </c>
      <c r="AA55" s="1" t="e">
        <f>RANK(#REF!,#REF!,0)/10</f>
        <v>#REF!</v>
      </c>
      <c r="AB55" s="1" t="e">
        <f>RANK(#REF!,#REF!,0)/20</f>
        <v>#REF!</v>
      </c>
      <c r="AD55" s="1" t="e">
        <f t="shared" si="3"/>
        <v>#REF!</v>
      </c>
      <c r="AE55" s="1">
        <f t="shared" si="3"/>
        <v>1.9</v>
      </c>
      <c r="AF55" s="1" t="e">
        <f t="shared" si="3"/>
        <v>#N/A</v>
      </c>
      <c r="AG55" s="1" t="e">
        <f t="shared" si="3"/>
        <v>#N/A</v>
      </c>
    </row>
    <row r="56" spans="1:33">
      <c r="A56" s="43" t="s">
        <v>58</v>
      </c>
      <c r="B56" s="3" t="e">
        <f>VLOOKUP(A56,'DK Pricing'!H:J,3,FALSE)</f>
        <v>#N/A</v>
      </c>
      <c r="D56" s="1" t="e">
        <f t="shared" si="5"/>
        <v>#REF!</v>
      </c>
      <c r="E56" s="8" t="e">
        <f>VLOOKUP(A56,#REF!,4,FALSE)</f>
        <v>#REF!</v>
      </c>
      <c r="F56" s="8" t="e">
        <f>VLOOKUP(A56,#REF!,5,FALSE)</f>
        <v>#REF!</v>
      </c>
      <c r="G56" s="8" t="e">
        <f>VLOOKUP(A56,#REF!,5,FALSE)</f>
        <v>#REF!</v>
      </c>
      <c r="H56" s="8" t="e">
        <f t="shared" si="0"/>
        <v>#REF!</v>
      </c>
      <c r="I56" s="8" t="e">
        <f>VLOOKUP(A56,#REF!,5,FALSE)</f>
        <v>#REF!</v>
      </c>
      <c r="J56" s="8" t="e">
        <f>VLOOKUP(A56,#REF!,6,FALSE)</f>
        <v>#REF!</v>
      </c>
      <c r="K56" s="1" t="e">
        <f>VLOOKUP(A56,SG!H:L,7,FALSE)</f>
        <v>#N/A</v>
      </c>
      <c r="L56" s="1" t="e">
        <f>VLOOKUP(A56,SG!H:L,5,FALSE)</f>
        <v>#N/A</v>
      </c>
      <c r="M56" s="1" t="e">
        <f>VLOOKUP(A56,SG!H:L,6,FALSE)</f>
        <v>#N/A</v>
      </c>
      <c r="N56" s="1" t="e">
        <f t="shared" si="1"/>
        <v>#N/A</v>
      </c>
      <c r="O56" s="1" t="e">
        <f>VLOOKUP(A56,SG!H:L,4,FALSE)</f>
        <v>#N/A</v>
      </c>
      <c r="P56" s="1" t="e">
        <f>VLOOKUP(A56,SG!H:L,3,FALSE)</f>
        <v>#N/A</v>
      </c>
      <c r="Q56" s="1" t="e">
        <f>VLOOKUP(A56,#REF!,9,FALSE)</f>
        <v>#REF!</v>
      </c>
      <c r="R56" s="1">
        <v>91</v>
      </c>
      <c r="S56" s="1">
        <f>VLOOKUP(A56,[2]Proximity!$A:$B,2,FALSE)</f>
        <v>69</v>
      </c>
      <c r="T56" s="47">
        <f>VLOOKUP(A56,[2]BOB!$A:$C,3,FALSE)</f>
        <v>58</v>
      </c>
      <c r="U56" s="47" t="e">
        <f t="shared" si="2"/>
        <v>#REF!</v>
      </c>
      <c r="V56" s="1" t="e">
        <f>RANK(#REF!,#REF!,0)/10</f>
        <v>#REF!</v>
      </c>
      <c r="W56" s="1" t="e">
        <f>RANK(#REF!,#REF!,0)/10</f>
        <v>#REF!</v>
      </c>
      <c r="X56" s="1" t="e">
        <f>RANK(#REF!,#REF!,1)/10</f>
        <v>#REF!</v>
      </c>
      <c r="Y56" s="1" t="e">
        <f>RANK(#REF!,#REF!,0)/10</f>
        <v>#REF!</v>
      </c>
      <c r="Z56" s="1" t="e">
        <f>RANK(#REF!,#REF!,1)/10</f>
        <v>#REF!</v>
      </c>
      <c r="AA56" s="1" t="e">
        <f>RANK(#REF!,#REF!,0)/10</f>
        <v>#REF!</v>
      </c>
      <c r="AB56" s="1" t="e">
        <f>RANK(#REF!,#REF!,0)/20</f>
        <v>#REF!</v>
      </c>
      <c r="AD56" s="1" t="e">
        <f t="shared" si="3"/>
        <v>#REF!</v>
      </c>
      <c r="AE56" s="1">
        <f t="shared" si="3"/>
        <v>3.4</v>
      </c>
      <c r="AF56" s="1" t="e">
        <f t="shared" si="3"/>
        <v>#N/A</v>
      </c>
      <c r="AG56" s="1" t="e">
        <f t="shared" si="3"/>
        <v>#N/A</v>
      </c>
    </row>
    <row r="57" spans="1:33">
      <c r="A57" s="42" t="s">
        <v>30</v>
      </c>
      <c r="B57" s="3" t="e">
        <f>VLOOKUP(A57,'DK Pricing'!H:J,3,FALSE)</f>
        <v>#N/A</v>
      </c>
      <c r="D57" s="1" t="e">
        <f t="shared" si="5"/>
        <v>#REF!</v>
      </c>
      <c r="E57" s="8" t="e">
        <f>VLOOKUP(A57,#REF!,4,FALSE)</f>
        <v>#REF!</v>
      </c>
      <c r="F57" s="8" t="e">
        <f>VLOOKUP(A57,#REF!,5,FALSE)</f>
        <v>#REF!</v>
      </c>
      <c r="G57" s="8" t="e">
        <f>VLOOKUP(A57,#REF!,5,FALSE)</f>
        <v>#REF!</v>
      </c>
      <c r="H57" s="8" t="e">
        <f t="shared" si="0"/>
        <v>#REF!</v>
      </c>
      <c r="I57" s="8" t="e">
        <f>VLOOKUP(A57,#REF!,5,FALSE)</f>
        <v>#REF!</v>
      </c>
      <c r="J57" s="8" t="e">
        <f>VLOOKUP(A57,#REF!,6,FALSE)</f>
        <v>#REF!</v>
      </c>
      <c r="K57" s="1" t="e">
        <f>VLOOKUP(A57,SG!H:L,7,FALSE)</f>
        <v>#N/A</v>
      </c>
      <c r="L57" s="1" t="e">
        <f>VLOOKUP(A57,SG!H:L,5,FALSE)</f>
        <v>#N/A</v>
      </c>
      <c r="M57" s="1" t="e">
        <f>VLOOKUP(A57,SG!H:L,6,FALSE)</f>
        <v>#N/A</v>
      </c>
      <c r="N57" s="1" t="e">
        <f t="shared" si="1"/>
        <v>#N/A</v>
      </c>
      <c r="O57" s="1" t="e">
        <f>VLOOKUP(A57,SG!H:L,4,FALSE)</f>
        <v>#N/A</v>
      </c>
      <c r="P57" s="1" t="e">
        <f>VLOOKUP(A57,SG!H:L,3,FALSE)</f>
        <v>#N/A</v>
      </c>
      <c r="Q57" s="1" t="e">
        <f>VLOOKUP(A57,#REF!,9,FALSE)</f>
        <v>#REF!</v>
      </c>
      <c r="R57" s="1">
        <v>72</v>
      </c>
      <c r="S57" s="1">
        <f>VLOOKUP(A57,[2]Proximity!$A:$B,2,FALSE)</f>
        <v>69</v>
      </c>
      <c r="T57" s="47">
        <f>VLOOKUP(A57,[2]BOB!$A:$C,3,FALSE)</f>
        <v>127</v>
      </c>
      <c r="U57" s="47" t="e">
        <f t="shared" si="2"/>
        <v>#REF!</v>
      </c>
      <c r="V57" s="1" t="e">
        <f>RANK(#REF!,#REF!,0)/10</f>
        <v>#REF!</v>
      </c>
      <c r="W57" s="1" t="e">
        <f>RANK(#REF!,#REF!,0)/10</f>
        <v>#REF!</v>
      </c>
      <c r="X57" s="1" t="e">
        <f>RANK(#REF!,#REF!,1)/10</f>
        <v>#REF!</v>
      </c>
      <c r="Y57" s="1" t="e">
        <f>RANK(#REF!,#REF!,0)/10</f>
        <v>#REF!</v>
      </c>
      <c r="Z57" s="1" t="e">
        <f>RANK(#REF!,#REF!,1)/10</f>
        <v>#REF!</v>
      </c>
      <c r="AA57" s="1" t="e">
        <f>RANK(#REF!,#REF!,0)/10</f>
        <v>#REF!</v>
      </c>
      <c r="AB57" s="1" t="e">
        <f>RANK(#REF!,#REF!,0)/20</f>
        <v>#REF!</v>
      </c>
      <c r="AD57" s="1" t="e">
        <f t="shared" si="3"/>
        <v>#REF!</v>
      </c>
      <c r="AE57" s="1">
        <f t="shared" si="3"/>
        <v>5.7</v>
      </c>
      <c r="AF57" s="1" t="e">
        <f t="shared" si="3"/>
        <v>#N/A</v>
      </c>
      <c r="AG57" s="1" t="e">
        <f t="shared" si="3"/>
        <v>#N/A</v>
      </c>
    </row>
    <row r="58" spans="1:33">
      <c r="A58" s="42" t="s">
        <v>264</v>
      </c>
      <c r="B58" s="3" t="e">
        <f>VLOOKUP(A58,'DK Pricing'!H:J,3,FALSE)</f>
        <v>#N/A</v>
      </c>
      <c r="D58" s="1" t="e">
        <f t="shared" si="5"/>
        <v>#REF!</v>
      </c>
      <c r="E58" s="8" t="e">
        <f>VLOOKUP(A58,#REF!,4,FALSE)</f>
        <v>#REF!</v>
      </c>
      <c r="F58" s="8" t="e">
        <f>VLOOKUP(A58,#REF!,5,FALSE)</f>
        <v>#REF!</v>
      </c>
      <c r="G58" s="8" t="e">
        <f>VLOOKUP(A58,#REF!,5,FALSE)</f>
        <v>#REF!</v>
      </c>
      <c r="H58" s="8" t="e">
        <f t="shared" si="0"/>
        <v>#REF!</v>
      </c>
      <c r="I58" s="8" t="e">
        <f>VLOOKUP(A58,#REF!,5,FALSE)</f>
        <v>#REF!</v>
      </c>
      <c r="J58" s="8" t="e">
        <f>VLOOKUP(A58,#REF!,6,FALSE)</f>
        <v>#REF!</v>
      </c>
      <c r="K58" s="1" t="e">
        <f>VLOOKUP(A58,SG!H:L,7,FALSE)</f>
        <v>#N/A</v>
      </c>
      <c r="L58" s="1" t="e">
        <f>VLOOKUP(A58,SG!H:L,5,FALSE)</f>
        <v>#N/A</v>
      </c>
      <c r="M58" s="1" t="e">
        <f>VLOOKUP(A58,SG!H:L,6,FALSE)</f>
        <v>#N/A</v>
      </c>
      <c r="N58" s="1" t="e">
        <f t="shared" si="1"/>
        <v>#N/A</v>
      </c>
      <c r="O58" s="1" t="e">
        <f>VLOOKUP(A58,SG!H:L,4,FALSE)</f>
        <v>#N/A</v>
      </c>
      <c r="P58" s="1" t="e">
        <f>VLOOKUP(A58,SG!H:L,3,FALSE)</f>
        <v>#N/A</v>
      </c>
      <c r="Q58" s="1" t="e">
        <f>VLOOKUP(A58,#REF!,9,FALSE)</f>
        <v>#REF!</v>
      </c>
      <c r="R58" s="1">
        <v>147</v>
      </c>
      <c r="S58" s="1">
        <f>VLOOKUP(A58,[2]Proximity!$A:$B,2,FALSE)</f>
        <v>126</v>
      </c>
      <c r="T58" s="47">
        <f>VLOOKUP(A58,[2]BOB!$A:$C,3,FALSE)</f>
        <v>25</v>
      </c>
      <c r="U58" s="47" t="e">
        <f t="shared" si="2"/>
        <v>#REF!</v>
      </c>
      <c r="V58" s="1" t="e">
        <f>RANK(#REF!,#REF!,0)/10</f>
        <v>#REF!</v>
      </c>
      <c r="W58" s="1" t="e">
        <f>RANK(#REF!,#REF!,0)/10</f>
        <v>#REF!</v>
      </c>
      <c r="X58" s="1" t="e">
        <f>RANK(#REF!,#REF!,1)/10</f>
        <v>#REF!</v>
      </c>
      <c r="Y58" s="1" t="e">
        <f>RANK(#REF!,#REF!,0)/10</f>
        <v>#REF!</v>
      </c>
      <c r="Z58" s="1" t="e">
        <f>RANK(#REF!,#REF!,1)/10</f>
        <v>#REF!</v>
      </c>
      <c r="AA58" s="1" t="e">
        <f>RANK(#REF!,#REF!,0)/10</f>
        <v>#REF!</v>
      </c>
      <c r="AB58" s="1" t="e">
        <f>RANK(#REF!,#REF!,0)/20</f>
        <v>#REF!</v>
      </c>
      <c r="AD58" s="1" t="e">
        <f t="shared" si="3"/>
        <v>#REF!</v>
      </c>
      <c r="AE58" s="1">
        <f t="shared" si="3"/>
        <v>0.1</v>
      </c>
      <c r="AF58" s="1" t="e">
        <f t="shared" si="3"/>
        <v>#N/A</v>
      </c>
      <c r="AG58" s="1" t="e">
        <f t="shared" si="3"/>
        <v>#N/A</v>
      </c>
    </row>
    <row r="59" spans="1:33">
      <c r="A59" s="43" t="s">
        <v>49</v>
      </c>
      <c r="B59" s="3">
        <f>VLOOKUP(A59,'DK Pricing'!H:J,3,FALSE)</f>
        <v>8500</v>
      </c>
      <c r="D59" s="1" t="e">
        <f t="shared" si="5"/>
        <v>#REF!</v>
      </c>
      <c r="E59" s="8" t="e">
        <f>VLOOKUP(A59,#REF!,4,FALSE)</f>
        <v>#REF!</v>
      </c>
      <c r="F59" s="8" t="e">
        <f>VLOOKUP(A59,#REF!,5,FALSE)</f>
        <v>#REF!</v>
      </c>
      <c r="G59" s="8" t="e">
        <f>VLOOKUP(A59,#REF!,5,FALSE)</f>
        <v>#REF!</v>
      </c>
      <c r="H59" s="8" t="e">
        <f t="shared" si="0"/>
        <v>#REF!</v>
      </c>
      <c r="I59" s="8" t="e">
        <f>VLOOKUP(A59,#REF!,5,FALSE)</f>
        <v>#REF!</v>
      </c>
      <c r="J59" s="8" t="e">
        <f>VLOOKUP(A59,#REF!,6,FALSE)</f>
        <v>#REF!</v>
      </c>
      <c r="K59" s="1" t="e">
        <f>VLOOKUP(A59,SG!H:L,7,FALSE)</f>
        <v>#N/A</v>
      </c>
      <c r="L59" s="1" t="e">
        <f>VLOOKUP(A59,SG!H:L,5,FALSE)</f>
        <v>#N/A</v>
      </c>
      <c r="M59" s="1" t="e">
        <f>VLOOKUP(A59,SG!H:L,6,FALSE)</f>
        <v>#N/A</v>
      </c>
      <c r="N59" s="1" t="e">
        <f t="shared" si="1"/>
        <v>#N/A</v>
      </c>
      <c r="O59" s="1" t="e">
        <f>VLOOKUP(A59,SG!H:L,4,FALSE)</f>
        <v>#N/A</v>
      </c>
      <c r="P59" s="1" t="e">
        <f>VLOOKUP(A59,SG!H:L,3,FALSE)</f>
        <v>#N/A</v>
      </c>
      <c r="Q59" s="1" t="e">
        <f>VLOOKUP(A59,#REF!,9,FALSE)</f>
        <v>#REF!</v>
      </c>
      <c r="R59" s="1">
        <v>118</v>
      </c>
      <c r="S59" s="1">
        <f>VLOOKUP(A59,[2]Proximity!$A:$B,2,FALSE)</f>
        <v>7</v>
      </c>
      <c r="T59" s="47">
        <f>VLOOKUP(A59,[2]BOB!$A:$C,3,FALSE)</f>
        <v>7</v>
      </c>
      <c r="U59" s="47" t="e">
        <f t="shared" si="2"/>
        <v>#REF!</v>
      </c>
      <c r="V59" s="1" t="e">
        <f>RANK(#REF!,#REF!,0)/10</f>
        <v>#REF!</v>
      </c>
      <c r="W59" s="1" t="e">
        <f>RANK(#REF!,#REF!,0)/10</f>
        <v>#REF!</v>
      </c>
      <c r="X59" s="1" t="e">
        <f>RANK(#REF!,#REF!,1)/10</f>
        <v>#REF!</v>
      </c>
      <c r="Y59" s="1" t="e">
        <f>RANK(#REF!,#REF!,0)/10</f>
        <v>#REF!</v>
      </c>
      <c r="Z59" s="1" t="e">
        <f>RANK(#REF!,#REF!,1)/10</f>
        <v>#REF!</v>
      </c>
      <c r="AA59" s="1" t="e">
        <f>RANK(#REF!,#REF!,0)/10</f>
        <v>#REF!</v>
      </c>
      <c r="AB59" s="1" t="e">
        <f>RANK(#REF!,#REF!,0)/20</f>
        <v>#REF!</v>
      </c>
      <c r="AD59" s="1" t="e">
        <f t="shared" si="3"/>
        <v>#REF!</v>
      </c>
      <c r="AE59" s="1">
        <f t="shared" si="3"/>
        <v>1.9</v>
      </c>
      <c r="AF59" s="1" t="e">
        <f t="shared" si="3"/>
        <v>#N/A</v>
      </c>
      <c r="AG59" s="1" t="e">
        <f t="shared" si="3"/>
        <v>#N/A</v>
      </c>
    </row>
    <row r="60" spans="1:33">
      <c r="A60" s="42" t="s">
        <v>80</v>
      </c>
      <c r="B60" s="3" t="e">
        <f>VLOOKUP(A60,'DK Pricing'!H:J,3,FALSE)</f>
        <v>#N/A</v>
      </c>
      <c r="D60" s="1" t="e">
        <f t="shared" si="5"/>
        <v>#REF!</v>
      </c>
      <c r="E60" s="8" t="e">
        <f>VLOOKUP(A60,#REF!,4,FALSE)</f>
        <v>#REF!</v>
      </c>
      <c r="F60" s="8" t="e">
        <f>VLOOKUP(A60,#REF!,5,FALSE)</f>
        <v>#REF!</v>
      </c>
      <c r="G60" s="8" t="e">
        <f>VLOOKUP(A60,#REF!,5,FALSE)</f>
        <v>#REF!</v>
      </c>
      <c r="H60" s="8" t="e">
        <f t="shared" si="0"/>
        <v>#REF!</v>
      </c>
      <c r="I60" s="8" t="e">
        <f>VLOOKUP(A60,#REF!,5,FALSE)</f>
        <v>#REF!</v>
      </c>
      <c r="J60" s="8" t="e">
        <f>VLOOKUP(A60,#REF!,6,FALSE)</f>
        <v>#REF!</v>
      </c>
      <c r="K60" s="1" t="e">
        <f>VLOOKUP(A60,SG!H:L,7,FALSE)</f>
        <v>#N/A</v>
      </c>
      <c r="L60" s="1" t="e">
        <f>VLOOKUP(A60,SG!H:L,5,FALSE)</f>
        <v>#N/A</v>
      </c>
      <c r="M60" s="1" t="e">
        <f>VLOOKUP(A60,SG!H:L,6,FALSE)</f>
        <v>#N/A</v>
      </c>
      <c r="N60" s="1" t="e">
        <f t="shared" si="1"/>
        <v>#N/A</v>
      </c>
      <c r="O60" s="1" t="e">
        <f>VLOOKUP(A60,SG!H:L,4,FALSE)</f>
        <v>#N/A</v>
      </c>
      <c r="P60" s="1" t="e">
        <f>VLOOKUP(A60,SG!H:L,3,FALSE)</f>
        <v>#N/A</v>
      </c>
      <c r="Q60" s="1" t="e">
        <f>VLOOKUP(A60,#REF!,9,FALSE)</f>
        <v>#REF!</v>
      </c>
      <c r="R60" s="1">
        <v>132</v>
      </c>
      <c r="S60" s="1">
        <f>VLOOKUP(A60,[2]Proximity!$A:$B,2,FALSE)</f>
        <v>155</v>
      </c>
      <c r="T60" s="47">
        <f>VLOOKUP(A60,[2]BOB!$A:$C,3,FALSE)</f>
        <v>182</v>
      </c>
      <c r="U60" s="47" t="e">
        <f t="shared" si="2"/>
        <v>#REF!</v>
      </c>
      <c r="V60" s="1" t="e">
        <f>RANK(#REF!,#REF!,0)/10</f>
        <v>#REF!</v>
      </c>
      <c r="W60" s="1" t="e">
        <f>RANK(#REF!,#REF!,0)/10</f>
        <v>#REF!</v>
      </c>
      <c r="X60" s="1" t="e">
        <f>RANK(#REF!,#REF!,1)/10</f>
        <v>#REF!</v>
      </c>
      <c r="Y60" s="1" t="e">
        <f>RANK(#REF!,#REF!,0)/10</f>
        <v>#REF!</v>
      </c>
      <c r="Z60" s="1" t="e">
        <f>RANK(#REF!,#REF!,1)/10</f>
        <v>#REF!</v>
      </c>
      <c r="AA60" s="1" t="e">
        <f>RANK(#REF!,#REF!,0)/10</f>
        <v>#REF!</v>
      </c>
      <c r="AB60" s="1" t="e">
        <f>RANK(#REF!,#REF!,0)/20</f>
        <v>#REF!</v>
      </c>
      <c r="AD60" s="1" t="e">
        <f t="shared" si="3"/>
        <v>#REF!</v>
      </c>
      <c r="AE60" s="1">
        <f t="shared" si="3"/>
        <v>0.8</v>
      </c>
      <c r="AF60" s="1" t="e">
        <f t="shared" si="3"/>
        <v>#N/A</v>
      </c>
      <c r="AG60" s="1" t="e">
        <f t="shared" si="3"/>
        <v>#N/A</v>
      </c>
    </row>
    <row r="61" spans="1:33">
      <c r="A61" s="42" t="s">
        <v>271</v>
      </c>
      <c r="B61" s="3">
        <f>VLOOKUP(A61,'DK Pricing'!H:J,3,FALSE)</f>
        <v>7000</v>
      </c>
      <c r="D61" s="1" t="e">
        <f t="shared" si="5"/>
        <v>#REF!</v>
      </c>
      <c r="E61" s="8" t="e">
        <f>VLOOKUP(A61,#REF!,4,FALSE)</f>
        <v>#REF!</v>
      </c>
      <c r="F61" s="8">
        <v>71</v>
      </c>
      <c r="G61" s="8" t="e">
        <f>VLOOKUP(A61,#REF!,5,FALSE)</f>
        <v>#REF!</v>
      </c>
      <c r="H61" s="8" t="e">
        <f t="shared" si="0"/>
        <v>#REF!</v>
      </c>
      <c r="I61" s="8" t="e">
        <f>VLOOKUP(A61,#REF!,5,FALSE)</f>
        <v>#REF!</v>
      </c>
      <c r="J61" s="8" t="e">
        <f>VLOOKUP(A61,#REF!,6,FALSE)</f>
        <v>#REF!</v>
      </c>
      <c r="K61" s="1" t="e">
        <f>VLOOKUP(A61,SG!H:L,7,FALSE)</f>
        <v>#N/A</v>
      </c>
      <c r="L61" s="1" t="e">
        <f>VLOOKUP(A61,SG!H:L,5,FALSE)</f>
        <v>#N/A</v>
      </c>
      <c r="M61" s="1" t="e">
        <f>VLOOKUP(A61,SG!H:L,6,FALSE)</f>
        <v>#N/A</v>
      </c>
      <c r="N61" s="1" t="e">
        <f t="shared" si="1"/>
        <v>#N/A</v>
      </c>
      <c r="O61" s="1" t="e">
        <f>VLOOKUP(A61,SG!H:L,4,FALSE)</f>
        <v>#N/A</v>
      </c>
      <c r="P61" s="1" t="e">
        <f>VLOOKUP(A61,SG!H:L,3,FALSE)</f>
        <v>#N/A</v>
      </c>
      <c r="Q61" s="1" t="e">
        <f>VLOOKUP(A61,#REF!,9,FALSE)</f>
        <v>#REF!</v>
      </c>
      <c r="R61" s="1">
        <v>91</v>
      </c>
      <c r="S61" s="1">
        <f>VLOOKUP(A61,[2]Proximity!$A:$B,2,FALSE)</f>
        <v>160</v>
      </c>
      <c r="T61" s="47">
        <f>VLOOKUP(A61,[2]BOB!$A:$C,3,FALSE)</f>
        <v>99</v>
      </c>
      <c r="U61" s="47" t="e">
        <f t="shared" si="2"/>
        <v>#REF!</v>
      </c>
      <c r="V61" s="1" t="e">
        <f>RANK(#REF!,#REF!,0)/10</f>
        <v>#REF!</v>
      </c>
      <c r="W61" s="1" t="e">
        <f>RANK(#REF!,#REF!,0)/10</f>
        <v>#REF!</v>
      </c>
      <c r="X61" s="1" t="e">
        <f>RANK(#REF!,#REF!,1)/10</f>
        <v>#REF!</v>
      </c>
      <c r="Y61" s="1" t="e">
        <f>RANK(#REF!,#REF!,0)/10</f>
        <v>#REF!</v>
      </c>
      <c r="Z61" s="1" t="e">
        <f>RANK(#REF!,#REF!,1)/10</f>
        <v>#REF!</v>
      </c>
      <c r="AA61" s="1" t="e">
        <f>RANK(#REF!,#REF!,0)/10</f>
        <v>#REF!</v>
      </c>
      <c r="AB61" s="1" t="e">
        <f>RANK(#REF!,#REF!,0)/20</f>
        <v>#REF!</v>
      </c>
      <c r="AD61" s="1" t="e">
        <f t="shared" si="3"/>
        <v>#REF!</v>
      </c>
      <c r="AE61" s="1">
        <f t="shared" si="3"/>
        <v>3.4</v>
      </c>
      <c r="AF61" s="1" t="e">
        <f t="shared" si="3"/>
        <v>#N/A</v>
      </c>
      <c r="AG61" s="1" t="e">
        <f t="shared" si="3"/>
        <v>#N/A</v>
      </c>
    </row>
    <row r="62" spans="1:33">
      <c r="A62" s="42" t="s">
        <v>175</v>
      </c>
      <c r="B62" s="3" t="e">
        <f>VLOOKUP(A62,'DK Pricing'!H:J,3,FALSE)</f>
        <v>#N/A</v>
      </c>
      <c r="D62" s="1" t="e">
        <f t="shared" si="5"/>
        <v>#REF!</v>
      </c>
      <c r="E62" s="8" t="e">
        <f>VLOOKUP(A62,#REF!,4,FALSE)</f>
        <v>#REF!</v>
      </c>
      <c r="F62" s="8">
        <v>69</v>
      </c>
      <c r="G62" s="8" t="e">
        <f>VLOOKUP(A62,#REF!,5,FALSE)</f>
        <v>#REF!</v>
      </c>
      <c r="H62" s="8" t="e">
        <f t="shared" si="0"/>
        <v>#REF!</v>
      </c>
      <c r="I62" s="8" t="e">
        <f>VLOOKUP(A62,#REF!,5,FALSE)</f>
        <v>#REF!</v>
      </c>
      <c r="J62" s="8" t="e">
        <f>VLOOKUP(A62,#REF!,6,FALSE)</f>
        <v>#REF!</v>
      </c>
      <c r="K62" s="1" t="e">
        <f>VLOOKUP(A62,SG!H:L,7,FALSE)</f>
        <v>#N/A</v>
      </c>
      <c r="L62" s="1" t="e">
        <f>VLOOKUP(A62,SG!H:L,5,FALSE)</f>
        <v>#N/A</v>
      </c>
      <c r="M62" s="1" t="e">
        <f>VLOOKUP(A62,SG!H:L,6,FALSE)</f>
        <v>#N/A</v>
      </c>
      <c r="N62" s="1" t="e">
        <f t="shared" si="1"/>
        <v>#N/A</v>
      </c>
      <c r="O62" s="1" t="e">
        <f>VLOOKUP(A62,SG!H:L,4,FALSE)</f>
        <v>#N/A</v>
      </c>
      <c r="P62" s="1" t="e">
        <f>VLOOKUP(A62,SG!H:L,3,FALSE)</f>
        <v>#N/A</v>
      </c>
      <c r="Q62" s="1" t="e">
        <f>VLOOKUP(A62,#REF!,9,FALSE)</f>
        <v>#REF!</v>
      </c>
      <c r="R62" s="1">
        <v>118</v>
      </c>
      <c r="S62" s="1">
        <f>VLOOKUP(A62,[2]Proximity!$A:$B,2,FALSE)</f>
        <v>166</v>
      </c>
      <c r="T62" s="47">
        <f>VLOOKUP(A62,[2]BOB!$A:$C,3,FALSE)</f>
        <v>143</v>
      </c>
      <c r="U62" s="47" t="e">
        <f t="shared" si="2"/>
        <v>#REF!</v>
      </c>
      <c r="V62" s="1" t="e">
        <f>RANK(#REF!,#REF!,0)/10</f>
        <v>#REF!</v>
      </c>
      <c r="W62" s="1" t="e">
        <f>RANK(#REF!,#REF!,0)/10</f>
        <v>#REF!</v>
      </c>
      <c r="X62" s="1" t="e">
        <f>RANK(#REF!,#REF!,1)/10</f>
        <v>#REF!</v>
      </c>
      <c r="Y62" s="1" t="e">
        <f>RANK(#REF!,#REF!,0)/10</f>
        <v>#REF!</v>
      </c>
      <c r="Z62" s="1" t="e">
        <f>RANK(#REF!,#REF!,1)/10</f>
        <v>#REF!</v>
      </c>
      <c r="AA62" s="1" t="e">
        <f>RANK(#REF!,#REF!,0)/10</f>
        <v>#REF!</v>
      </c>
      <c r="AB62" s="1" t="e">
        <f>RANK(#REF!,#REF!,0)/20</f>
        <v>#REF!</v>
      </c>
      <c r="AD62" s="1" t="e">
        <f t="shared" si="3"/>
        <v>#REF!</v>
      </c>
      <c r="AE62" s="1">
        <f t="shared" si="3"/>
        <v>1.9</v>
      </c>
      <c r="AF62" s="1" t="e">
        <f t="shared" si="3"/>
        <v>#N/A</v>
      </c>
      <c r="AG62" s="1" t="e">
        <f t="shared" si="3"/>
        <v>#N/A</v>
      </c>
    </row>
    <row r="63" spans="1:33">
      <c r="A63" s="42" t="s">
        <v>92</v>
      </c>
      <c r="B63" s="3">
        <f>VLOOKUP(A63,'DK Pricing'!H:J,3,FALSE)</f>
        <v>7600</v>
      </c>
      <c r="D63" s="1" t="e">
        <f t="shared" si="5"/>
        <v>#REF!</v>
      </c>
      <c r="E63" s="8" t="e">
        <f>VLOOKUP(A63,#REF!,4,FALSE)</f>
        <v>#REF!</v>
      </c>
      <c r="F63" s="8">
        <v>70</v>
      </c>
      <c r="G63" s="8" t="e">
        <f>VLOOKUP(A63,#REF!,5,FALSE)</f>
        <v>#REF!</v>
      </c>
      <c r="H63" s="8" t="e">
        <f t="shared" si="0"/>
        <v>#REF!</v>
      </c>
      <c r="I63" s="8" t="e">
        <f>VLOOKUP(A63,#REF!,5,FALSE)</f>
        <v>#REF!</v>
      </c>
      <c r="J63" s="8" t="e">
        <f>VLOOKUP(A63,#REF!,6,FALSE)</f>
        <v>#REF!</v>
      </c>
      <c r="K63" s="1" t="e">
        <f>VLOOKUP(A63,SG!H:L,7,FALSE)</f>
        <v>#N/A</v>
      </c>
      <c r="L63" s="1" t="e">
        <f>VLOOKUP(A63,SG!H:L,5,FALSE)</f>
        <v>#N/A</v>
      </c>
      <c r="M63" s="1" t="e">
        <f>VLOOKUP(A63,SG!H:L,6,FALSE)</f>
        <v>#N/A</v>
      </c>
      <c r="N63" s="1" t="e">
        <f t="shared" si="1"/>
        <v>#N/A</v>
      </c>
      <c r="O63" s="1" t="e">
        <f>VLOOKUP(A63,SG!H:L,4,FALSE)</f>
        <v>#N/A</v>
      </c>
      <c r="P63" s="1" t="e">
        <f>VLOOKUP(A63,SG!H:L,3,FALSE)</f>
        <v>#N/A</v>
      </c>
      <c r="Q63" s="1" t="e">
        <f>VLOOKUP(A63,#REF!,9,FALSE)</f>
        <v>#REF!</v>
      </c>
      <c r="R63" s="1">
        <v>91</v>
      </c>
      <c r="S63" s="1">
        <f>VLOOKUP(A63,[2]Proximity!$A:$B,2,FALSE)</f>
        <v>75</v>
      </c>
      <c r="T63" s="47">
        <f>VLOOKUP(A63,[2]BOB!$A:$C,3,FALSE)</f>
        <v>51</v>
      </c>
      <c r="U63" s="47" t="e">
        <f t="shared" si="2"/>
        <v>#REF!</v>
      </c>
      <c r="V63" s="1" t="e">
        <f>RANK(#REF!,#REF!,0)/10</f>
        <v>#REF!</v>
      </c>
      <c r="W63" s="1" t="e">
        <f>RANK(#REF!,#REF!,0)/10</f>
        <v>#REF!</v>
      </c>
      <c r="X63" s="1" t="e">
        <f>RANK(#REF!,#REF!,1)/10</f>
        <v>#REF!</v>
      </c>
      <c r="Y63" s="1" t="e">
        <f>RANK(#REF!,#REF!,0)/10</f>
        <v>#REF!</v>
      </c>
      <c r="Z63" s="1" t="e">
        <f>RANK(#REF!,#REF!,1)/10</f>
        <v>#REF!</v>
      </c>
      <c r="AA63" s="1" t="e">
        <f>RANK(#REF!,#REF!,0)/10</f>
        <v>#REF!</v>
      </c>
      <c r="AB63" s="1" t="e">
        <f>RANK(#REF!,#REF!,0)/20</f>
        <v>#REF!</v>
      </c>
      <c r="AD63" s="1" t="e">
        <f t="shared" si="3"/>
        <v>#REF!</v>
      </c>
      <c r="AE63" s="1">
        <f t="shared" si="3"/>
        <v>3.4</v>
      </c>
      <c r="AF63" s="1" t="e">
        <f t="shared" si="3"/>
        <v>#N/A</v>
      </c>
      <c r="AG63" s="1" t="e">
        <f t="shared" si="3"/>
        <v>#N/A</v>
      </c>
    </row>
    <row r="64" spans="1:33">
      <c r="A64" s="42" t="s">
        <v>163</v>
      </c>
      <c r="B64" s="3">
        <f>VLOOKUP(A64,'DK Pricing'!H:J,3,FALSE)</f>
        <v>6400</v>
      </c>
      <c r="D64" s="1" t="e">
        <f t="shared" si="5"/>
        <v>#REF!</v>
      </c>
      <c r="E64" s="8" t="e">
        <f>VLOOKUP(A64,#REF!,4,FALSE)</f>
        <v>#REF!</v>
      </c>
      <c r="F64" s="8" t="e">
        <f>VLOOKUP(A64,#REF!,5,FALSE)</f>
        <v>#REF!</v>
      </c>
      <c r="G64" s="8" t="e">
        <f>VLOOKUP(A64,#REF!,5,FALSE)</f>
        <v>#REF!</v>
      </c>
      <c r="H64" s="8" t="e">
        <f t="shared" si="0"/>
        <v>#REF!</v>
      </c>
      <c r="I64" s="8" t="e">
        <f>VLOOKUP(A64,#REF!,5,FALSE)</f>
        <v>#REF!</v>
      </c>
      <c r="J64" s="8" t="e">
        <f>VLOOKUP(A64,#REF!,6,FALSE)</f>
        <v>#REF!</v>
      </c>
      <c r="K64" s="1" t="e">
        <f>VLOOKUP(A64,SG!H:L,7,FALSE)</f>
        <v>#N/A</v>
      </c>
      <c r="L64" s="1" t="e">
        <f>VLOOKUP(A64,SG!H:L,5,FALSE)</f>
        <v>#N/A</v>
      </c>
      <c r="M64" s="1" t="e">
        <f>VLOOKUP(A64,SG!H:L,6,FALSE)</f>
        <v>#N/A</v>
      </c>
      <c r="N64" s="1" t="e">
        <f t="shared" si="1"/>
        <v>#N/A</v>
      </c>
      <c r="O64" s="1" t="e">
        <f>VLOOKUP(A64,SG!H:L,4,FALSE)</f>
        <v>#N/A</v>
      </c>
      <c r="P64" s="1" t="e">
        <f>VLOOKUP(A64,SG!H:L,3,FALSE)</f>
        <v>#N/A</v>
      </c>
      <c r="Q64" s="1" t="e">
        <f>VLOOKUP(A64,#REF!,9,FALSE)</f>
        <v>#REF!</v>
      </c>
      <c r="R64" s="1">
        <v>132</v>
      </c>
      <c r="S64" s="1">
        <f>VLOOKUP(A64,[2]Proximity!$A:$B,2,FALSE)</f>
        <v>64</v>
      </c>
      <c r="T64" s="47">
        <f>VLOOKUP(A64,[2]BOB!$A:$C,3,FALSE)</f>
        <v>77</v>
      </c>
      <c r="U64" s="47" t="e">
        <f t="shared" si="2"/>
        <v>#REF!</v>
      </c>
      <c r="V64" s="1" t="e">
        <f>RANK(#REF!,#REF!,0)/10</f>
        <v>#REF!</v>
      </c>
      <c r="W64" s="1" t="e">
        <f>RANK(#REF!,#REF!,0)/10</f>
        <v>#REF!</v>
      </c>
      <c r="X64" s="1" t="e">
        <f>RANK(#REF!,#REF!,1)/10</f>
        <v>#REF!</v>
      </c>
      <c r="Y64" s="1" t="e">
        <f>RANK(#REF!,#REF!,0)/10</f>
        <v>#REF!</v>
      </c>
      <c r="Z64" s="1" t="e">
        <f>RANK(#REF!,#REF!,1)/10</f>
        <v>#REF!</v>
      </c>
      <c r="AA64" s="1" t="e">
        <f>RANK(#REF!,#REF!,0)/10</f>
        <v>#REF!</v>
      </c>
      <c r="AB64" s="1" t="e">
        <f>RANK(#REF!,#REF!,0)/20</f>
        <v>#REF!</v>
      </c>
      <c r="AD64" s="1" t="e">
        <f t="shared" si="3"/>
        <v>#REF!</v>
      </c>
      <c r="AE64" s="1">
        <f t="shared" si="3"/>
        <v>0.8</v>
      </c>
      <c r="AF64" s="1" t="e">
        <f t="shared" si="3"/>
        <v>#N/A</v>
      </c>
      <c r="AG64" s="1" t="e">
        <f t="shared" si="3"/>
        <v>#N/A</v>
      </c>
    </row>
    <row r="65" spans="1:33">
      <c r="A65" s="42" t="s">
        <v>187</v>
      </c>
      <c r="B65" s="3" t="e">
        <f>VLOOKUP(A65,'DK Pricing'!H:J,3,FALSE)</f>
        <v>#N/A</v>
      </c>
      <c r="D65" s="1" t="e">
        <f t="shared" si="5"/>
        <v>#REF!</v>
      </c>
      <c r="E65" s="8" t="e">
        <f>VLOOKUP(A65,#REF!,4,FALSE)</f>
        <v>#REF!</v>
      </c>
      <c r="F65" s="8">
        <v>68</v>
      </c>
      <c r="G65" s="8" t="e">
        <f>VLOOKUP(A65,#REF!,5,FALSE)</f>
        <v>#REF!</v>
      </c>
      <c r="H65" s="8" t="e">
        <f t="shared" si="0"/>
        <v>#REF!</v>
      </c>
      <c r="I65" s="8" t="e">
        <f>VLOOKUP(A65,#REF!,5,FALSE)</f>
        <v>#REF!</v>
      </c>
      <c r="J65" s="8" t="e">
        <f>VLOOKUP(A65,#REF!,6,FALSE)</f>
        <v>#REF!</v>
      </c>
      <c r="K65" s="1" t="e">
        <f>VLOOKUP(A65,SG!H:L,7,FALSE)</f>
        <v>#N/A</v>
      </c>
      <c r="L65" s="1" t="e">
        <f>VLOOKUP(A65,SG!H:L,5,FALSE)</f>
        <v>#N/A</v>
      </c>
      <c r="M65" s="1" t="e">
        <f>VLOOKUP(A65,SG!H:L,6,FALSE)</f>
        <v>#N/A</v>
      </c>
      <c r="N65" s="1" t="e">
        <f t="shared" si="1"/>
        <v>#N/A</v>
      </c>
      <c r="O65" s="1" t="e">
        <f>VLOOKUP(A65,SG!H:L,4,FALSE)</f>
        <v>#N/A</v>
      </c>
      <c r="P65" s="1" t="e">
        <f>VLOOKUP(A65,SG!H:L,3,FALSE)</f>
        <v>#N/A</v>
      </c>
      <c r="Q65" s="1" t="e">
        <f>VLOOKUP(A65,#REF!,9,FALSE)</f>
        <v>#REF!</v>
      </c>
      <c r="R65" s="1">
        <v>132</v>
      </c>
      <c r="S65" s="1">
        <f>VLOOKUP(A65,[2]Proximity!$A:$B,2,FALSE)</f>
        <v>83</v>
      </c>
      <c r="T65" s="47">
        <f>VLOOKUP(A65,[2]BOB!$A:$C,3,FALSE)</f>
        <v>157</v>
      </c>
      <c r="U65" s="47" t="e">
        <f t="shared" si="2"/>
        <v>#REF!</v>
      </c>
      <c r="V65" s="1" t="e">
        <f>RANK(#REF!,#REF!,0)/10</f>
        <v>#REF!</v>
      </c>
      <c r="W65" s="1" t="e">
        <f>RANK(#REF!,#REF!,0)/10</f>
        <v>#REF!</v>
      </c>
      <c r="X65" s="1" t="e">
        <f>RANK(#REF!,#REF!,1)/10</f>
        <v>#REF!</v>
      </c>
      <c r="Y65" s="1" t="e">
        <f>RANK(#REF!,#REF!,0)/10</f>
        <v>#REF!</v>
      </c>
      <c r="Z65" s="1" t="e">
        <f>RANK(#REF!,#REF!,1)/10</f>
        <v>#REF!</v>
      </c>
      <c r="AA65" s="1" t="e">
        <f>RANK(#REF!,#REF!,0)/10</f>
        <v>#REF!</v>
      </c>
      <c r="AB65" s="1" t="e">
        <f>RANK(#REF!,#REF!,0)/20</f>
        <v>#REF!</v>
      </c>
      <c r="AD65" s="1" t="e">
        <f t="shared" si="3"/>
        <v>#REF!</v>
      </c>
      <c r="AE65" s="1">
        <f t="shared" si="3"/>
        <v>0.8</v>
      </c>
      <c r="AF65" s="1" t="e">
        <f t="shared" si="3"/>
        <v>#N/A</v>
      </c>
      <c r="AG65" s="1" t="e">
        <f t="shared" si="3"/>
        <v>#N/A</v>
      </c>
    </row>
    <row r="66" spans="1:33">
      <c r="A66" s="42" t="s">
        <v>45</v>
      </c>
      <c r="B66" s="3">
        <f>VLOOKUP(A66,'DK Pricing'!H:J,3,FALSE)</f>
        <v>6400</v>
      </c>
      <c r="D66" s="1" t="e">
        <f t="shared" si="5"/>
        <v>#REF!</v>
      </c>
      <c r="E66" s="8" t="e">
        <f>VLOOKUP(A66,#REF!,4,FALSE)</f>
        <v>#REF!</v>
      </c>
      <c r="F66" s="8">
        <v>70</v>
      </c>
      <c r="G66" s="8" t="e">
        <f>VLOOKUP(A66,#REF!,5,FALSE)</f>
        <v>#REF!</v>
      </c>
      <c r="H66" s="8" t="e">
        <f t="shared" si="0"/>
        <v>#REF!</v>
      </c>
      <c r="I66" s="8" t="e">
        <f>VLOOKUP(A66,#REF!,5,FALSE)</f>
        <v>#REF!</v>
      </c>
      <c r="J66" s="8" t="e">
        <f>VLOOKUP(A66,#REF!,6,FALSE)</f>
        <v>#REF!</v>
      </c>
      <c r="K66" s="1" t="e">
        <f>VLOOKUP(A66,SG!H:L,7,FALSE)</f>
        <v>#N/A</v>
      </c>
      <c r="L66" s="1" t="e">
        <f>VLOOKUP(A66,SG!H:L,5,FALSE)</f>
        <v>#N/A</v>
      </c>
      <c r="M66" s="1" t="e">
        <f>VLOOKUP(A66,SG!H:L,6,FALSE)</f>
        <v>#N/A</v>
      </c>
      <c r="N66" s="1" t="e">
        <f t="shared" si="1"/>
        <v>#N/A</v>
      </c>
      <c r="O66" s="1" t="e">
        <f>VLOOKUP(A66,SG!H:L,4,FALSE)</f>
        <v>#N/A</v>
      </c>
      <c r="P66" s="1" t="e">
        <f>VLOOKUP(A66,SG!H:L,3,FALSE)</f>
        <v>#N/A</v>
      </c>
      <c r="Q66" s="1" t="e">
        <f>VLOOKUP(A66,#REF!,9,FALSE)</f>
        <v>#REF!</v>
      </c>
      <c r="R66" s="1">
        <v>142</v>
      </c>
      <c r="S66" s="1">
        <v>110</v>
      </c>
      <c r="T66" s="47">
        <v>110</v>
      </c>
      <c r="U66" s="47" t="e">
        <f t="shared" si="2"/>
        <v>#REF!</v>
      </c>
      <c r="AD66" s="1" t="e">
        <f t="shared" si="3"/>
        <v>#REF!</v>
      </c>
      <c r="AE66" s="1">
        <f t="shared" si="3"/>
        <v>0.2</v>
      </c>
      <c r="AF66" s="1" t="e">
        <f t="shared" si="3"/>
        <v>#N/A</v>
      </c>
      <c r="AG66" s="1" t="e">
        <f t="shared" si="3"/>
        <v>#N/A</v>
      </c>
    </row>
    <row r="67" spans="1:33">
      <c r="A67" s="43" t="s">
        <v>143</v>
      </c>
      <c r="B67" s="3">
        <f>VLOOKUP(A67,'DK Pricing'!H:J,3,FALSE)</f>
        <v>7200</v>
      </c>
      <c r="D67" s="1" t="e">
        <f t="shared" si="5"/>
        <v>#REF!</v>
      </c>
      <c r="E67" s="8" t="e">
        <f>VLOOKUP(A67,#REF!,4,FALSE)</f>
        <v>#REF!</v>
      </c>
      <c r="F67" s="8">
        <v>71</v>
      </c>
      <c r="G67" s="8" t="e">
        <f>VLOOKUP(A67,#REF!,5,FALSE)</f>
        <v>#REF!</v>
      </c>
      <c r="H67" s="8" t="e">
        <f t="shared" ref="H67:H130" si="6">E67-63</f>
        <v>#REF!</v>
      </c>
      <c r="I67" s="8" t="e">
        <f>VLOOKUP(A67,#REF!,5,FALSE)</f>
        <v>#REF!</v>
      </c>
      <c r="J67" s="8" t="e">
        <f>VLOOKUP(A67,#REF!,6,FALSE)</f>
        <v>#REF!</v>
      </c>
      <c r="K67" s="1" t="e">
        <f>VLOOKUP(A67,SG!H:L,7,FALSE)</f>
        <v>#N/A</v>
      </c>
      <c r="L67" s="1" t="e">
        <f>VLOOKUP(A67,SG!H:L,5,FALSE)</f>
        <v>#N/A</v>
      </c>
      <c r="M67" s="1" t="e">
        <f>VLOOKUP(A67,SG!H:L,6,FALSE)</f>
        <v>#N/A</v>
      </c>
      <c r="N67" s="1" t="e">
        <f t="shared" ref="N67:N130" si="7">L67+M67</f>
        <v>#N/A</v>
      </c>
      <c r="O67" s="1" t="e">
        <f>VLOOKUP(A67,SG!H:L,4,FALSE)</f>
        <v>#N/A</v>
      </c>
      <c r="P67" s="1" t="e">
        <f>VLOOKUP(A67,SG!H:L,3,FALSE)</f>
        <v>#N/A</v>
      </c>
      <c r="Q67" s="1" t="e">
        <f>VLOOKUP(A67,#REF!,9,FALSE)</f>
        <v>#REF!</v>
      </c>
      <c r="R67" s="1">
        <v>21</v>
      </c>
      <c r="S67" s="1">
        <f>VLOOKUP(A67,[2]Proximity!$A:$B,2,FALSE)</f>
        <v>67</v>
      </c>
      <c r="T67" s="47">
        <f>VLOOKUP(A67,[2]BOB!$A:$C,3,FALSE)</f>
        <v>144</v>
      </c>
      <c r="U67" s="47" t="e">
        <f t="shared" si="2"/>
        <v>#REF!</v>
      </c>
      <c r="AD67" s="1" t="e">
        <f t="shared" si="3"/>
        <v>#REF!</v>
      </c>
      <c r="AE67" s="1">
        <f t="shared" si="3"/>
        <v>9.6999999999999993</v>
      </c>
      <c r="AF67" s="1" t="e">
        <f t="shared" si="3"/>
        <v>#N/A</v>
      </c>
      <c r="AG67" s="1" t="e">
        <f t="shared" ref="AG67:AG130" si="8">RANK(T67,T$3:T$150,0)/10</f>
        <v>#N/A</v>
      </c>
    </row>
    <row r="68" spans="1:33">
      <c r="A68" s="42" t="s">
        <v>293</v>
      </c>
      <c r="B68" s="3" t="e">
        <f>VLOOKUP(A68,'DK Pricing'!H:J,3,FALSE)</f>
        <v>#N/A</v>
      </c>
      <c r="D68" s="1" t="e">
        <f t="shared" si="5"/>
        <v>#REF!</v>
      </c>
      <c r="E68" s="8" t="e">
        <f>VLOOKUP(A68,#REF!,4,FALSE)</f>
        <v>#REF!</v>
      </c>
      <c r="F68" s="8">
        <v>72</v>
      </c>
      <c r="G68" s="8" t="e">
        <f>VLOOKUP(A68,#REF!,5,FALSE)</f>
        <v>#REF!</v>
      </c>
      <c r="H68" s="8" t="e">
        <f t="shared" si="6"/>
        <v>#REF!</v>
      </c>
      <c r="I68" s="8" t="e">
        <f>VLOOKUP(A68,#REF!,5,FALSE)</f>
        <v>#REF!</v>
      </c>
      <c r="J68" s="8" t="e">
        <f>VLOOKUP(A68,#REF!,6,FALSE)</f>
        <v>#REF!</v>
      </c>
      <c r="K68" s="1" t="e">
        <f>VLOOKUP(A68,SG!H:L,7,FALSE)</f>
        <v>#N/A</v>
      </c>
      <c r="L68" s="1" t="e">
        <f>VLOOKUP(A68,SG!H:L,5,FALSE)</f>
        <v>#N/A</v>
      </c>
      <c r="M68" s="1" t="e">
        <f>VLOOKUP(A68,SG!H:L,6,FALSE)</f>
        <v>#N/A</v>
      </c>
      <c r="N68" s="1" t="e">
        <f t="shared" si="7"/>
        <v>#N/A</v>
      </c>
      <c r="O68" s="1" t="e">
        <f>VLOOKUP(A68,SG!H:L,4,FALSE)</f>
        <v>#N/A</v>
      </c>
      <c r="P68" s="1" t="e">
        <f>VLOOKUP(A68,SG!H:L,3,FALSE)</f>
        <v>#N/A</v>
      </c>
      <c r="Q68" s="1" t="e">
        <f>VLOOKUP(A68,#REF!,9,FALSE)</f>
        <v>#REF!</v>
      </c>
      <c r="R68" s="1">
        <v>118</v>
      </c>
      <c r="S68" s="1">
        <f>VLOOKUP(A68,[2]Proximity!$A:$B,2,FALSE)</f>
        <v>184</v>
      </c>
      <c r="T68" s="47">
        <f>VLOOKUP(A68,[2]BOB!$A:$C,3,FALSE)</f>
        <v>116</v>
      </c>
      <c r="U68" s="47" t="e">
        <f t="shared" ref="U68:U131" si="9">(I68*3.75)-(J68*1.75)+K68+L68+M68+N68+N68+O68+P68+(AD68/3)+(AE68/3)+(AF68/3)+(AG68/3)-(B68/750)</f>
        <v>#REF!</v>
      </c>
      <c r="AD68" s="1" t="e">
        <f t="shared" ref="AD68:AG131" si="10">RANK(Q68,Q$3:Q$150,0)/10</f>
        <v>#REF!</v>
      </c>
      <c r="AE68" s="1">
        <f t="shared" si="10"/>
        <v>1.9</v>
      </c>
      <c r="AF68" s="1" t="e">
        <f t="shared" si="10"/>
        <v>#N/A</v>
      </c>
      <c r="AG68" s="1" t="e">
        <f t="shared" si="8"/>
        <v>#N/A</v>
      </c>
    </row>
    <row r="69" spans="1:33">
      <c r="A69" s="43" t="s">
        <v>41</v>
      </c>
      <c r="B69" s="3" t="e">
        <f>VLOOKUP(A69,'DK Pricing'!H:J,3,FALSE)</f>
        <v>#N/A</v>
      </c>
      <c r="D69" s="1" t="e">
        <f t="shared" si="5"/>
        <v>#REF!</v>
      </c>
      <c r="E69" s="8" t="e">
        <f>VLOOKUP(A69,#REF!,4,FALSE)</f>
        <v>#REF!</v>
      </c>
      <c r="F69" s="8">
        <v>73</v>
      </c>
      <c r="G69" s="8" t="e">
        <f>VLOOKUP(A69,#REF!,5,FALSE)</f>
        <v>#REF!</v>
      </c>
      <c r="H69" s="8" t="e">
        <f t="shared" si="6"/>
        <v>#REF!</v>
      </c>
      <c r="I69" s="8" t="e">
        <f>VLOOKUP(A69,#REF!,5,FALSE)</f>
        <v>#REF!</v>
      </c>
      <c r="J69" s="8" t="e">
        <f>VLOOKUP(A69,#REF!,6,FALSE)</f>
        <v>#REF!</v>
      </c>
      <c r="K69" s="1" t="e">
        <f>VLOOKUP(A69,SG!H:L,7,FALSE)</f>
        <v>#N/A</v>
      </c>
      <c r="L69" s="1" t="e">
        <f>VLOOKUP(A69,SG!H:L,5,FALSE)</f>
        <v>#N/A</v>
      </c>
      <c r="M69" s="1" t="e">
        <f>VLOOKUP(A69,SG!H:L,6,FALSE)</f>
        <v>#N/A</v>
      </c>
      <c r="N69" s="1" t="e">
        <f t="shared" si="7"/>
        <v>#N/A</v>
      </c>
      <c r="O69" s="1" t="e">
        <f>VLOOKUP(A69,SG!H:L,4,FALSE)</f>
        <v>#N/A</v>
      </c>
      <c r="P69" s="1" t="e">
        <f>VLOOKUP(A69,SG!H:L,3,FALSE)</f>
        <v>#N/A</v>
      </c>
      <c r="Q69" s="1" t="e">
        <f>VLOOKUP(A69,#REF!,9,FALSE)</f>
        <v>#REF!</v>
      </c>
      <c r="R69" s="1">
        <v>91</v>
      </c>
      <c r="S69" s="1">
        <f>VLOOKUP(A69,[2]Proximity!$A:$B,2,FALSE)</f>
        <v>174</v>
      </c>
      <c r="T69" s="47">
        <f>VLOOKUP(A69,[2]BOB!$A:$C,3,FALSE)</f>
        <v>176</v>
      </c>
      <c r="U69" s="47" t="e">
        <f t="shared" si="9"/>
        <v>#REF!</v>
      </c>
      <c r="AD69" s="1" t="e">
        <f t="shared" si="10"/>
        <v>#REF!</v>
      </c>
      <c r="AE69" s="1">
        <f t="shared" si="10"/>
        <v>3.4</v>
      </c>
      <c r="AF69" s="1" t="e">
        <f t="shared" si="10"/>
        <v>#N/A</v>
      </c>
      <c r="AG69" s="1" t="e">
        <f t="shared" si="8"/>
        <v>#N/A</v>
      </c>
    </row>
    <row r="70" spans="1:33">
      <c r="A70" s="42" t="s">
        <v>303</v>
      </c>
      <c r="B70" s="3" t="e">
        <f>VLOOKUP(A70,'DK Pricing'!H:J,3,FALSE)</f>
        <v>#N/A</v>
      </c>
      <c r="D70" s="1" t="e">
        <f t="shared" ref="D70:D101" si="11">RANK(U70,U$3:U$153)</f>
        <v>#REF!</v>
      </c>
      <c r="E70" s="8" t="e">
        <f>VLOOKUP(A70,#REF!,4,FALSE)</f>
        <v>#REF!</v>
      </c>
      <c r="F70" s="8">
        <v>74</v>
      </c>
      <c r="G70" s="8" t="e">
        <f>VLOOKUP(A70,#REF!,5,FALSE)</f>
        <v>#REF!</v>
      </c>
      <c r="H70" s="8" t="e">
        <f t="shared" si="6"/>
        <v>#REF!</v>
      </c>
      <c r="I70" s="8" t="e">
        <f>VLOOKUP(A70,#REF!,5,FALSE)</f>
        <v>#REF!</v>
      </c>
      <c r="J70" s="8" t="e">
        <f>VLOOKUP(A70,#REF!,6,FALSE)</f>
        <v>#REF!</v>
      </c>
      <c r="K70" s="1" t="e">
        <f>VLOOKUP(A70,SG!H:L,7,FALSE)</f>
        <v>#N/A</v>
      </c>
      <c r="L70" s="1" t="e">
        <f>VLOOKUP(A70,SG!H:L,5,FALSE)</f>
        <v>#N/A</v>
      </c>
      <c r="M70" s="1" t="e">
        <f>VLOOKUP(A70,SG!H:L,6,FALSE)</f>
        <v>#N/A</v>
      </c>
      <c r="N70" s="1" t="e">
        <f t="shared" si="7"/>
        <v>#N/A</v>
      </c>
      <c r="O70" s="1" t="e">
        <f>VLOOKUP(A70,SG!H:L,4,FALSE)</f>
        <v>#N/A</v>
      </c>
      <c r="P70" s="1" t="e">
        <f>VLOOKUP(A70,SG!H:L,3,FALSE)</f>
        <v>#N/A</v>
      </c>
      <c r="Q70" s="1" t="e">
        <f>VLOOKUP(A70,#REF!,9,FALSE)</f>
        <v>#REF!</v>
      </c>
      <c r="R70" s="1">
        <v>1</v>
      </c>
      <c r="S70" s="1">
        <f>VLOOKUP(A70,[2]Proximity!$A:$B,2,FALSE)</f>
        <v>67</v>
      </c>
      <c r="T70" s="47">
        <f>VLOOKUP(A70,[2]BOB!$A:$C,3,FALSE)</f>
        <v>129</v>
      </c>
      <c r="U70" s="47" t="e">
        <f t="shared" si="9"/>
        <v>#REF!</v>
      </c>
      <c r="AD70" s="1" t="e">
        <f t="shared" si="10"/>
        <v>#REF!</v>
      </c>
      <c r="AE70" s="1">
        <f t="shared" si="10"/>
        <v>13.9</v>
      </c>
      <c r="AF70" s="1" t="e">
        <f t="shared" si="10"/>
        <v>#N/A</v>
      </c>
      <c r="AG70" s="1" t="e">
        <f t="shared" si="8"/>
        <v>#N/A</v>
      </c>
    </row>
    <row r="71" spans="1:33">
      <c r="A71" s="42" t="s">
        <v>134</v>
      </c>
      <c r="B71" s="3">
        <f>VLOOKUP(A71,'DK Pricing'!H:J,3,FALSE)</f>
        <v>6600</v>
      </c>
      <c r="D71" s="1" t="e">
        <f t="shared" si="11"/>
        <v>#REF!</v>
      </c>
      <c r="E71" s="8" t="e">
        <f>VLOOKUP(A71,#REF!,4,FALSE)</f>
        <v>#REF!</v>
      </c>
      <c r="F71" s="8">
        <v>75</v>
      </c>
      <c r="G71" s="8" t="e">
        <f>VLOOKUP(A71,#REF!,5,FALSE)</f>
        <v>#REF!</v>
      </c>
      <c r="H71" s="8" t="e">
        <f t="shared" si="6"/>
        <v>#REF!</v>
      </c>
      <c r="I71" s="8" t="e">
        <f>VLOOKUP(A71,#REF!,5,FALSE)</f>
        <v>#REF!</v>
      </c>
      <c r="J71" s="8" t="e">
        <f>VLOOKUP(A71,#REF!,6,FALSE)</f>
        <v>#REF!</v>
      </c>
      <c r="K71" s="1" t="e">
        <f>VLOOKUP(A71,SG!H:L,7,FALSE)</f>
        <v>#N/A</v>
      </c>
      <c r="L71" s="1" t="e">
        <f>VLOOKUP(A71,SG!H:L,5,FALSE)</f>
        <v>#N/A</v>
      </c>
      <c r="M71" s="1" t="e">
        <f>VLOOKUP(A71,SG!H:L,6,FALSE)</f>
        <v>#N/A</v>
      </c>
      <c r="N71" s="1" t="e">
        <f t="shared" si="7"/>
        <v>#N/A</v>
      </c>
      <c r="O71" s="1" t="e">
        <f>VLOOKUP(A71,SG!H:L,4,FALSE)</f>
        <v>#N/A</v>
      </c>
      <c r="P71" s="1" t="e">
        <f>VLOOKUP(A71,SG!H:L,3,FALSE)</f>
        <v>#N/A</v>
      </c>
      <c r="Q71" s="1" t="e">
        <f>VLOOKUP(A71,#REF!,9,FALSE)</f>
        <v>#REF!</v>
      </c>
      <c r="R71" s="1">
        <v>21</v>
      </c>
      <c r="S71" s="1">
        <f>VLOOKUP(A71,[2]Proximity!$A:$B,2,FALSE)</f>
        <v>37</v>
      </c>
      <c r="T71" s="47">
        <f>VLOOKUP(A71,[2]BOB!$A:$C,3,FALSE)</f>
        <v>173</v>
      </c>
      <c r="U71" s="47" t="e">
        <f t="shared" si="9"/>
        <v>#REF!</v>
      </c>
      <c r="AD71" s="1" t="e">
        <f t="shared" si="10"/>
        <v>#REF!</v>
      </c>
      <c r="AE71" s="1">
        <f t="shared" si="10"/>
        <v>9.6999999999999993</v>
      </c>
      <c r="AF71" s="1" t="e">
        <f t="shared" si="10"/>
        <v>#N/A</v>
      </c>
      <c r="AG71" s="1" t="e">
        <f t="shared" si="8"/>
        <v>#N/A</v>
      </c>
    </row>
    <row r="72" spans="1:33">
      <c r="A72" s="43" t="s">
        <v>74</v>
      </c>
      <c r="B72" s="3" t="e">
        <f>VLOOKUP(A72,'DK Pricing'!H:J,3,FALSE)</f>
        <v>#N/A</v>
      </c>
      <c r="D72" s="1" t="e">
        <f t="shared" si="11"/>
        <v>#REF!</v>
      </c>
      <c r="E72" s="8" t="e">
        <f>VLOOKUP(A72,#REF!,4,FALSE)</f>
        <v>#REF!</v>
      </c>
      <c r="F72" s="8">
        <v>76</v>
      </c>
      <c r="G72" s="8" t="e">
        <f>VLOOKUP(A72,#REF!,5,FALSE)</f>
        <v>#REF!</v>
      </c>
      <c r="H72" s="8" t="e">
        <f t="shared" si="6"/>
        <v>#REF!</v>
      </c>
      <c r="I72" s="8" t="e">
        <f>VLOOKUP(A72,#REF!,5,FALSE)</f>
        <v>#REF!</v>
      </c>
      <c r="J72" s="8" t="e">
        <f>VLOOKUP(A72,#REF!,6,FALSE)</f>
        <v>#REF!</v>
      </c>
      <c r="K72" s="1" t="e">
        <f>VLOOKUP(A72,SG!H:L,7,FALSE)</f>
        <v>#N/A</v>
      </c>
      <c r="L72" s="1" t="e">
        <f>VLOOKUP(A72,SG!H:L,5,FALSE)</f>
        <v>#N/A</v>
      </c>
      <c r="M72" s="1" t="e">
        <f>VLOOKUP(A72,SG!H:L,6,FALSE)</f>
        <v>#N/A</v>
      </c>
      <c r="N72" s="1" t="e">
        <f t="shared" si="7"/>
        <v>#N/A</v>
      </c>
      <c r="O72" s="1" t="e">
        <f>VLOOKUP(A72,SG!H:L,4,FALSE)</f>
        <v>#N/A</v>
      </c>
      <c r="P72" s="1" t="e">
        <f>VLOOKUP(A72,SG!H:L,3,FALSE)</f>
        <v>#N/A</v>
      </c>
      <c r="Q72" s="1" t="e">
        <f>VLOOKUP(A72,#REF!,9,FALSE)</f>
        <v>#REF!</v>
      </c>
      <c r="R72" s="1">
        <v>91</v>
      </c>
      <c r="S72" s="1">
        <f>VLOOKUP(A72,[2]Proximity!$A:$B,2,FALSE)</f>
        <v>118</v>
      </c>
      <c r="T72" s="47">
        <f>VLOOKUP(A72,[2]BOB!$A:$C,3,FALSE)</f>
        <v>177</v>
      </c>
      <c r="U72" s="47" t="e">
        <f t="shared" si="9"/>
        <v>#REF!</v>
      </c>
      <c r="AD72" s="1" t="e">
        <f t="shared" si="10"/>
        <v>#REF!</v>
      </c>
      <c r="AE72" s="1">
        <f t="shared" si="10"/>
        <v>3.4</v>
      </c>
      <c r="AF72" s="1" t="e">
        <f t="shared" si="10"/>
        <v>#N/A</v>
      </c>
      <c r="AG72" s="1" t="e">
        <f t="shared" si="8"/>
        <v>#N/A</v>
      </c>
    </row>
    <row r="73" spans="1:33">
      <c r="A73" s="42" t="s">
        <v>189</v>
      </c>
      <c r="B73" s="3" t="e">
        <f>VLOOKUP(A73,'DK Pricing'!H:J,3,FALSE)</f>
        <v>#N/A</v>
      </c>
      <c r="D73" s="1" t="e">
        <f t="shared" si="11"/>
        <v>#REF!</v>
      </c>
      <c r="E73" s="8" t="e">
        <f>VLOOKUP(A73,#REF!,4,FALSE)</f>
        <v>#REF!</v>
      </c>
      <c r="F73" s="8">
        <v>77</v>
      </c>
      <c r="G73" s="8" t="e">
        <f>VLOOKUP(A73,#REF!,5,FALSE)</f>
        <v>#REF!</v>
      </c>
      <c r="H73" s="8" t="e">
        <f t="shared" si="6"/>
        <v>#REF!</v>
      </c>
      <c r="I73" s="8" t="e">
        <f>VLOOKUP(A73,#REF!,5,FALSE)</f>
        <v>#REF!</v>
      </c>
      <c r="J73" s="8" t="e">
        <f>VLOOKUP(A73,#REF!,6,FALSE)</f>
        <v>#REF!</v>
      </c>
      <c r="K73" s="1" t="e">
        <f>VLOOKUP(A73,SG!H:L,7,FALSE)</f>
        <v>#N/A</v>
      </c>
      <c r="L73" s="1" t="e">
        <f>VLOOKUP(A73,SG!H:L,5,FALSE)</f>
        <v>#N/A</v>
      </c>
      <c r="M73" s="1" t="e">
        <f>VLOOKUP(A73,SG!H:L,6,FALSE)</f>
        <v>#N/A</v>
      </c>
      <c r="N73" s="1" t="e">
        <f t="shared" si="7"/>
        <v>#N/A</v>
      </c>
      <c r="O73" s="1" t="e">
        <f>VLOOKUP(A73,SG!H:L,4,FALSE)</f>
        <v>#N/A</v>
      </c>
      <c r="P73" s="1" t="e">
        <f>VLOOKUP(A73,SG!H:L,3,FALSE)</f>
        <v>#N/A</v>
      </c>
      <c r="Q73" s="1" t="e">
        <f>VLOOKUP(A73,#REF!,9,FALSE)</f>
        <v>#REF!</v>
      </c>
      <c r="R73" s="1">
        <v>72</v>
      </c>
      <c r="S73" s="1">
        <f>VLOOKUP(A73,[2]Proximity!$A:$B,2,FALSE)</f>
        <v>21</v>
      </c>
      <c r="T73" s="47">
        <f>VLOOKUP(A73,[2]BOB!$A:$C,3,FALSE)</f>
        <v>106</v>
      </c>
      <c r="U73" s="47" t="e">
        <f t="shared" si="9"/>
        <v>#REF!</v>
      </c>
      <c r="AD73" s="1" t="e">
        <f t="shared" si="10"/>
        <v>#REF!</v>
      </c>
      <c r="AE73" s="1">
        <f t="shared" si="10"/>
        <v>5.7</v>
      </c>
      <c r="AF73" s="1" t="e">
        <f t="shared" si="10"/>
        <v>#N/A</v>
      </c>
      <c r="AG73" s="1" t="e">
        <f t="shared" si="8"/>
        <v>#N/A</v>
      </c>
    </row>
    <row r="74" spans="1:33">
      <c r="A74" s="42" t="s">
        <v>224</v>
      </c>
      <c r="B74" s="3" t="e">
        <f>VLOOKUP(A74,'DK Pricing'!H:J,3,FALSE)</f>
        <v>#N/A</v>
      </c>
      <c r="D74" s="1" t="e">
        <f t="shared" si="11"/>
        <v>#REF!</v>
      </c>
      <c r="E74" s="8" t="e">
        <f>VLOOKUP(A74,#REF!,4,FALSE)</f>
        <v>#REF!</v>
      </c>
      <c r="F74" s="8">
        <v>78</v>
      </c>
      <c r="G74" s="8" t="e">
        <f>VLOOKUP(A74,#REF!,5,FALSE)</f>
        <v>#REF!</v>
      </c>
      <c r="H74" s="8" t="e">
        <f t="shared" si="6"/>
        <v>#REF!</v>
      </c>
      <c r="I74" s="8" t="e">
        <f>VLOOKUP(A74,#REF!,5,FALSE)</f>
        <v>#REF!</v>
      </c>
      <c r="J74" s="8" t="e">
        <f>VLOOKUP(A74,#REF!,6,FALSE)</f>
        <v>#REF!</v>
      </c>
      <c r="K74" s="1" t="e">
        <f>VLOOKUP(A74,SG!H:L,7,FALSE)</f>
        <v>#N/A</v>
      </c>
      <c r="L74" s="1" t="e">
        <f>VLOOKUP(A74,SG!H:L,5,FALSE)</f>
        <v>#N/A</v>
      </c>
      <c r="M74" s="1" t="e">
        <f>VLOOKUP(A74,SG!H:L,6,FALSE)</f>
        <v>#N/A</v>
      </c>
      <c r="N74" s="1" t="e">
        <f t="shared" si="7"/>
        <v>#N/A</v>
      </c>
      <c r="O74" s="1" t="e">
        <f>VLOOKUP(A74,SG!H:L,4,FALSE)</f>
        <v>#N/A</v>
      </c>
      <c r="P74" s="1" t="e">
        <f>VLOOKUP(A74,SG!H:L,3,FALSE)</f>
        <v>#N/A</v>
      </c>
      <c r="Q74" s="1" t="e">
        <f>VLOOKUP(A74,#REF!,9,FALSE)</f>
        <v>#REF!</v>
      </c>
      <c r="R74" s="1">
        <v>118</v>
      </c>
      <c r="S74" s="1">
        <f>VLOOKUP(A74,[2]Proximity!$A:$B,2,FALSE)</f>
        <v>31</v>
      </c>
      <c r="T74" s="47">
        <f>VLOOKUP(A74,[2]BOB!$A:$C,3,FALSE)</f>
        <v>15</v>
      </c>
      <c r="U74" s="47" t="e">
        <f t="shared" si="9"/>
        <v>#REF!</v>
      </c>
      <c r="AD74" s="1" t="e">
        <f t="shared" si="10"/>
        <v>#REF!</v>
      </c>
      <c r="AE74" s="1">
        <f t="shared" si="10"/>
        <v>1.9</v>
      </c>
      <c r="AF74" s="1" t="e">
        <f t="shared" si="10"/>
        <v>#N/A</v>
      </c>
      <c r="AG74" s="1" t="e">
        <f t="shared" si="8"/>
        <v>#N/A</v>
      </c>
    </row>
    <row r="75" spans="1:33">
      <c r="A75" s="42" t="s">
        <v>157</v>
      </c>
      <c r="B75" s="3">
        <v>6600</v>
      </c>
      <c r="D75" s="1" t="e">
        <f t="shared" si="11"/>
        <v>#REF!</v>
      </c>
      <c r="E75" s="8" t="e">
        <f>VLOOKUP(A75,#REF!,4,FALSE)</f>
        <v>#REF!</v>
      </c>
      <c r="F75" s="8">
        <v>79</v>
      </c>
      <c r="G75" s="8" t="e">
        <f>VLOOKUP(A75,#REF!,5,FALSE)</f>
        <v>#REF!</v>
      </c>
      <c r="H75" s="8" t="e">
        <f t="shared" si="6"/>
        <v>#REF!</v>
      </c>
      <c r="I75" s="8" t="e">
        <f>VLOOKUP(A75,#REF!,5,FALSE)</f>
        <v>#REF!</v>
      </c>
      <c r="J75" s="8" t="e">
        <f>VLOOKUP(A75,#REF!,6,FALSE)</f>
        <v>#REF!</v>
      </c>
      <c r="K75" s="1">
        <v>0.89</v>
      </c>
      <c r="L75" s="1">
        <v>-1.1299999999999999</v>
      </c>
      <c r="M75" s="1">
        <v>0.44</v>
      </c>
      <c r="N75" s="1">
        <v>-0.69</v>
      </c>
      <c r="O75" s="1">
        <v>1.57</v>
      </c>
      <c r="P75" s="1">
        <v>-2.11</v>
      </c>
      <c r="Q75" s="1" t="e">
        <f>VLOOKUP(A75,#REF!,9,FALSE)</f>
        <v>#REF!</v>
      </c>
      <c r="R75" s="1">
        <v>21</v>
      </c>
      <c r="S75" s="1">
        <v>110</v>
      </c>
      <c r="T75" s="47" t="e">
        <f>VLOOKUP(A75,[2]BOB!$A:$C,3,FALSE)</f>
        <v>#N/A</v>
      </c>
      <c r="U75" s="47" t="e">
        <f t="shared" si="9"/>
        <v>#REF!</v>
      </c>
      <c r="AD75" s="1" t="e">
        <f t="shared" si="10"/>
        <v>#REF!</v>
      </c>
      <c r="AE75" s="1">
        <f t="shared" si="10"/>
        <v>9.6999999999999993</v>
      </c>
      <c r="AF75" s="1" t="e">
        <f t="shared" si="10"/>
        <v>#N/A</v>
      </c>
      <c r="AG75" s="1" t="e">
        <f t="shared" si="8"/>
        <v>#N/A</v>
      </c>
    </row>
    <row r="76" spans="1:33">
      <c r="A76" s="43" t="s">
        <v>55</v>
      </c>
      <c r="B76" s="3">
        <f>VLOOKUP(A76,'DK Pricing'!H:J,3,FALSE)</f>
        <v>6700</v>
      </c>
      <c r="D76" s="1" t="e">
        <f t="shared" si="11"/>
        <v>#REF!</v>
      </c>
      <c r="E76" s="8" t="e">
        <f>VLOOKUP(A76,#REF!,4,FALSE)</f>
        <v>#REF!</v>
      </c>
      <c r="F76" s="8">
        <v>80</v>
      </c>
      <c r="G76" s="8" t="e">
        <f>VLOOKUP(A76,#REF!,5,FALSE)</f>
        <v>#REF!</v>
      </c>
      <c r="H76" s="8" t="e">
        <f t="shared" si="6"/>
        <v>#REF!</v>
      </c>
      <c r="I76" s="8" t="e">
        <f>VLOOKUP(A76,#REF!,5,FALSE)</f>
        <v>#REF!</v>
      </c>
      <c r="J76" s="8" t="e">
        <f>VLOOKUP(A76,#REF!,6,FALSE)</f>
        <v>#REF!</v>
      </c>
      <c r="K76" s="1" t="e">
        <f>VLOOKUP(A76,SG!H:L,7,FALSE)</f>
        <v>#N/A</v>
      </c>
      <c r="L76" s="1" t="e">
        <f>VLOOKUP(A76,SG!H:L,5,FALSE)</f>
        <v>#N/A</v>
      </c>
      <c r="M76" s="1" t="e">
        <f>VLOOKUP(A76,SG!H:L,6,FALSE)</f>
        <v>#N/A</v>
      </c>
      <c r="N76" s="1" t="e">
        <f t="shared" si="7"/>
        <v>#N/A</v>
      </c>
      <c r="O76" s="1" t="e">
        <f>VLOOKUP(A76,SG!H:L,4,FALSE)</f>
        <v>#N/A</v>
      </c>
      <c r="P76" s="1" t="e">
        <f>VLOOKUP(A76,SG!H:L,3,FALSE)</f>
        <v>#N/A</v>
      </c>
      <c r="Q76" s="1" t="e">
        <f>VLOOKUP(A76,#REF!,9,FALSE)</f>
        <v>#REF!</v>
      </c>
      <c r="R76" s="1">
        <v>47</v>
      </c>
      <c r="S76" s="1">
        <f>VLOOKUP(A76,[2]Proximity!$A:$B,2,FALSE)</f>
        <v>52</v>
      </c>
      <c r="T76" s="47">
        <f>VLOOKUP(A76,[2]BOB!$A:$C,3,FALSE)</f>
        <v>87</v>
      </c>
      <c r="U76" s="47" t="e">
        <f t="shared" si="9"/>
        <v>#REF!</v>
      </c>
      <c r="AD76" s="1" t="e">
        <f t="shared" si="10"/>
        <v>#REF!</v>
      </c>
      <c r="AE76" s="1">
        <f t="shared" si="10"/>
        <v>7.4</v>
      </c>
      <c r="AF76" s="1" t="e">
        <f t="shared" si="10"/>
        <v>#N/A</v>
      </c>
      <c r="AG76" s="1" t="e">
        <f t="shared" si="8"/>
        <v>#N/A</v>
      </c>
    </row>
    <row r="77" spans="1:33">
      <c r="A77" s="42" t="s">
        <v>329</v>
      </c>
      <c r="B77" s="3" t="e">
        <f>VLOOKUP(A77,'DK Pricing'!H:J,3,FALSE)</f>
        <v>#N/A</v>
      </c>
      <c r="D77" s="1" t="e">
        <f t="shared" si="11"/>
        <v>#REF!</v>
      </c>
      <c r="E77" s="8" t="e">
        <f>VLOOKUP(A77,#REF!,4,FALSE)</f>
        <v>#REF!</v>
      </c>
      <c r="F77" s="8">
        <v>81</v>
      </c>
      <c r="G77" s="8" t="e">
        <f>VLOOKUP(A77,#REF!,5,FALSE)</f>
        <v>#REF!</v>
      </c>
      <c r="H77" s="8" t="e">
        <f t="shared" si="6"/>
        <v>#REF!</v>
      </c>
      <c r="I77" s="8" t="e">
        <f>VLOOKUP(A77,#REF!,5,FALSE)</f>
        <v>#REF!</v>
      </c>
      <c r="J77" s="8" t="e">
        <f>VLOOKUP(A77,#REF!,6,FALSE)</f>
        <v>#REF!</v>
      </c>
      <c r="K77" s="1" t="e">
        <f>VLOOKUP(A77,SG!H:L,7,FALSE)</f>
        <v>#N/A</v>
      </c>
      <c r="L77" s="1" t="e">
        <f>VLOOKUP(A77,SG!H:L,5,FALSE)</f>
        <v>#N/A</v>
      </c>
      <c r="M77" s="1" t="e">
        <f>VLOOKUP(A77,SG!H:L,6,FALSE)</f>
        <v>#N/A</v>
      </c>
      <c r="N77" s="1" t="e">
        <f t="shared" si="7"/>
        <v>#N/A</v>
      </c>
      <c r="O77" s="1" t="e">
        <f>VLOOKUP(A77,SG!H:L,4,FALSE)</f>
        <v>#N/A</v>
      </c>
      <c r="P77" s="1" t="e">
        <f>VLOOKUP(A77,SG!H:L,3,FALSE)</f>
        <v>#N/A</v>
      </c>
      <c r="Q77" s="1" t="e">
        <f>VLOOKUP(A77,#REF!,9,FALSE)</f>
        <v>#REF!</v>
      </c>
      <c r="R77" s="1">
        <v>6</v>
      </c>
      <c r="S77" s="1">
        <v>110</v>
      </c>
      <c r="T77" s="47" t="e">
        <f>VLOOKUP(A77,[2]BOB!$A:$C,3,FALSE)</f>
        <v>#N/A</v>
      </c>
      <c r="U77" s="47" t="e">
        <f t="shared" si="9"/>
        <v>#REF!</v>
      </c>
      <c r="AD77" s="1" t="e">
        <f t="shared" si="10"/>
        <v>#REF!</v>
      </c>
      <c r="AE77" s="1">
        <f t="shared" si="10"/>
        <v>12.4</v>
      </c>
      <c r="AF77" s="1" t="e">
        <f t="shared" si="10"/>
        <v>#N/A</v>
      </c>
      <c r="AG77" s="1" t="e">
        <f t="shared" si="8"/>
        <v>#N/A</v>
      </c>
    </row>
    <row r="78" spans="1:33">
      <c r="A78" s="42" t="s">
        <v>284</v>
      </c>
      <c r="B78" s="3" t="e">
        <f>VLOOKUP(A78,'DK Pricing'!H:J,3,FALSE)</f>
        <v>#N/A</v>
      </c>
      <c r="D78" s="1" t="e">
        <f t="shared" si="11"/>
        <v>#REF!</v>
      </c>
      <c r="E78" s="8" t="e">
        <f>VLOOKUP(A78,#REF!,4,FALSE)</f>
        <v>#REF!</v>
      </c>
      <c r="F78" s="8">
        <v>82</v>
      </c>
      <c r="G78" s="8" t="e">
        <f>VLOOKUP(A78,#REF!,5,FALSE)</f>
        <v>#REF!</v>
      </c>
      <c r="H78" s="8" t="e">
        <f t="shared" si="6"/>
        <v>#REF!</v>
      </c>
      <c r="I78" s="8" t="e">
        <f>VLOOKUP(A78,#REF!,5,FALSE)</f>
        <v>#REF!</v>
      </c>
      <c r="J78" s="8" t="e">
        <f>VLOOKUP(A78,#REF!,6,FALSE)</f>
        <v>#REF!</v>
      </c>
      <c r="K78" s="1" t="e">
        <f>VLOOKUP(A78,SG!H:L,7,FALSE)</f>
        <v>#N/A</v>
      </c>
      <c r="L78" s="1" t="e">
        <f>VLOOKUP(A78,SG!H:L,5,FALSE)</f>
        <v>#N/A</v>
      </c>
      <c r="M78" s="1" t="e">
        <f>VLOOKUP(A78,SG!H:L,6,FALSE)</f>
        <v>#N/A</v>
      </c>
      <c r="N78" s="1" t="e">
        <f t="shared" si="7"/>
        <v>#N/A</v>
      </c>
      <c r="O78" s="1" t="e">
        <f>VLOOKUP(A78,SG!H:L,4,FALSE)</f>
        <v>#N/A</v>
      </c>
      <c r="P78" s="1" t="e">
        <f>VLOOKUP(A78,SG!H:L,3,FALSE)</f>
        <v>#N/A</v>
      </c>
      <c r="Q78" s="1" t="e">
        <f>VLOOKUP(A78,#REF!,9,FALSE)</f>
        <v>#REF!</v>
      </c>
      <c r="R78" s="1">
        <v>21</v>
      </c>
      <c r="S78" s="1">
        <f>VLOOKUP(A78,[2]Proximity!$A:$B,2,FALSE)</f>
        <v>69</v>
      </c>
      <c r="T78" s="47">
        <f>VLOOKUP(A78,[2]BOB!$A:$C,3,FALSE)</f>
        <v>175</v>
      </c>
      <c r="U78" s="47" t="e">
        <f t="shared" si="9"/>
        <v>#REF!</v>
      </c>
      <c r="AD78" s="1" t="e">
        <f t="shared" si="10"/>
        <v>#REF!</v>
      </c>
      <c r="AE78" s="1">
        <f t="shared" si="10"/>
        <v>9.6999999999999993</v>
      </c>
      <c r="AF78" s="1" t="e">
        <f t="shared" si="10"/>
        <v>#N/A</v>
      </c>
      <c r="AG78" s="1" t="e">
        <f t="shared" si="8"/>
        <v>#N/A</v>
      </c>
    </row>
    <row r="79" spans="1:33">
      <c r="A79" s="42" t="s">
        <v>177</v>
      </c>
      <c r="B79" s="3">
        <f>VLOOKUP(A79,'DK Pricing'!H:J,3,FALSE)</f>
        <v>6600</v>
      </c>
      <c r="D79" s="1" t="e">
        <f t="shared" si="11"/>
        <v>#REF!</v>
      </c>
      <c r="E79" s="8" t="e">
        <f>VLOOKUP(A79,#REF!,4,FALSE)</f>
        <v>#REF!</v>
      </c>
      <c r="F79" s="8">
        <v>83</v>
      </c>
      <c r="G79" s="8" t="e">
        <f>VLOOKUP(A79,#REF!,5,FALSE)</f>
        <v>#REF!</v>
      </c>
      <c r="H79" s="8" t="e">
        <f t="shared" si="6"/>
        <v>#REF!</v>
      </c>
      <c r="I79" s="8" t="e">
        <f>VLOOKUP(A79,#REF!,5,FALSE)</f>
        <v>#REF!</v>
      </c>
      <c r="J79" s="8" t="e">
        <f>VLOOKUP(A79,#REF!,6,FALSE)</f>
        <v>#REF!</v>
      </c>
      <c r="K79" s="1" t="e">
        <f>VLOOKUP(A79,SG!H:L,7,FALSE)</f>
        <v>#N/A</v>
      </c>
      <c r="L79" s="1" t="e">
        <f>VLOOKUP(A79,SG!H:L,5,FALSE)</f>
        <v>#N/A</v>
      </c>
      <c r="M79" s="1" t="e">
        <f>VLOOKUP(A79,SG!H:L,6,FALSE)</f>
        <v>#N/A</v>
      </c>
      <c r="N79" s="1" t="e">
        <f t="shared" si="7"/>
        <v>#N/A</v>
      </c>
      <c r="O79" s="1" t="e">
        <f>VLOOKUP(A79,SG!H:L,4,FALSE)</f>
        <v>#N/A</v>
      </c>
      <c r="P79" s="1" t="e">
        <f>VLOOKUP(A79,SG!H:L,3,FALSE)</f>
        <v>#N/A</v>
      </c>
      <c r="Q79" s="1" t="e">
        <f>VLOOKUP(A79,#REF!,9,FALSE)</f>
        <v>#REF!</v>
      </c>
      <c r="R79" s="1">
        <v>72</v>
      </c>
      <c r="S79" s="1">
        <f>VLOOKUP(A79,[2]Proximity!$A:$B,2,FALSE)</f>
        <v>80</v>
      </c>
      <c r="T79" s="47">
        <f>VLOOKUP(A79,[2]BOB!$A:$C,3,FALSE)</f>
        <v>155</v>
      </c>
      <c r="U79" s="47" t="e">
        <f t="shared" si="9"/>
        <v>#REF!</v>
      </c>
      <c r="AD79" s="1" t="e">
        <f t="shared" si="10"/>
        <v>#REF!</v>
      </c>
      <c r="AE79" s="1">
        <f t="shared" si="10"/>
        <v>5.7</v>
      </c>
      <c r="AF79" s="1" t="e">
        <f t="shared" si="10"/>
        <v>#N/A</v>
      </c>
      <c r="AG79" s="1" t="e">
        <f t="shared" si="8"/>
        <v>#N/A</v>
      </c>
    </row>
    <row r="80" spans="1:33">
      <c r="A80" s="42" t="s">
        <v>330</v>
      </c>
      <c r="B80" s="3" t="e">
        <f>VLOOKUP(A80,'DK Pricing'!H:J,3,FALSE)</f>
        <v>#N/A</v>
      </c>
      <c r="D80" s="1" t="e">
        <f t="shared" si="11"/>
        <v>#REF!</v>
      </c>
      <c r="E80" s="8" t="e">
        <f>VLOOKUP(A80,#REF!,4,FALSE)</f>
        <v>#REF!</v>
      </c>
      <c r="F80" s="8">
        <v>84</v>
      </c>
      <c r="G80" s="8" t="e">
        <f>VLOOKUP(A80,#REF!,5,FALSE)</f>
        <v>#REF!</v>
      </c>
      <c r="H80" s="8" t="e">
        <f t="shared" si="6"/>
        <v>#REF!</v>
      </c>
      <c r="I80" s="8" t="e">
        <f>VLOOKUP(A80,#REF!,5,FALSE)</f>
        <v>#REF!</v>
      </c>
      <c r="J80" s="8" t="e">
        <f>VLOOKUP(A80,#REF!,6,FALSE)</f>
        <v>#REF!</v>
      </c>
      <c r="K80" s="1">
        <v>0.25</v>
      </c>
      <c r="L80" s="1">
        <v>0.12</v>
      </c>
      <c r="M80" s="1">
        <v>-0.22</v>
      </c>
      <c r="N80" s="1">
        <v>-0.1</v>
      </c>
      <c r="O80" s="1">
        <v>0.36</v>
      </c>
      <c r="P80" s="1">
        <v>-0.48</v>
      </c>
      <c r="Q80" s="1" t="e">
        <f>VLOOKUP(A80,#REF!,9,FALSE)</f>
        <v>#REF!</v>
      </c>
      <c r="R80" s="1">
        <v>6</v>
      </c>
      <c r="S80" s="1">
        <v>110</v>
      </c>
      <c r="T80" s="47" t="e">
        <f>VLOOKUP(A80,[2]BOB!$A:$C,3,FALSE)</f>
        <v>#N/A</v>
      </c>
      <c r="U80" s="47" t="e">
        <f t="shared" si="9"/>
        <v>#REF!</v>
      </c>
      <c r="AD80" s="1" t="e">
        <f t="shared" si="10"/>
        <v>#REF!</v>
      </c>
      <c r="AE80" s="1">
        <f t="shared" si="10"/>
        <v>12.4</v>
      </c>
      <c r="AF80" s="1" t="e">
        <f t="shared" si="10"/>
        <v>#N/A</v>
      </c>
      <c r="AG80" s="1" t="e">
        <f t="shared" si="8"/>
        <v>#N/A</v>
      </c>
    </row>
    <row r="81" spans="1:33">
      <c r="A81" s="43" t="s">
        <v>51</v>
      </c>
      <c r="B81" s="3">
        <f>VLOOKUP(A81,'DK Pricing'!H:J,3,FALSE)</f>
        <v>6900</v>
      </c>
      <c r="D81" s="1" t="e">
        <f t="shared" si="11"/>
        <v>#REF!</v>
      </c>
      <c r="E81" s="8" t="e">
        <f>VLOOKUP(A81,#REF!,4,FALSE)</f>
        <v>#REF!</v>
      </c>
      <c r="F81" s="8">
        <v>85</v>
      </c>
      <c r="G81" s="8" t="e">
        <f>VLOOKUP(A81,#REF!,5,FALSE)</f>
        <v>#REF!</v>
      </c>
      <c r="H81" s="8" t="e">
        <f t="shared" si="6"/>
        <v>#REF!</v>
      </c>
      <c r="I81" s="8" t="e">
        <f>VLOOKUP(A81,#REF!,5,FALSE)</f>
        <v>#REF!</v>
      </c>
      <c r="J81" s="8" t="e">
        <f>VLOOKUP(A81,#REF!,6,FALSE)</f>
        <v>#REF!</v>
      </c>
      <c r="K81" s="1" t="e">
        <f>VLOOKUP(A81,SG!H:L,7,FALSE)</f>
        <v>#N/A</v>
      </c>
      <c r="L81" s="1" t="e">
        <f>VLOOKUP(A81,SG!H:L,5,FALSE)</f>
        <v>#N/A</v>
      </c>
      <c r="M81" s="1" t="e">
        <f>VLOOKUP(A81,SG!H:L,6,FALSE)</f>
        <v>#N/A</v>
      </c>
      <c r="N81" s="1" t="e">
        <f t="shared" si="7"/>
        <v>#N/A</v>
      </c>
      <c r="O81" s="1" t="e">
        <f>VLOOKUP(A81,SG!H:L,4,FALSE)</f>
        <v>#N/A</v>
      </c>
      <c r="P81" s="1" t="e">
        <f>VLOOKUP(A81,SG!H:L,3,FALSE)</f>
        <v>#N/A</v>
      </c>
      <c r="Q81" s="1" t="e">
        <f>VLOOKUP(A81,#REF!,9,FALSE)</f>
        <v>#REF!</v>
      </c>
      <c r="R81" s="1">
        <v>21</v>
      </c>
      <c r="S81" s="1">
        <f>VLOOKUP(A81,[2]Proximity!$A:$B,2,FALSE)</f>
        <v>166</v>
      </c>
      <c r="T81" s="47">
        <f>VLOOKUP(A81,[2]BOB!$A:$C,3,FALSE)</f>
        <v>93</v>
      </c>
      <c r="U81" s="47" t="e">
        <f t="shared" si="9"/>
        <v>#REF!</v>
      </c>
      <c r="AD81" s="1" t="e">
        <f t="shared" si="10"/>
        <v>#REF!</v>
      </c>
      <c r="AE81" s="1">
        <f t="shared" si="10"/>
        <v>9.6999999999999993</v>
      </c>
      <c r="AF81" s="1" t="e">
        <f t="shared" si="10"/>
        <v>#N/A</v>
      </c>
      <c r="AG81" s="1" t="e">
        <f t="shared" si="8"/>
        <v>#N/A</v>
      </c>
    </row>
    <row r="82" spans="1:33">
      <c r="A82" s="42" t="s">
        <v>145</v>
      </c>
      <c r="B82" s="3" t="e">
        <f>VLOOKUP(A82,'DK Pricing'!H:J,3,FALSE)</f>
        <v>#N/A</v>
      </c>
      <c r="D82" s="1" t="e">
        <f t="shared" si="11"/>
        <v>#REF!</v>
      </c>
      <c r="E82" s="8" t="e">
        <f>VLOOKUP(A82,#REF!,4,FALSE)</f>
        <v>#REF!</v>
      </c>
      <c r="F82" s="8">
        <v>86</v>
      </c>
      <c r="G82" s="8" t="e">
        <f>VLOOKUP(A82,#REF!,5,FALSE)</f>
        <v>#REF!</v>
      </c>
      <c r="H82" s="8" t="e">
        <f t="shared" si="6"/>
        <v>#REF!</v>
      </c>
      <c r="I82" s="8" t="e">
        <f>VLOOKUP(A82,#REF!,5,FALSE)</f>
        <v>#REF!</v>
      </c>
      <c r="J82" s="8" t="e">
        <f>VLOOKUP(A82,#REF!,6,FALSE)</f>
        <v>#REF!</v>
      </c>
      <c r="K82" s="1" t="e">
        <f>VLOOKUP(A82,SG!H:L,7,FALSE)</f>
        <v>#N/A</v>
      </c>
      <c r="L82" s="1" t="e">
        <f>VLOOKUP(A82,SG!H:L,5,FALSE)</f>
        <v>#N/A</v>
      </c>
      <c r="M82" s="1" t="e">
        <f>VLOOKUP(A82,SG!H:L,6,FALSE)</f>
        <v>#N/A</v>
      </c>
      <c r="N82" s="1" t="e">
        <f t="shared" si="7"/>
        <v>#N/A</v>
      </c>
      <c r="O82" s="1" t="e">
        <f>VLOOKUP(A82,SG!H:L,4,FALSE)</f>
        <v>#N/A</v>
      </c>
      <c r="P82" s="1" t="e">
        <f>VLOOKUP(A82,SG!H:L,3,FALSE)</f>
        <v>#N/A</v>
      </c>
      <c r="Q82" s="1" t="e">
        <f>VLOOKUP(A82,#REF!,9,FALSE)</f>
        <v>#REF!</v>
      </c>
      <c r="R82" s="1">
        <v>6</v>
      </c>
      <c r="S82" s="1">
        <f>VLOOKUP(A82,[2]Proximity!$A:$B,2,FALSE)</f>
        <v>27</v>
      </c>
      <c r="T82" s="47">
        <f>VLOOKUP(A82,[2]BOB!$A:$C,3,FALSE)</f>
        <v>51</v>
      </c>
      <c r="U82" s="47" t="e">
        <f t="shared" si="9"/>
        <v>#REF!</v>
      </c>
      <c r="AD82" s="1" t="e">
        <f t="shared" si="10"/>
        <v>#REF!</v>
      </c>
      <c r="AE82" s="1">
        <f t="shared" si="10"/>
        <v>12.4</v>
      </c>
      <c r="AF82" s="1" t="e">
        <f t="shared" si="10"/>
        <v>#N/A</v>
      </c>
      <c r="AG82" s="1" t="e">
        <f t="shared" si="8"/>
        <v>#N/A</v>
      </c>
    </row>
    <row r="83" spans="1:33">
      <c r="A83" s="42" t="s">
        <v>83</v>
      </c>
      <c r="B83" s="3">
        <f>VLOOKUP(A83,'DK Pricing'!H:J,3,FALSE)</f>
        <v>6700</v>
      </c>
      <c r="D83" s="1" t="e">
        <f t="shared" si="11"/>
        <v>#REF!</v>
      </c>
      <c r="E83" s="8" t="e">
        <f>VLOOKUP(A83,#REF!,4,FALSE)</f>
        <v>#REF!</v>
      </c>
      <c r="F83" s="8">
        <v>87</v>
      </c>
      <c r="G83" s="8" t="e">
        <f>VLOOKUP(A83,#REF!,5,FALSE)</f>
        <v>#REF!</v>
      </c>
      <c r="H83" s="8" t="e">
        <f t="shared" si="6"/>
        <v>#REF!</v>
      </c>
      <c r="I83" s="8" t="e">
        <f>VLOOKUP(A83,#REF!,5,FALSE)</f>
        <v>#REF!</v>
      </c>
      <c r="J83" s="8" t="e">
        <f>VLOOKUP(A83,#REF!,6,FALSE)</f>
        <v>#REF!</v>
      </c>
      <c r="K83" s="1" t="e">
        <f>VLOOKUP(A83,SG!H:L,7,FALSE)</f>
        <v>#N/A</v>
      </c>
      <c r="L83" s="1" t="e">
        <f>VLOOKUP(A83,SG!H:L,5,FALSE)</f>
        <v>#N/A</v>
      </c>
      <c r="M83" s="1" t="e">
        <f>VLOOKUP(A83,SG!H:L,6,FALSE)</f>
        <v>#N/A</v>
      </c>
      <c r="N83" s="1" t="e">
        <f t="shared" si="7"/>
        <v>#N/A</v>
      </c>
      <c r="O83" s="1" t="e">
        <f>VLOOKUP(A83,SG!H:L,4,FALSE)</f>
        <v>#N/A</v>
      </c>
      <c r="P83" s="1" t="e">
        <f>VLOOKUP(A83,SG!H:L,3,FALSE)</f>
        <v>#N/A</v>
      </c>
      <c r="Q83" s="1" t="e">
        <f>VLOOKUP(A83,#REF!,9,FALSE)</f>
        <v>#REF!</v>
      </c>
      <c r="R83" s="1">
        <v>91</v>
      </c>
      <c r="S83" s="1">
        <f>VLOOKUP(A83,[2]Proximity!$A:$B,2,FALSE)</f>
        <v>200</v>
      </c>
      <c r="T83" s="47">
        <f>VLOOKUP(A83,[2]BOB!$A:$C,3,FALSE)</f>
        <v>166</v>
      </c>
      <c r="U83" s="47" t="e">
        <f t="shared" si="9"/>
        <v>#REF!</v>
      </c>
      <c r="AD83" s="1" t="e">
        <f t="shared" si="10"/>
        <v>#REF!</v>
      </c>
      <c r="AE83" s="1">
        <f t="shared" si="10"/>
        <v>3.4</v>
      </c>
      <c r="AF83" s="1" t="e">
        <f t="shared" si="10"/>
        <v>#N/A</v>
      </c>
      <c r="AG83" s="1" t="e">
        <f t="shared" si="8"/>
        <v>#N/A</v>
      </c>
    </row>
    <row r="84" spans="1:33">
      <c r="A84" s="43" t="s">
        <v>298</v>
      </c>
      <c r="B84" s="3">
        <f>VLOOKUP(A84,'DK Pricing'!H:J,3,FALSE)</f>
        <v>7000</v>
      </c>
      <c r="D84" s="1" t="e">
        <f t="shared" si="11"/>
        <v>#REF!</v>
      </c>
      <c r="E84" s="8" t="e">
        <f>VLOOKUP(A84,#REF!,4,FALSE)</f>
        <v>#REF!</v>
      </c>
      <c r="F84" s="8">
        <v>88</v>
      </c>
      <c r="G84" s="8" t="e">
        <f>VLOOKUP(A84,#REF!,5,FALSE)</f>
        <v>#REF!</v>
      </c>
      <c r="H84" s="8" t="e">
        <f t="shared" si="6"/>
        <v>#REF!</v>
      </c>
      <c r="I84" s="8" t="e">
        <f>VLOOKUP(A84,#REF!,5,FALSE)</f>
        <v>#REF!</v>
      </c>
      <c r="J84" s="8" t="e">
        <f>VLOOKUP(A84,#REF!,6,FALSE)</f>
        <v>#REF!</v>
      </c>
      <c r="K84" s="1" t="e">
        <f>VLOOKUP(A84,SG!H:L,7,FALSE)</f>
        <v>#N/A</v>
      </c>
      <c r="L84" s="1" t="e">
        <f>VLOOKUP(A84,SG!H:L,5,FALSE)</f>
        <v>#N/A</v>
      </c>
      <c r="M84" s="1" t="e">
        <f>VLOOKUP(A84,SG!H:L,6,FALSE)</f>
        <v>#N/A</v>
      </c>
      <c r="N84" s="1" t="e">
        <f t="shared" si="7"/>
        <v>#N/A</v>
      </c>
      <c r="O84" s="1" t="e">
        <f>VLOOKUP(A84,SG!H:L,4,FALSE)</f>
        <v>#N/A</v>
      </c>
      <c r="P84" s="1" t="e">
        <f>VLOOKUP(A84,SG!H:L,3,FALSE)</f>
        <v>#N/A</v>
      </c>
      <c r="Q84" s="1" t="e">
        <f>VLOOKUP(A84,#REF!,9,FALSE)</f>
        <v>#REF!</v>
      </c>
      <c r="R84" s="1">
        <v>142</v>
      </c>
      <c r="S84" s="1">
        <f>VLOOKUP(A84,[2]Proximity!$A:$B,2,FALSE)</f>
        <v>52</v>
      </c>
      <c r="T84" s="47">
        <f>VLOOKUP(A84,[2]BOB!$A:$C,3,FALSE)</f>
        <v>30</v>
      </c>
      <c r="U84" s="47" t="e">
        <f t="shared" si="9"/>
        <v>#REF!</v>
      </c>
      <c r="AD84" s="1" t="e">
        <f t="shared" si="10"/>
        <v>#REF!</v>
      </c>
      <c r="AE84" s="1">
        <f t="shared" si="10"/>
        <v>0.2</v>
      </c>
      <c r="AF84" s="1" t="e">
        <f t="shared" si="10"/>
        <v>#N/A</v>
      </c>
      <c r="AG84" s="1" t="e">
        <f t="shared" si="8"/>
        <v>#N/A</v>
      </c>
    </row>
    <row r="85" spans="1:33">
      <c r="A85" s="42" t="s">
        <v>57</v>
      </c>
      <c r="B85" s="3">
        <f>VLOOKUP(A85,'DK Pricing'!H:J,3,FALSE)</f>
        <v>8800</v>
      </c>
      <c r="D85" s="1" t="e">
        <f t="shared" si="11"/>
        <v>#REF!</v>
      </c>
      <c r="E85" s="8" t="e">
        <f>VLOOKUP(A85,#REF!,4,FALSE)</f>
        <v>#REF!</v>
      </c>
      <c r="F85" s="8">
        <v>89</v>
      </c>
      <c r="G85" s="8" t="e">
        <f>VLOOKUP(A85,#REF!,5,FALSE)</f>
        <v>#REF!</v>
      </c>
      <c r="H85" s="8" t="e">
        <f t="shared" si="6"/>
        <v>#REF!</v>
      </c>
      <c r="I85" s="8" t="e">
        <f>VLOOKUP(A85,#REF!,5,FALSE)</f>
        <v>#REF!</v>
      </c>
      <c r="J85" s="8" t="e">
        <f>VLOOKUP(A85,#REF!,6,FALSE)</f>
        <v>#REF!</v>
      </c>
      <c r="K85" s="1" t="e">
        <f>VLOOKUP(A85,SG!H:L,7,FALSE)</f>
        <v>#N/A</v>
      </c>
      <c r="L85" s="1" t="e">
        <f>VLOOKUP(A85,SG!H:L,5,FALSE)</f>
        <v>#N/A</v>
      </c>
      <c r="M85" s="1" t="e">
        <f>VLOOKUP(A85,SG!H:L,6,FALSE)</f>
        <v>#N/A</v>
      </c>
      <c r="N85" s="1" t="e">
        <f t="shared" si="7"/>
        <v>#N/A</v>
      </c>
      <c r="O85" s="1" t="e">
        <f>VLOOKUP(A85,SG!H:L,4,FALSE)</f>
        <v>#N/A</v>
      </c>
      <c r="P85" s="1" t="e">
        <f>VLOOKUP(A85,SG!H:L,3,FALSE)</f>
        <v>#N/A</v>
      </c>
      <c r="Q85" s="1" t="e">
        <f>VLOOKUP(A85,#REF!,9,FALSE)</f>
        <v>#REF!</v>
      </c>
      <c r="R85" s="1">
        <v>21</v>
      </c>
      <c r="S85" s="1">
        <f>VLOOKUP(A85,[2]Proximity!$A:$B,2,FALSE)</f>
        <v>29</v>
      </c>
      <c r="T85" s="47">
        <f>VLOOKUP(A85,[2]BOB!$A:$C,3,FALSE)</f>
        <v>89</v>
      </c>
      <c r="U85" s="47" t="e">
        <f t="shared" si="9"/>
        <v>#REF!</v>
      </c>
      <c r="AD85" s="1" t="e">
        <f t="shared" si="10"/>
        <v>#REF!</v>
      </c>
      <c r="AE85" s="1">
        <f t="shared" si="10"/>
        <v>9.6999999999999993</v>
      </c>
      <c r="AF85" s="1" t="e">
        <f t="shared" si="10"/>
        <v>#N/A</v>
      </c>
      <c r="AG85" s="1" t="e">
        <f t="shared" si="8"/>
        <v>#N/A</v>
      </c>
    </row>
    <row r="86" spans="1:33">
      <c r="A86" s="42" t="s">
        <v>204</v>
      </c>
      <c r="B86" s="3">
        <f>VLOOKUP(A86,'DK Pricing'!H:J,3,FALSE)</f>
        <v>6500</v>
      </c>
      <c r="D86" s="1" t="e">
        <f t="shared" si="11"/>
        <v>#REF!</v>
      </c>
      <c r="E86" s="8" t="e">
        <f>VLOOKUP(A86,#REF!,4,FALSE)</f>
        <v>#REF!</v>
      </c>
      <c r="F86" s="8">
        <v>90</v>
      </c>
      <c r="G86" s="8" t="e">
        <f>VLOOKUP(A86,#REF!,5,FALSE)</f>
        <v>#REF!</v>
      </c>
      <c r="H86" s="8" t="e">
        <f t="shared" si="6"/>
        <v>#REF!</v>
      </c>
      <c r="I86" s="8" t="e">
        <f>VLOOKUP(A86,#REF!,5,FALSE)</f>
        <v>#REF!</v>
      </c>
      <c r="J86" s="8" t="e">
        <f>VLOOKUP(A86,#REF!,6,FALSE)</f>
        <v>#REF!</v>
      </c>
      <c r="K86" s="1" t="e">
        <f>VLOOKUP(A86,SG!H:L,7,FALSE)</f>
        <v>#N/A</v>
      </c>
      <c r="L86" s="1" t="e">
        <f>VLOOKUP(A86,SG!H:L,5,FALSE)</f>
        <v>#N/A</v>
      </c>
      <c r="M86" s="1" t="e">
        <f>VLOOKUP(A86,SG!H:L,6,FALSE)</f>
        <v>#N/A</v>
      </c>
      <c r="N86" s="1" t="e">
        <f t="shared" si="7"/>
        <v>#N/A</v>
      </c>
      <c r="O86" s="1" t="e">
        <f>VLOOKUP(A86,SG!H:L,4,FALSE)</f>
        <v>#N/A</v>
      </c>
      <c r="P86" s="1" t="e">
        <f>VLOOKUP(A86,SG!H:L,3,FALSE)</f>
        <v>#N/A</v>
      </c>
      <c r="Q86" s="1" t="e">
        <f>VLOOKUP(A86,#REF!,9,FALSE)</f>
        <v>#REF!</v>
      </c>
      <c r="R86" s="1">
        <v>91</v>
      </c>
      <c r="S86" s="1">
        <f>VLOOKUP(A86,[2]Proximity!$A:$B,2,FALSE)</f>
        <v>126</v>
      </c>
      <c r="T86" s="47">
        <f>VLOOKUP(A86,[2]BOB!$A:$C,3,FALSE)</f>
        <v>36</v>
      </c>
      <c r="U86" s="47" t="e">
        <f t="shared" si="9"/>
        <v>#REF!</v>
      </c>
      <c r="AD86" s="1" t="e">
        <f t="shared" si="10"/>
        <v>#REF!</v>
      </c>
      <c r="AE86" s="1">
        <f t="shared" si="10"/>
        <v>3.4</v>
      </c>
      <c r="AF86" s="1" t="e">
        <f t="shared" si="10"/>
        <v>#N/A</v>
      </c>
      <c r="AG86" s="1" t="e">
        <f t="shared" si="8"/>
        <v>#N/A</v>
      </c>
    </row>
    <row r="87" spans="1:33">
      <c r="A87" s="43" t="s">
        <v>85</v>
      </c>
      <c r="B87" s="3" t="e">
        <f>VLOOKUP(A87,'DK Pricing'!H:J,3,FALSE)</f>
        <v>#N/A</v>
      </c>
      <c r="D87" s="1" t="e">
        <f t="shared" si="11"/>
        <v>#REF!</v>
      </c>
      <c r="E87" s="8" t="e">
        <f>VLOOKUP(A87,#REF!,4,FALSE)</f>
        <v>#REF!</v>
      </c>
      <c r="F87" s="8">
        <v>91</v>
      </c>
      <c r="G87" s="8" t="e">
        <f>VLOOKUP(A87,#REF!,5,FALSE)</f>
        <v>#REF!</v>
      </c>
      <c r="H87" s="8" t="e">
        <f t="shared" si="6"/>
        <v>#REF!</v>
      </c>
      <c r="I87" s="8" t="e">
        <f>VLOOKUP(A87,#REF!,5,FALSE)</f>
        <v>#REF!</v>
      </c>
      <c r="J87" s="8" t="e">
        <f>VLOOKUP(A87,#REF!,6,FALSE)</f>
        <v>#REF!</v>
      </c>
      <c r="K87" s="1" t="e">
        <f>VLOOKUP(A87,SG!H:L,7,FALSE)</f>
        <v>#N/A</v>
      </c>
      <c r="L87" s="1" t="e">
        <f>VLOOKUP(A87,SG!H:L,5,FALSE)</f>
        <v>#N/A</v>
      </c>
      <c r="M87" s="1" t="e">
        <f>VLOOKUP(A87,SG!H:L,6,FALSE)</f>
        <v>#N/A</v>
      </c>
      <c r="N87" s="1" t="e">
        <f t="shared" si="7"/>
        <v>#N/A</v>
      </c>
      <c r="O87" s="1" t="e">
        <f>VLOOKUP(A87,SG!H:L,4,FALSE)</f>
        <v>#N/A</v>
      </c>
      <c r="P87" s="1" t="e">
        <f>VLOOKUP(A87,SG!H:L,3,FALSE)</f>
        <v>#N/A</v>
      </c>
      <c r="Q87" s="1" t="e">
        <f>VLOOKUP(A87,#REF!,9,FALSE)</f>
        <v>#REF!</v>
      </c>
      <c r="R87" s="1">
        <v>47</v>
      </c>
      <c r="S87" s="1">
        <f>VLOOKUP(A87,[2]Proximity!$A:$B,2,FALSE)</f>
        <v>88</v>
      </c>
      <c r="T87" s="47">
        <f>VLOOKUP(A87,[2]BOB!$A:$C,3,FALSE)</f>
        <v>171</v>
      </c>
      <c r="U87" s="47" t="e">
        <f t="shared" si="9"/>
        <v>#REF!</v>
      </c>
      <c r="AD87" s="1" t="e">
        <f t="shared" si="10"/>
        <v>#REF!</v>
      </c>
      <c r="AE87" s="1">
        <f t="shared" si="10"/>
        <v>7.4</v>
      </c>
      <c r="AF87" s="1" t="e">
        <f t="shared" si="10"/>
        <v>#N/A</v>
      </c>
      <c r="AG87" s="1" t="e">
        <f t="shared" si="8"/>
        <v>#N/A</v>
      </c>
    </row>
    <row r="88" spans="1:33">
      <c r="A88" s="42" t="s">
        <v>190</v>
      </c>
      <c r="B88" s="3" t="e">
        <f>VLOOKUP(A88,'DK Pricing'!H:J,3,FALSE)</f>
        <v>#N/A</v>
      </c>
      <c r="D88" s="1" t="e">
        <f t="shared" si="11"/>
        <v>#REF!</v>
      </c>
      <c r="E88" s="8" t="e">
        <f>VLOOKUP(A88,#REF!,4,FALSE)</f>
        <v>#REF!</v>
      </c>
      <c r="F88" s="8">
        <v>92</v>
      </c>
      <c r="G88" s="8" t="e">
        <f>VLOOKUP(A88,#REF!,5,FALSE)</f>
        <v>#REF!</v>
      </c>
      <c r="H88" s="8" t="e">
        <f t="shared" si="6"/>
        <v>#REF!</v>
      </c>
      <c r="I88" s="8" t="e">
        <f>VLOOKUP(A88,#REF!,5,FALSE)</f>
        <v>#REF!</v>
      </c>
      <c r="J88" s="8" t="e">
        <f>VLOOKUP(A88,#REF!,6,FALSE)</f>
        <v>#REF!</v>
      </c>
      <c r="K88" s="1" t="e">
        <f>VLOOKUP(A88,SG!H:L,7,FALSE)</f>
        <v>#N/A</v>
      </c>
      <c r="L88" s="1" t="e">
        <f>VLOOKUP(A88,SG!H:L,5,FALSE)</f>
        <v>#N/A</v>
      </c>
      <c r="M88" s="1" t="e">
        <f>VLOOKUP(A88,SG!H:L,6,FALSE)</f>
        <v>#N/A</v>
      </c>
      <c r="N88" s="1" t="e">
        <f t="shared" si="7"/>
        <v>#N/A</v>
      </c>
      <c r="O88" s="1" t="e">
        <f>VLOOKUP(A88,SG!H:L,4,FALSE)</f>
        <v>#N/A</v>
      </c>
      <c r="P88" s="1" t="e">
        <f>VLOOKUP(A88,SG!H:L,3,FALSE)</f>
        <v>#N/A</v>
      </c>
      <c r="Q88" s="1" t="e">
        <f>VLOOKUP(A88,#REF!,9,FALSE)</f>
        <v>#REF!</v>
      </c>
      <c r="R88" s="1">
        <v>21</v>
      </c>
      <c r="S88" s="1">
        <f>VLOOKUP(A88,[2]Proximity!$A:$B,2,FALSE)</f>
        <v>139</v>
      </c>
      <c r="T88" s="47">
        <f>VLOOKUP(A88,[2]BOB!$A:$C,3,FALSE)</f>
        <v>125</v>
      </c>
      <c r="U88" s="47" t="e">
        <f t="shared" si="9"/>
        <v>#REF!</v>
      </c>
      <c r="AD88" s="1" t="e">
        <f t="shared" si="10"/>
        <v>#REF!</v>
      </c>
      <c r="AE88" s="1">
        <f t="shared" si="10"/>
        <v>9.6999999999999993</v>
      </c>
      <c r="AF88" s="1" t="e">
        <f t="shared" si="10"/>
        <v>#N/A</v>
      </c>
      <c r="AG88" s="1" t="e">
        <f t="shared" si="8"/>
        <v>#N/A</v>
      </c>
    </row>
    <row r="89" spans="1:33">
      <c r="A89" s="42" t="s">
        <v>150</v>
      </c>
      <c r="B89" s="3">
        <f>VLOOKUP(A89,'DK Pricing'!H:J,3,FALSE)</f>
        <v>7400</v>
      </c>
      <c r="D89" s="1" t="e">
        <f t="shared" si="11"/>
        <v>#REF!</v>
      </c>
      <c r="E89" s="8" t="e">
        <f>VLOOKUP(A89,#REF!,4,FALSE)</f>
        <v>#REF!</v>
      </c>
      <c r="F89" s="8">
        <v>93</v>
      </c>
      <c r="G89" s="8" t="e">
        <f>VLOOKUP(A89,#REF!,5,FALSE)</f>
        <v>#REF!</v>
      </c>
      <c r="H89" s="8" t="e">
        <f t="shared" si="6"/>
        <v>#REF!</v>
      </c>
      <c r="I89" s="8" t="e">
        <f>VLOOKUP(A89,#REF!,5,FALSE)</f>
        <v>#REF!</v>
      </c>
      <c r="J89" s="8" t="e">
        <f>VLOOKUP(A89,#REF!,6,FALSE)</f>
        <v>#REF!</v>
      </c>
      <c r="K89" s="1" t="e">
        <f>VLOOKUP(A89,SG!H:L,7,FALSE)</f>
        <v>#N/A</v>
      </c>
      <c r="L89" s="1" t="e">
        <f>VLOOKUP(A89,SG!H:L,5,FALSE)</f>
        <v>#N/A</v>
      </c>
      <c r="M89" s="1" t="e">
        <f>VLOOKUP(A89,SG!H:L,6,FALSE)</f>
        <v>#N/A</v>
      </c>
      <c r="N89" s="1" t="e">
        <f t="shared" si="7"/>
        <v>#N/A</v>
      </c>
      <c r="O89" s="1" t="e">
        <f>VLOOKUP(A89,SG!H:L,4,FALSE)</f>
        <v>#N/A</v>
      </c>
      <c r="P89" s="1" t="e">
        <f>VLOOKUP(A89,SG!H:L,3,FALSE)</f>
        <v>#N/A</v>
      </c>
      <c r="Q89" s="1" t="e">
        <f>VLOOKUP(A89,#REF!,9,FALSE)</f>
        <v>#REF!</v>
      </c>
      <c r="R89" s="1">
        <v>21</v>
      </c>
      <c r="S89" s="1">
        <f>VLOOKUP(A89,[2]Proximity!$A:$B,2,FALSE)</f>
        <v>126</v>
      </c>
      <c r="T89" s="47">
        <f>VLOOKUP(A89,[2]BOB!$A:$C,3,FALSE)</f>
        <v>65</v>
      </c>
      <c r="U89" s="47" t="e">
        <f t="shared" si="9"/>
        <v>#REF!</v>
      </c>
      <c r="AD89" s="1" t="e">
        <f t="shared" si="10"/>
        <v>#REF!</v>
      </c>
      <c r="AE89" s="1">
        <f t="shared" si="10"/>
        <v>9.6999999999999993</v>
      </c>
      <c r="AF89" s="1" t="e">
        <f t="shared" si="10"/>
        <v>#N/A</v>
      </c>
      <c r="AG89" s="1" t="e">
        <f t="shared" si="8"/>
        <v>#N/A</v>
      </c>
    </row>
    <row r="90" spans="1:33">
      <c r="A90" s="42" t="s">
        <v>129</v>
      </c>
      <c r="B90" s="3" t="e">
        <f>VLOOKUP(A90,'DK Pricing'!H:J,3,FALSE)</f>
        <v>#N/A</v>
      </c>
      <c r="D90" s="1" t="e">
        <f t="shared" si="11"/>
        <v>#REF!</v>
      </c>
      <c r="E90" s="8" t="e">
        <f>VLOOKUP(A90,#REF!,4,FALSE)</f>
        <v>#REF!</v>
      </c>
      <c r="F90" s="8">
        <v>94</v>
      </c>
      <c r="G90" s="8" t="e">
        <f>VLOOKUP(A90,#REF!,5,FALSE)</f>
        <v>#REF!</v>
      </c>
      <c r="H90" s="8" t="e">
        <f t="shared" si="6"/>
        <v>#REF!</v>
      </c>
      <c r="I90" s="8" t="e">
        <f>VLOOKUP(A90,#REF!,5,FALSE)</f>
        <v>#REF!</v>
      </c>
      <c r="J90" s="8" t="e">
        <f>VLOOKUP(A90,#REF!,6,FALSE)</f>
        <v>#REF!</v>
      </c>
      <c r="K90" s="1" t="e">
        <f>VLOOKUP(A90,SG!H:L,7,FALSE)</f>
        <v>#N/A</v>
      </c>
      <c r="L90" s="1" t="e">
        <f>VLOOKUP(A90,SG!H:L,5,FALSE)</f>
        <v>#N/A</v>
      </c>
      <c r="M90" s="1" t="e">
        <f>VLOOKUP(A90,SG!H:L,6,FALSE)</f>
        <v>#N/A</v>
      </c>
      <c r="N90" s="1" t="e">
        <f t="shared" si="7"/>
        <v>#N/A</v>
      </c>
      <c r="O90" s="1" t="e">
        <f>VLOOKUP(A90,SG!H:L,4,FALSE)</f>
        <v>#N/A</v>
      </c>
      <c r="P90" s="1" t="e">
        <f>VLOOKUP(A90,SG!H:L,3,FALSE)</f>
        <v>#N/A</v>
      </c>
      <c r="Q90" s="1" t="e">
        <f>VLOOKUP(A90,#REF!,9,FALSE)</f>
        <v>#REF!</v>
      </c>
      <c r="R90" s="1">
        <v>6</v>
      </c>
      <c r="S90" s="1">
        <f>VLOOKUP(A90,[2]Proximity!$A:$B,2,FALSE)</f>
        <v>136</v>
      </c>
      <c r="T90" s="47">
        <f>VLOOKUP(A90,[2]BOB!$A:$C,3,FALSE)</f>
        <v>130</v>
      </c>
      <c r="U90" s="47" t="e">
        <f t="shared" si="9"/>
        <v>#REF!</v>
      </c>
      <c r="AD90" s="1" t="e">
        <f t="shared" si="10"/>
        <v>#REF!</v>
      </c>
      <c r="AE90" s="1">
        <f t="shared" si="10"/>
        <v>12.4</v>
      </c>
      <c r="AF90" s="1" t="e">
        <f t="shared" si="10"/>
        <v>#N/A</v>
      </c>
      <c r="AG90" s="1" t="e">
        <f t="shared" si="8"/>
        <v>#N/A</v>
      </c>
    </row>
    <row r="91" spans="1:33">
      <c r="A91" s="43" t="s">
        <v>331</v>
      </c>
      <c r="B91" s="3" t="e">
        <f>VLOOKUP(A91,'DK Pricing'!H:J,3,FALSE)</f>
        <v>#N/A</v>
      </c>
      <c r="D91" s="1" t="e">
        <f t="shared" si="11"/>
        <v>#REF!</v>
      </c>
      <c r="E91" s="8" t="e">
        <f>VLOOKUP(A91,#REF!,4,FALSE)</f>
        <v>#REF!</v>
      </c>
      <c r="F91" s="8">
        <v>95</v>
      </c>
      <c r="G91" s="8" t="e">
        <f>VLOOKUP(A91,#REF!,5,FALSE)</f>
        <v>#REF!</v>
      </c>
      <c r="H91" s="8" t="e">
        <f t="shared" si="6"/>
        <v>#REF!</v>
      </c>
      <c r="I91" s="8" t="e">
        <f>VLOOKUP(A91,#REF!,5,FALSE)</f>
        <v>#REF!</v>
      </c>
      <c r="J91" s="8" t="e">
        <f>VLOOKUP(A91,#REF!,6,FALSE)</f>
        <v>#REF!</v>
      </c>
      <c r="K91" s="1" t="e">
        <f>VLOOKUP(A91,SG!H:L,7,FALSE)</f>
        <v>#N/A</v>
      </c>
      <c r="L91" s="1" t="e">
        <f>VLOOKUP(A91,SG!H:L,5,FALSE)</f>
        <v>#N/A</v>
      </c>
      <c r="M91" s="1" t="e">
        <f>VLOOKUP(A91,SG!H:L,6,FALSE)</f>
        <v>#N/A</v>
      </c>
      <c r="N91" s="1" t="e">
        <f t="shared" si="7"/>
        <v>#N/A</v>
      </c>
      <c r="O91" s="1" t="e">
        <f>VLOOKUP(A91,SG!H:L,4,FALSE)</f>
        <v>#N/A</v>
      </c>
      <c r="P91" s="1" t="e">
        <f>VLOOKUP(A91,SG!H:L,3,FALSE)</f>
        <v>#N/A</v>
      </c>
      <c r="Q91" s="1" t="e">
        <f>VLOOKUP(A91,#REF!,9,FALSE)</f>
        <v>#REF!</v>
      </c>
      <c r="R91" s="1">
        <v>118</v>
      </c>
      <c r="S91" s="1">
        <f>VLOOKUP(A91,[2]Proximity!$A:$B,2,FALSE)</f>
        <v>139</v>
      </c>
      <c r="T91" s="47">
        <f>VLOOKUP(A91,[2]BOB!$A:$C,3,FALSE)</f>
        <v>104</v>
      </c>
      <c r="U91" s="47" t="e">
        <f t="shared" si="9"/>
        <v>#REF!</v>
      </c>
      <c r="AD91" s="1" t="e">
        <f t="shared" si="10"/>
        <v>#REF!</v>
      </c>
      <c r="AE91" s="1">
        <f t="shared" si="10"/>
        <v>1.9</v>
      </c>
      <c r="AF91" s="1" t="e">
        <f t="shared" si="10"/>
        <v>#N/A</v>
      </c>
      <c r="AG91" s="1" t="e">
        <f t="shared" si="8"/>
        <v>#N/A</v>
      </c>
    </row>
    <row r="92" spans="1:33">
      <c r="A92" s="43" t="s">
        <v>176</v>
      </c>
      <c r="B92" s="3" t="e">
        <f>VLOOKUP(A92,'DK Pricing'!H:J,3,FALSE)</f>
        <v>#N/A</v>
      </c>
      <c r="D92" s="1" t="e">
        <f t="shared" si="11"/>
        <v>#REF!</v>
      </c>
      <c r="E92" s="8" t="e">
        <f>VLOOKUP(A92,#REF!,4,FALSE)</f>
        <v>#REF!</v>
      </c>
      <c r="F92" s="8">
        <v>96</v>
      </c>
      <c r="G92" s="8" t="e">
        <f>VLOOKUP(A92,#REF!,5,FALSE)</f>
        <v>#REF!</v>
      </c>
      <c r="H92" s="8" t="e">
        <f t="shared" si="6"/>
        <v>#REF!</v>
      </c>
      <c r="I92" s="8" t="e">
        <f>VLOOKUP(A92,#REF!,5,FALSE)</f>
        <v>#REF!</v>
      </c>
      <c r="J92" s="8" t="e">
        <f>VLOOKUP(A92,#REF!,6,FALSE)</f>
        <v>#REF!</v>
      </c>
      <c r="K92" s="1" t="e">
        <f>VLOOKUP(A92,SG!H:L,7,FALSE)</f>
        <v>#N/A</v>
      </c>
      <c r="L92" s="1" t="e">
        <f>VLOOKUP(A92,SG!H:L,5,FALSE)</f>
        <v>#N/A</v>
      </c>
      <c r="M92" s="1" t="e">
        <f>VLOOKUP(A92,SG!H:L,6,FALSE)</f>
        <v>#N/A</v>
      </c>
      <c r="N92" s="1" t="e">
        <f t="shared" si="7"/>
        <v>#N/A</v>
      </c>
      <c r="O92" s="1" t="e">
        <f>VLOOKUP(A92,SG!H:L,4,FALSE)</f>
        <v>#N/A</v>
      </c>
      <c r="P92" s="1" t="e">
        <f>VLOOKUP(A92,SG!H:L,3,FALSE)</f>
        <v>#N/A</v>
      </c>
      <c r="Q92" s="1" t="e">
        <f>VLOOKUP(A92,#REF!,9,FALSE)</f>
        <v>#REF!</v>
      </c>
      <c r="R92" s="1">
        <v>47</v>
      </c>
      <c r="S92" s="1">
        <f>VLOOKUP(A92,[2]Proximity!$A:$B,2,FALSE)</f>
        <v>193</v>
      </c>
      <c r="T92" s="47">
        <f>VLOOKUP(A92,[2]BOB!$A:$C,3,FALSE)</f>
        <v>200</v>
      </c>
      <c r="U92" s="47" t="e">
        <f t="shared" si="9"/>
        <v>#REF!</v>
      </c>
      <c r="AD92" s="1" t="e">
        <f t="shared" si="10"/>
        <v>#REF!</v>
      </c>
      <c r="AE92" s="1">
        <f t="shared" si="10"/>
        <v>7.4</v>
      </c>
      <c r="AF92" s="1" t="e">
        <f t="shared" si="10"/>
        <v>#N/A</v>
      </c>
      <c r="AG92" s="1" t="e">
        <f t="shared" si="8"/>
        <v>#N/A</v>
      </c>
    </row>
    <row r="93" spans="1:33">
      <c r="A93" s="42" t="s">
        <v>184</v>
      </c>
      <c r="B93" s="3" t="e">
        <f>VLOOKUP(A93,'DK Pricing'!H:J,3,FALSE)</f>
        <v>#N/A</v>
      </c>
      <c r="D93" s="1" t="e">
        <f t="shared" si="11"/>
        <v>#REF!</v>
      </c>
      <c r="E93" s="8" t="e">
        <f>VLOOKUP(A93,#REF!,4,FALSE)</f>
        <v>#REF!</v>
      </c>
      <c r="F93" s="8">
        <v>97</v>
      </c>
      <c r="G93" s="8" t="e">
        <f>VLOOKUP(A93,#REF!,5,FALSE)</f>
        <v>#REF!</v>
      </c>
      <c r="H93" s="8" t="e">
        <f t="shared" si="6"/>
        <v>#REF!</v>
      </c>
      <c r="I93" s="8" t="e">
        <f>VLOOKUP(A93,#REF!,5,FALSE)</f>
        <v>#REF!</v>
      </c>
      <c r="J93" s="8" t="e">
        <f>VLOOKUP(A93,#REF!,6,FALSE)</f>
        <v>#REF!</v>
      </c>
      <c r="K93" s="1" t="e">
        <f>VLOOKUP(A93,SG!H:L,7,FALSE)</f>
        <v>#N/A</v>
      </c>
      <c r="L93" s="1" t="e">
        <f>VLOOKUP(A93,SG!H:L,5,FALSE)</f>
        <v>#N/A</v>
      </c>
      <c r="M93" s="1" t="e">
        <f>VLOOKUP(A93,SG!H:L,6,FALSE)</f>
        <v>#N/A</v>
      </c>
      <c r="N93" s="1" t="e">
        <f t="shared" si="7"/>
        <v>#N/A</v>
      </c>
      <c r="O93" s="1" t="e">
        <f>VLOOKUP(A93,SG!H:L,4,FALSE)</f>
        <v>#N/A</v>
      </c>
      <c r="P93" s="1" t="e">
        <f>VLOOKUP(A93,SG!H:L,3,FALSE)</f>
        <v>#N/A</v>
      </c>
      <c r="Q93" s="1" t="e">
        <f>VLOOKUP(A93,#REF!,9,FALSE)</f>
        <v>#REF!</v>
      </c>
      <c r="R93" s="1">
        <v>91</v>
      </c>
      <c r="S93" s="1">
        <f>VLOOKUP(A93,[2]Proximity!$A:$B,2,FALSE)</f>
        <v>136</v>
      </c>
      <c r="T93" s="47">
        <f>VLOOKUP(A93,[2]BOB!$A:$C,3,FALSE)</f>
        <v>162</v>
      </c>
      <c r="U93" s="47" t="e">
        <f t="shared" si="9"/>
        <v>#REF!</v>
      </c>
      <c r="AD93" s="1" t="e">
        <f t="shared" si="10"/>
        <v>#REF!</v>
      </c>
      <c r="AE93" s="1">
        <f t="shared" si="10"/>
        <v>3.4</v>
      </c>
      <c r="AF93" s="1" t="e">
        <f t="shared" si="10"/>
        <v>#N/A</v>
      </c>
      <c r="AG93" s="1" t="e">
        <f t="shared" si="8"/>
        <v>#N/A</v>
      </c>
    </row>
    <row r="94" spans="1:33">
      <c r="A94" s="42" t="s">
        <v>272</v>
      </c>
      <c r="B94" s="3" t="e">
        <f>VLOOKUP(A94,'DK Pricing'!H:J,3,FALSE)</f>
        <v>#N/A</v>
      </c>
      <c r="D94" s="1" t="e">
        <f t="shared" si="11"/>
        <v>#REF!</v>
      </c>
      <c r="E94" s="8" t="e">
        <f>VLOOKUP(A94,#REF!,4,FALSE)</f>
        <v>#REF!</v>
      </c>
      <c r="F94" s="8">
        <v>98</v>
      </c>
      <c r="G94" s="8" t="e">
        <f>VLOOKUP(A94,#REF!,5,FALSE)</f>
        <v>#REF!</v>
      </c>
      <c r="H94" s="8" t="e">
        <f t="shared" si="6"/>
        <v>#REF!</v>
      </c>
      <c r="I94" s="8" t="e">
        <f>VLOOKUP(A94,#REF!,5,FALSE)</f>
        <v>#REF!</v>
      </c>
      <c r="J94" s="8" t="e">
        <f>VLOOKUP(A94,#REF!,6,FALSE)</f>
        <v>#REF!</v>
      </c>
      <c r="K94" s="1" t="e">
        <f>VLOOKUP(A94,SG!H:L,7,FALSE)</f>
        <v>#N/A</v>
      </c>
      <c r="L94" s="1" t="e">
        <f>VLOOKUP(A94,SG!H:L,5,FALSE)</f>
        <v>#N/A</v>
      </c>
      <c r="M94" s="1" t="e">
        <f>VLOOKUP(A94,SG!H:L,6,FALSE)</f>
        <v>#N/A</v>
      </c>
      <c r="N94" s="1" t="e">
        <f t="shared" si="7"/>
        <v>#N/A</v>
      </c>
      <c r="O94" s="1" t="e">
        <f>VLOOKUP(A94,SG!H:L,4,FALSE)</f>
        <v>#N/A</v>
      </c>
      <c r="P94" s="1" t="e">
        <f>VLOOKUP(A94,SG!H:L,3,FALSE)</f>
        <v>#N/A</v>
      </c>
      <c r="Q94" s="1" t="e">
        <f>VLOOKUP(A94,#REF!,9,FALSE)</f>
        <v>#REF!</v>
      </c>
      <c r="R94" s="1">
        <v>132</v>
      </c>
      <c r="S94" s="1">
        <f>VLOOKUP(A94,[2]Proximity!$A:$B,2,FALSE)</f>
        <v>46</v>
      </c>
      <c r="T94" s="47">
        <f>VLOOKUP(A94,[2]BOB!$A:$C,3,FALSE)</f>
        <v>19</v>
      </c>
      <c r="U94" s="47" t="e">
        <f t="shared" si="9"/>
        <v>#REF!</v>
      </c>
      <c r="AD94" s="1" t="e">
        <f t="shared" si="10"/>
        <v>#REF!</v>
      </c>
      <c r="AE94" s="1">
        <f t="shared" si="10"/>
        <v>0.8</v>
      </c>
      <c r="AF94" s="1" t="e">
        <f t="shared" si="10"/>
        <v>#N/A</v>
      </c>
      <c r="AG94" s="1" t="e">
        <f t="shared" si="8"/>
        <v>#N/A</v>
      </c>
    </row>
    <row r="95" spans="1:33">
      <c r="A95" s="42" t="s">
        <v>128</v>
      </c>
      <c r="B95" s="3" t="e">
        <f>VLOOKUP(A95,'DK Pricing'!H:J,3,FALSE)</f>
        <v>#N/A</v>
      </c>
      <c r="D95" s="1" t="e">
        <f t="shared" si="11"/>
        <v>#REF!</v>
      </c>
      <c r="E95" s="8" t="e">
        <f>VLOOKUP(A95,#REF!,4,FALSE)</f>
        <v>#REF!</v>
      </c>
      <c r="F95" s="8">
        <v>99</v>
      </c>
      <c r="G95" s="8" t="e">
        <f>VLOOKUP(A95,#REF!,5,FALSE)</f>
        <v>#REF!</v>
      </c>
      <c r="H95" s="8" t="e">
        <f t="shared" si="6"/>
        <v>#REF!</v>
      </c>
      <c r="I95" s="8" t="e">
        <f>VLOOKUP(A95,#REF!,5,FALSE)</f>
        <v>#REF!</v>
      </c>
      <c r="J95" s="8" t="e">
        <f>VLOOKUP(A95,#REF!,6,FALSE)</f>
        <v>#REF!</v>
      </c>
      <c r="K95" s="1" t="e">
        <f>VLOOKUP(A95,SG!H:L,7,FALSE)</f>
        <v>#N/A</v>
      </c>
      <c r="L95" s="1" t="e">
        <f>VLOOKUP(A95,SG!H:L,5,FALSE)</f>
        <v>#N/A</v>
      </c>
      <c r="M95" s="1" t="e">
        <f>VLOOKUP(A95,SG!H:L,6,FALSE)</f>
        <v>#N/A</v>
      </c>
      <c r="N95" s="1" t="e">
        <f t="shared" si="7"/>
        <v>#N/A</v>
      </c>
      <c r="O95" s="1" t="e">
        <f>VLOOKUP(A95,SG!H:L,4,FALSE)</f>
        <v>#N/A</v>
      </c>
      <c r="P95" s="1" t="e">
        <f>VLOOKUP(A95,SG!H:L,3,FALSE)</f>
        <v>#N/A</v>
      </c>
      <c r="Q95" s="1" t="e">
        <f>VLOOKUP(A95,#REF!,9,FALSE)</f>
        <v>#REF!</v>
      </c>
      <c r="R95" s="1">
        <v>72</v>
      </c>
      <c r="S95" s="1">
        <f>VLOOKUP(A95,[2]Proximity!$A:$B,2,FALSE)</f>
        <v>198</v>
      </c>
      <c r="T95" s="47">
        <f>VLOOKUP(A95,[2]BOB!$A:$C,3,FALSE)</f>
        <v>118</v>
      </c>
      <c r="U95" s="47" t="e">
        <f t="shared" si="9"/>
        <v>#REF!</v>
      </c>
      <c r="AD95" s="1" t="e">
        <f t="shared" si="10"/>
        <v>#REF!</v>
      </c>
      <c r="AE95" s="1">
        <f t="shared" si="10"/>
        <v>5.7</v>
      </c>
      <c r="AF95" s="1" t="e">
        <f t="shared" si="10"/>
        <v>#N/A</v>
      </c>
      <c r="AG95" s="1" t="e">
        <f t="shared" si="8"/>
        <v>#N/A</v>
      </c>
    </row>
    <row r="96" spans="1:33">
      <c r="A96" s="42" t="s">
        <v>43</v>
      </c>
      <c r="B96" s="3">
        <f>VLOOKUP(A96,'DK Pricing'!H:J,3,FALSE)</f>
        <v>7000</v>
      </c>
      <c r="D96" s="1" t="e">
        <f t="shared" si="11"/>
        <v>#REF!</v>
      </c>
      <c r="E96" s="8" t="e">
        <f>VLOOKUP(A96,#REF!,4,FALSE)</f>
        <v>#REF!</v>
      </c>
      <c r="F96" s="8">
        <v>100</v>
      </c>
      <c r="G96" s="8" t="e">
        <f>VLOOKUP(A96,#REF!,5,FALSE)</f>
        <v>#REF!</v>
      </c>
      <c r="H96" s="8" t="e">
        <f t="shared" si="6"/>
        <v>#REF!</v>
      </c>
      <c r="I96" s="8" t="e">
        <f>VLOOKUP(A96,#REF!,5,FALSE)</f>
        <v>#REF!</v>
      </c>
      <c r="J96" s="8" t="e">
        <f>VLOOKUP(A96,#REF!,6,FALSE)</f>
        <v>#REF!</v>
      </c>
      <c r="K96" s="1" t="e">
        <f>VLOOKUP(A96,SG!H:L,7,FALSE)</f>
        <v>#N/A</v>
      </c>
      <c r="L96" s="1" t="e">
        <f>VLOOKUP(A96,SG!H:L,5,FALSE)</f>
        <v>#N/A</v>
      </c>
      <c r="M96" s="1" t="e">
        <f>VLOOKUP(A96,SG!H:L,6,FALSE)</f>
        <v>#N/A</v>
      </c>
      <c r="N96" s="1" t="e">
        <f t="shared" si="7"/>
        <v>#N/A</v>
      </c>
      <c r="O96" s="1" t="e">
        <f>VLOOKUP(A96,SG!H:L,4,FALSE)</f>
        <v>#N/A</v>
      </c>
      <c r="P96" s="1" t="e">
        <f>VLOOKUP(A96,SG!H:L,3,FALSE)</f>
        <v>#N/A</v>
      </c>
      <c r="Q96" s="1" t="e">
        <f>VLOOKUP(A96,#REF!,9,FALSE)</f>
        <v>#REF!</v>
      </c>
      <c r="R96" s="1">
        <v>91</v>
      </c>
      <c r="S96" s="1">
        <f>VLOOKUP(A96,[2]Proximity!$A:$B,2,FALSE)</f>
        <v>83</v>
      </c>
      <c r="T96" s="47">
        <f>VLOOKUP(A96,[2]BOB!$A:$C,3,FALSE)</f>
        <v>111</v>
      </c>
      <c r="U96" s="47" t="e">
        <f t="shared" si="9"/>
        <v>#REF!</v>
      </c>
      <c r="AD96" s="1" t="e">
        <f t="shared" si="10"/>
        <v>#REF!</v>
      </c>
      <c r="AE96" s="1">
        <f t="shared" si="10"/>
        <v>3.4</v>
      </c>
      <c r="AF96" s="1" t="e">
        <f t="shared" si="10"/>
        <v>#N/A</v>
      </c>
      <c r="AG96" s="1" t="e">
        <f t="shared" si="8"/>
        <v>#N/A</v>
      </c>
    </row>
    <row r="97" spans="1:33">
      <c r="A97" s="42" t="s">
        <v>242</v>
      </c>
      <c r="B97" s="3">
        <f>VLOOKUP(A97,'DK Pricing'!H:J,3,FALSE)</f>
        <v>8600</v>
      </c>
      <c r="D97" s="1" t="e">
        <f t="shared" si="11"/>
        <v>#REF!</v>
      </c>
      <c r="E97" s="8" t="e">
        <f>VLOOKUP(A97,#REF!,4,FALSE)</f>
        <v>#REF!</v>
      </c>
      <c r="F97" s="8">
        <v>101</v>
      </c>
      <c r="G97" s="8" t="e">
        <f>VLOOKUP(A97,#REF!,5,FALSE)</f>
        <v>#REF!</v>
      </c>
      <c r="H97" s="8" t="e">
        <f t="shared" si="6"/>
        <v>#REF!</v>
      </c>
      <c r="I97" s="8" t="e">
        <f>VLOOKUP(A97,#REF!,5,FALSE)</f>
        <v>#REF!</v>
      </c>
      <c r="J97" s="8" t="e">
        <f>VLOOKUP(A97,#REF!,6,FALSE)</f>
        <v>#REF!</v>
      </c>
      <c r="K97" s="1" t="e">
        <f>VLOOKUP(A97,SG!H:L,7,FALSE)</f>
        <v>#N/A</v>
      </c>
      <c r="L97" s="1" t="e">
        <f>VLOOKUP(A97,SG!H:L,5,FALSE)</f>
        <v>#N/A</v>
      </c>
      <c r="M97" s="1" t="e">
        <f>VLOOKUP(A97,SG!H:L,6,FALSE)</f>
        <v>#N/A</v>
      </c>
      <c r="N97" s="1" t="e">
        <f t="shared" si="7"/>
        <v>#N/A</v>
      </c>
      <c r="O97" s="1" t="e">
        <f>VLOOKUP(A97,SG!H:L,4,FALSE)</f>
        <v>#N/A</v>
      </c>
      <c r="P97" s="1" t="e">
        <f>VLOOKUP(A97,SG!H:L,3,FALSE)</f>
        <v>#N/A</v>
      </c>
      <c r="Q97" s="1" t="e">
        <f>VLOOKUP(A97,#REF!,9,FALSE)</f>
        <v>#REF!</v>
      </c>
      <c r="R97" s="1">
        <v>132</v>
      </c>
      <c r="S97" s="1">
        <f>VLOOKUP(A97,[2]Proximity!$A:$B,2,FALSE)</f>
        <v>8</v>
      </c>
      <c r="T97" s="47">
        <f>VLOOKUP(A97,[2]BOB!$A:$C,3,FALSE)</f>
        <v>112</v>
      </c>
      <c r="U97" s="47" t="e">
        <f t="shared" si="9"/>
        <v>#REF!</v>
      </c>
      <c r="AD97" s="1" t="e">
        <f t="shared" si="10"/>
        <v>#REF!</v>
      </c>
      <c r="AE97" s="1">
        <f t="shared" si="10"/>
        <v>0.8</v>
      </c>
      <c r="AF97" s="1" t="e">
        <f t="shared" si="10"/>
        <v>#N/A</v>
      </c>
      <c r="AG97" s="1" t="e">
        <f t="shared" si="8"/>
        <v>#N/A</v>
      </c>
    </row>
    <row r="98" spans="1:33">
      <c r="A98" s="43" t="s">
        <v>174</v>
      </c>
      <c r="B98" s="3">
        <f>VLOOKUP(A98,'DK Pricing'!H:J,3,FALSE)</f>
        <v>6900</v>
      </c>
      <c r="D98" s="1" t="e">
        <f t="shared" si="11"/>
        <v>#REF!</v>
      </c>
      <c r="E98" s="8" t="e">
        <f>VLOOKUP(A98,#REF!,4,FALSE)</f>
        <v>#REF!</v>
      </c>
      <c r="F98" s="8">
        <v>102</v>
      </c>
      <c r="G98" s="8" t="e">
        <f>VLOOKUP(A98,#REF!,5,FALSE)</f>
        <v>#REF!</v>
      </c>
      <c r="H98" s="8" t="e">
        <f t="shared" si="6"/>
        <v>#REF!</v>
      </c>
      <c r="I98" s="8" t="e">
        <f>VLOOKUP(A98,#REF!,5,FALSE)</f>
        <v>#REF!</v>
      </c>
      <c r="J98" s="8" t="e">
        <f>VLOOKUP(A98,#REF!,6,FALSE)</f>
        <v>#REF!</v>
      </c>
      <c r="K98" s="1" t="e">
        <f>VLOOKUP(A98,SG!H:L,7,FALSE)</f>
        <v>#N/A</v>
      </c>
      <c r="L98" s="1" t="e">
        <f>VLOOKUP(A98,SG!H:L,5,FALSE)</f>
        <v>#N/A</v>
      </c>
      <c r="M98" s="1" t="e">
        <f>VLOOKUP(A98,SG!H:L,6,FALSE)</f>
        <v>#N/A</v>
      </c>
      <c r="N98" s="1" t="e">
        <f t="shared" si="7"/>
        <v>#N/A</v>
      </c>
      <c r="O98" s="1" t="e">
        <f>VLOOKUP(A98,SG!H:L,4,FALSE)</f>
        <v>#N/A</v>
      </c>
      <c r="P98" s="1" t="e">
        <f>VLOOKUP(A98,SG!H:L,3,FALSE)</f>
        <v>#N/A</v>
      </c>
      <c r="Q98" s="1" t="e">
        <f>VLOOKUP(A98,#REF!,9,FALSE)</f>
        <v>#REF!</v>
      </c>
      <c r="R98" s="1">
        <v>91</v>
      </c>
      <c r="S98" s="1">
        <f>VLOOKUP(A98,[2]Proximity!$A:$B,2,FALSE)</f>
        <v>145</v>
      </c>
      <c r="T98" s="47">
        <f>VLOOKUP(A98,[2]BOB!$A:$C,3,FALSE)</f>
        <v>106</v>
      </c>
      <c r="U98" s="47" t="e">
        <f t="shared" si="9"/>
        <v>#REF!</v>
      </c>
      <c r="AD98" s="1" t="e">
        <f t="shared" si="10"/>
        <v>#REF!</v>
      </c>
      <c r="AE98" s="1">
        <f t="shared" si="10"/>
        <v>3.4</v>
      </c>
      <c r="AF98" s="1" t="e">
        <f t="shared" si="10"/>
        <v>#N/A</v>
      </c>
      <c r="AG98" s="1" t="e">
        <f t="shared" si="8"/>
        <v>#N/A</v>
      </c>
    </row>
    <row r="99" spans="1:33">
      <c r="A99" s="42" t="s">
        <v>147</v>
      </c>
      <c r="B99" s="3" t="e">
        <f>VLOOKUP(A99,'DK Pricing'!H:J,3,FALSE)</f>
        <v>#N/A</v>
      </c>
      <c r="D99" s="1" t="e">
        <f t="shared" si="11"/>
        <v>#REF!</v>
      </c>
      <c r="E99" s="8" t="e">
        <f>VLOOKUP(A99,#REF!,4,FALSE)</f>
        <v>#REF!</v>
      </c>
      <c r="F99" s="8">
        <v>103</v>
      </c>
      <c r="G99" s="8" t="e">
        <f>VLOOKUP(A99,#REF!,5,FALSE)</f>
        <v>#REF!</v>
      </c>
      <c r="H99" s="8" t="e">
        <f t="shared" si="6"/>
        <v>#REF!</v>
      </c>
      <c r="I99" s="8" t="e">
        <f>VLOOKUP(A99,#REF!,5,FALSE)</f>
        <v>#REF!</v>
      </c>
      <c r="J99" s="8" t="e">
        <f>VLOOKUP(A99,#REF!,6,FALSE)</f>
        <v>#REF!</v>
      </c>
      <c r="K99" s="1" t="e">
        <f>VLOOKUP(A99,SG!H:L,7,FALSE)</f>
        <v>#N/A</v>
      </c>
      <c r="L99" s="1" t="e">
        <f>VLOOKUP(A99,SG!H:L,5,FALSE)</f>
        <v>#N/A</v>
      </c>
      <c r="M99" s="1" t="e">
        <f>VLOOKUP(A99,SG!H:L,6,FALSE)</f>
        <v>#N/A</v>
      </c>
      <c r="N99" s="1" t="e">
        <f t="shared" si="7"/>
        <v>#N/A</v>
      </c>
      <c r="O99" s="1" t="e">
        <f>VLOOKUP(A99,SG!H:L,4,FALSE)</f>
        <v>#N/A</v>
      </c>
      <c r="P99" s="1" t="e">
        <f>VLOOKUP(A99,SG!H:L,3,FALSE)</f>
        <v>#N/A</v>
      </c>
      <c r="Q99" s="1" t="e">
        <f>VLOOKUP(A99,#REF!,9,FALSE)</f>
        <v>#REF!</v>
      </c>
      <c r="R99" s="1">
        <v>91</v>
      </c>
      <c r="S99" s="1">
        <f>VLOOKUP(A99,[2]Proximity!$A:$B,2,FALSE)</f>
        <v>112</v>
      </c>
      <c r="T99" s="47">
        <f>VLOOKUP(A99,[2]BOB!$A:$C,3,FALSE)</f>
        <v>148</v>
      </c>
      <c r="U99" s="47" t="e">
        <f t="shared" si="9"/>
        <v>#REF!</v>
      </c>
      <c r="AD99" s="1" t="e">
        <f t="shared" si="10"/>
        <v>#REF!</v>
      </c>
      <c r="AE99" s="1">
        <f t="shared" si="10"/>
        <v>3.4</v>
      </c>
      <c r="AF99" s="1" t="e">
        <f t="shared" si="10"/>
        <v>#N/A</v>
      </c>
      <c r="AG99" s="1" t="e">
        <f t="shared" si="8"/>
        <v>#N/A</v>
      </c>
    </row>
    <row r="100" spans="1:33">
      <c r="A100" s="42" t="s">
        <v>66</v>
      </c>
      <c r="B100" s="3">
        <f>VLOOKUP(A100,'DK Pricing'!H:J,3,FALSE)</f>
        <v>7200</v>
      </c>
      <c r="D100" s="1" t="e">
        <f t="shared" si="11"/>
        <v>#REF!</v>
      </c>
      <c r="E100" s="8" t="e">
        <f>VLOOKUP(A100,#REF!,4,FALSE)</f>
        <v>#REF!</v>
      </c>
      <c r="F100" s="8">
        <v>104</v>
      </c>
      <c r="G100" s="8" t="e">
        <f>VLOOKUP(A100,#REF!,5,FALSE)</f>
        <v>#REF!</v>
      </c>
      <c r="H100" s="8" t="e">
        <f t="shared" si="6"/>
        <v>#REF!</v>
      </c>
      <c r="I100" s="8" t="e">
        <f>VLOOKUP(A100,#REF!,5,FALSE)</f>
        <v>#REF!</v>
      </c>
      <c r="J100" s="8" t="e">
        <f>VLOOKUP(A100,#REF!,6,FALSE)</f>
        <v>#REF!</v>
      </c>
      <c r="K100" s="1" t="e">
        <f>VLOOKUP(A100,SG!H:L,7,FALSE)</f>
        <v>#N/A</v>
      </c>
      <c r="L100" s="1" t="e">
        <f>VLOOKUP(A100,SG!H:L,5,FALSE)</f>
        <v>#N/A</v>
      </c>
      <c r="M100" s="1" t="e">
        <f>VLOOKUP(A100,SG!H:L,6,FALSE)</f>
        <v>#N/A</v>
      </c>
      <c r="N100" s="1" t="e">
        <f t="shared" si="7"/>
        <v>#N/A</v>
      </c>
      <c r="O100" s="1" t="e">
        <f>VLOOKUP(A100,SG!H:L,4,FALSE)</f>
        <v>#N/A</v>
      </c>
      <c r="P100" s="1" t="e">
        <f>VLOOKUP(A100,SG!H:L,3,FALSE)</f>
        <v>#N/A</v>
      </c>
      <c r="Q100" s="1" t="e">
        <f>VLOOKUP(A100,#REF!,9,FALSE)</f>
        <v>#REF!</v>
      </c>
      <c r="R100" s="1">
        <v>6</v>
      </c>
      <c r="S100" s="1">
        <f>VLOOKUP(A100,[2]Proximity!$A:$B,2,FALSE)</f>
        <v>56</v>
      </c>
      <c r="T100" s="47">
        <f>VLOOKUP(A100,[2]BOB!$A:$C,3,FALSE)</f>
        <v>121</v>
      </c>
      <c r="U100" s="47" t="e">
        <f t="shared" si="9"/>
        <v>#REF!</v>
      </c>
      <c r="AD100" s="1" t="e">
        <f t="shared" si="10"/>
        <v>#REF!</v>
      </c>
      <c r="AE100" s="1">
        <f t="shared" si="10"/>
        <v>12.4</v>
      </c>
      <c r="AF100" s="1" t="e">
        <f t="shared" si="10"/>
        <v>#N/A</v>
      </c>
      <c r="AG100" s="1" t="e">
        <f t="shared" si="8"/>
        <v>#N/A</v>
      </c>
    </row>
    <row r="101" spans="1:33">
      <c r="A101" s="42" t="s">
        <v>193</v>
      </c>
      <c r="B101" s="3" t="e">
        <f>VLOOKUP(A101,'DK Pricing'!H:J,3,FALSE)</f>
        <v>#N/A</v>
      </c>
      <c r="D101" s="1" t="e">
        <f t="shared" si="11"/>
        <v>#REF!</v>
      </c>
      <c r="E101" s="8" t="e">
        <f>VLOOKUP(A101,#REF!,4,FALSE)</f>
        <v>#REF!</v>
      </c>
      <c r="F101" s="8">
        <v>105</v>
      </c>
      <c r="G101" s="8" t="e">
        <f>VLOOKUP(A101,#REF!,5,FALSE)</f>
        <v>#REF!</v>
      </c>
      <c r="H101" s="8" t="e">
        <f t="shared" si="6"/>
        <v>#REF!</v>
      </c>
      <c r="I101" s="8" t="e">
        <f>VLOOKUP(A101,#REF!,5,FALSE)</f>
        <v>#REF!</v>
      </c>
      <c r="J101" s="8" t="e">
        <f>VLOOKUP(A101,#REF!,6,FALSE)</f>
        <v>#REF!</v>
      </c>
      <c r="K101" s="1" t="e">
        <f>VLOOKUP(A101,SG!H:L,7,FALSE)</f>
        <v>#N/A</v>
      </c>
      <c r="L101" s="1" t="e">
        <f>VLOOKUP(A101,SG!H:L,5,FALSE)</f>
        <v>#N/A</v>
      </c>
      <c r="M101" s="1" t="e">
        <f>VLOOKUP(A101,SG!H:L,6,FALSE)</f>
        <v>#N/A</v>
      </c>
      <c r="N101" s="1" t="e">
        <f t="shared" si="7"/>
        <v>#N/A</v>
      </c>
      <c r="O101" s="1" t="e">
        <f>VLOOKUP(A101,SG!H:L,4,FALSE)</f>
        <v>#N/A</v>
      </c>
      <c r="P101" s="1" t="e">
        <f>VLOOKUP(A101,SG!H:L,3,FALSE)</f>
        <v>#N/A</v>
      </c>
      <c r="Q101" s="1" t="e">
        <f>VLOOKUP(A101,#REF!,9,FALSE)</f>
        <v>#REF!</v>
      </c>
      <c r="R101" s="1">
        <v>142</v>
      </c>
      <c r="S101" s="1">
        <f>VLOOKUP(A101,[2]Proximity!$A:$B,2,FALSE)</f>
        <v>156</v>
      </c>
      <c r="T101" s="47">
        <f>VLOOKUP(A101,[2]BOB!$A:$C,3,FALSE)</f>
        <v>191</v>
      </c>
      <c r="U101" s="47" t="e">
        <f t="shared" si="9"/>
        <v>#REF!</v>
      </c>
      <c r="AD101" s="1" t="e">
        <f t="shared" si="10"/>
        <v>#REF!</v>
      </c>
      <c r="AE101" s="1">
        <f t="shared" si="10"/>
        <v>0.2</v>
      </c>
      <c r="AF101" s="1" t="e">
        <f t="shared" si="10"/>
        <v>#N/A</v>
      </c>
      <c r="AG101" s="1" t="e">
        <f t="shared" si="8"/>
        <v>#N/A</v>
      </c>
    </row>
    <row r="102" spans="1:33">
      <c r="A102" s="42" t="s">
        <v>131</v>
      </c>
      <c r="B102" s="3" t="e">
        <f>VLOOKUP(A102,'DK Pricing'!H:J,3,FALSE)</f>
        <v>#N/A</v>
      </c>
      <c r="D102" s="1" t="e">
        <f t="shared" ref="D102:D133" si="12">RANK(U102,U$3:U$153)</f>
        <v>#REF!</v>
      </c>
      <c r="E102" s="8" t="e">
        <f>VLOOKUP(A102,#REF!,4,FALSE)</f>
        <v>#REF!</v>
      </c>
      <c r="F102" s="8">
        <v>106</v>
      </c>
      <c r="G102" s="8" t="e">
        <f>VLOOKUP(A102,#REF!,5,FALSE)</f>
        <v>#REF!</v>
      </c>
      <c r="H102" s="8" t="e">
        <f t="shared" si="6"/>
        <v>#REF!</v>
      </c>
      <c r="I102" s="8" t="e">
        <f>VLOOKUP(A102,#REF!,5,FALSE)</f>
        <v>#REF!</v>
      </c>
      <c r="J102" s="8" t="e">
        <f>VLOOKUP(A102,#REF!,6,FALSE)</f>
        <v>#REF!</v>
      </c>
      <c r="K102" s="1" t="e">
        <f>VLOOKUP(A102,SG!H:L,7,FALSE)</f>
        <v>#N/A</v>
      </c>
      <c r="L102" s="1" t="e">
        <f>VLOOKUP(A102,SG!H:L,5,FALSE)</f>
        <v>#N/A</v>
      </c>
      <c r="M102" s="1" t="e">
        <f>VLOOKUP(A102,SG!H:L,6,FALSE)</f>
        <v>#N/A</v>
      </c>
      <c r="N102" s="1" t="e">
        <f t="shared" si="7"/>
        <v>#N/A</v>
      </c>
      <c r="O102" s="1" t="e">
        <f>VLOOKUP(A102,SG!H:L,4,FALSE)</f>
        <v>#N/A</v>
      </c>
      <c r="P102" s="1" t="e">
        <f>VLOOKUP(A102,SG!H:L,3,FALSE)</f>
        <v>#N/A</v>
      </c>
      <c r="Q102" s="1" t="e">
        <f>VLOOKUP(A102,#REF!,9,FALSE)</f>
        <v>#REF!</v>
      </c>
      <c r="R102" s="1">
        <v>47</v>
      </c>
      <c r="S102" s="1">
        <f>VLOOKUP(A102,[2]Proximity!$A:$B,2,FALSE)</f>
        <v>122</v>
      </c>
      <c r="T102" s="47">
        <f>VLOOKUP(A102,[2]BOB!$A:$C,3,FALSE)</f>
        <v>66</v>
      </c>
      <c r="U102" s="47" t="e">
        <f t="shared" si="9"/>
        <v>#REF!</v>
      </c>
      <c r="AD102" s="1" t="e">
        <f t="shared" si="10"/>
        <v>#REF!</v>
      </c>
      <c r="AE102" s="1">
        <f t="shared" si="10"/>
        <v>7.4</v>
      </c>
      <c r="AF102" s="1" t="e">
        <f t="shared" si="10"/>
        <v>#N/A</v>
      </c>
      <c r="AG102" s="1" t="e">
        <f t="shared" si="8"/>
        <v>#N/A</v>
      </c>
    </row>
    <row r="103" spans="1:33">
      <c r="A103" s="42" t="s">
        <v>53</v>
      </c>
      <c r="B103" s="3">
        <f>VLOOKUP(A103,'DK Pricing'!H:J,3,FALSE)</f>
        <v>6200</v>
      </c>
      <c r="D103" s="1" t="e">
        <f t="shared" si="12"/>
        <v>#REF!</v>
      </c>
      <c r="E103" s="8" t="e">
        <f>VLOOKUP(A103,#REF!,4,FALSE)</f>
        <v>#REF!</v>
      </c>
      <c r="F103" s="8">
        <v>107</v>
      </c>
      <c r="G103" s="8" t="e">
        <f>VLOOKUP(A103,#REF!,5,FALSE)</f>
        <v>#REF!</v>
      </c>
      <c r="H103" s="8" t="e">
        <f t="shared" si="6"/>
        <v>#REF!</v>
      </c>
      <c r="I103" s="8" t="e">
        <f>VLOOKUP(A103,#REF!,5,FALSE)</f>
        <v>#REF!</v>
      </c>
      <c r="J103" s="8" t="e">
        <f>VLOOKUP(A103,#REF!,6,FALSE)</f>
        <v>#REF!</v>
      </c>
      <c r="K103" s="1" t="e">
        <f>VLOOKUP(A103,SG!H:L,7,FALSE)</f>
        <v>#N/A</v>
      </c>
      <c r="L103" s="1" t="e">
        <f>VLOOKUP(A103,SG!H:L,5,FALSE)</f>
        <v>#N/A</v>
      </c>
      <c r="M103" s="1" t="e">
        <f>VLOOKUP(A103,SG!H:L,6,FALSE)</f>
        <v>#N/A</v>
      </c>
      <c r="N103" s="1" t="e">
        <f t="shared" si="7"/>
        <v>#N/A</v>
      </c>
      <c r="O103" s="1" t="e">
        <f>VLOOKUP(A103,SG!H:L,4,FALSE)</f>
        <v>#N/A</v>
      </c>
      <c r="P103" s="1" t="e">
        <f>VLOOKUP(A103,SG!H:L,3,FALSE)</f>
        <v>#N/A</v>
      </c>
      <c r="Q103" s="1" t="e">
        <f>VLOOKUP(A103,#REF!,9,FALSE)</f>
        <v>#REF!</v>
      </c>
      <c r="R103" s="1">
        <v>47</v>
      </c>
      <c r="S103" s="1">
        <f>VLOOKUP(A103,[2]Proximity!$A:$B,2,FALSE)</f>
        <v>106</v>
      </c>
      <c r="T103" s="47">
        <f>VLOOKUP(A103,[2]BOB!$A:$C,3,FALSE)</f>
        <v>90</v>
      </c>
      <c r="U103" s="47" t="e">
        <f t="shared" si="9"/>
        <v>#REF!</v>
      </c>
      <c r="AD103" s="1" t="e">
        <f t="shared" si="10"/>
        <v>#REF!</v>
      </c>
      <c r="AE103" s="1">
        <f t="shared" si="10"/>
        <v>7.4</v>
      </c>
      <c r="AF103" s="1" t="e">
        <f t="shared" si="10"/>
        <v>#N/A</v>
      </c>
      <c r="AG103" s="1" t="e">
        <f t="shared" si="8"/>
        <v>#N/A</v>
      </c>
    </row>
    <row r="104" spans="1:33">
      <c r="A104" s="42" t="s">
        <v>153</v>
      </c>
      <c r="B104" s="3" t="e">
        <f>VLOOKUP(A104,'DK Pricing'!H:J,3,FALSE)</f>
        <v>#N/A</v>
      </c>
      <c r="D104" s="1" t="e">
        <f t="shared" si="12"/>
        <v>#REF!</v>
      </c>
      <c r="E104" s="8" t="e">
        <f>VLOOKUP(A104,#REF!,4,FALSE)</f>
        <v>#REF!</v>
      </c>
      <c r="F104" s="8">
        <v>108</v>
      </c>
      <c r="G104" s="8" t="e">
        <f>VLOOKUP(A104,#REF!,5,FALSE)</f>
        <v>#REF!</v>
      </c>
      <c r="H104" s="8" t="e">
        <f t="shared" si="6"/>
        <v>#REF!</v>
      </c>
      <c r="I104" s="8" t="e">
        <f>VLOOKUP(A104,#REF!,5,FALSE)</f>
        <v>#REF!</v>
      </c>
      <c r="J104" s="8" t="e">
        <f>VLOOKUP(A104,#REF!,6,FALSE)</f>
        <v>#REF!</v>
      </c>
      <c r="K104" s="1" t="e">
        <f>VLOOKUP(A104,SG!H:L,7,FALSE)</f>
        <v>#N/A</v>
      </c>
      <c r="L104" s="1" t="e">
        <f>VLOOKUP(A104,SG!H:L,5,FALSE)</f>
        <v>#N/A</v>
      </c>
      <c r="M104" s="1" t="e">
        <f>VLOOKUP(A104,SG!H:L,6,FALSE)</f>
        <v>#N/A</v>
      </c>
      <c r="N104" s="1" t="e">
        <f t="shared" si="7"/>
        <v>#N/A</v>
      </c>
      <c r="O104" s="1" t="e">
        <f>VLOOKUP(A104,SG!H:L,4,FALSE)</f>
        <v>#N/A</v>
      </c>
      <c r="P104" s="1" t="e">
        <f>VLOOKUP(A104,SG!H:L,3,FALSE)</f>
        <v>#N/A</v>
      </c>
      <c r="Q104" s="1" t="e">
        <f>VLOOKUP(A104,#REF!,9,FALSE)</f>
        <v>#REF!</v>
      </c>
      <c r="R104" s="1">
        <v>6</v>
      </c>
      <c r="S104" s="1">
        <f>VLOOKUP(A104,[2]Proximity!$A:$B,2,FALSE)</f>
        <v>122</v>
      </c>
      <c r="T104" s="47">
        <f>VLOOKUP(A104,[2]BOB!$A:$C,3,FALSE)</f>
        <v>61</v>
      </c>
      <c r="U104" s="47" t="e">
        <f t="shared" si="9"/>
        <v>#REF!</v>
      </c>
      <c r="AD104" s="1" t="e">
        <f t="shared" si="10"/>
        <v>#REF!</v>
      </c>
      <c r="AE104" s="1">
        <f t="shared" si="10"/>
        <v>12.4</v>
      </c>
      <c r="AF104" s="1" t="e">
        <f t="shared" si="10"/>
        <v>#N/A</v>
      </c>
      <c r="AG104" s="1" t="e">
        <f t="shared" si="8"/>
        <v>#N/A</v>
      </c>
    </row>
    <row r="105" spans="1:33">
      <c r="A105" s="43" t="s">
        <v>149</v>
      </c>
      <c r="B105" s="3">
        <f>VLOOKUP(A105,'DK Pricing'!H:J,3,FALSE)</f>
        <v>6300</v>
      </c>
      <c r="D105" s="1" t="e">
        <f t="shared" si="12"/>
        <v>#REF!</v>
      </c>
      <c r="E105" s="8" t="e">
        <f>VLOOKUP(A105,#REF!,4,FALSE)</f>
        <v>#REF!</v>
      </c>
      <c r="F105" s="8">
        <v>109</v>
      </c>
      <c r="G105" s="8" t="e">
        <f>VLOOKUP(A105,#REF!,5,FALSE)</f>
        <v>#REF!</v>
      </c>
      <c r="H105" s="8" t="e">
        <f t="shared" si="6"/>
        <v>#REF!</v>
      </c>
      <c r="I105" s="8" t="e">
        <f>VLOOKUP(A105,#REF!,5,FALSE)</f>
        <v>#REF!</v>
      </c>
      <c r="J105" s="8" t="e">
        <f>VLOOKUP(A105,#REF!,6,FALSE)</f>
        <v>#REF!</v>
      </c>
      <c r="K105" s="1" t="e">
        <f>VLOOKUP(A105,SG!H:L,7,FALSE)</f>
        <v>#N/A</v>
      </c>
      <c r="L105" s="1" t="e">
        <f>VLOOKUP(A105,SG!H:L,5,FALSE)</f>
        <v>#N/A</v>
      </c>
      <c r="M105" s="1" t="e">
        <f>VLOOKUP(A105,SG!H:L,6,FALSE)</f>
        <v>#N/A</v>
      </c>
      <c r="N105" s="1" t="e">
        <f t="shared" si="7"/>
        <v>#N/A</v>
      </c>
      <c r="O105" s="1" t="e">
        <f>VLOOKUP(A105,SG!H:L,4,FALSE)</f>
        <v>#N/A</v>
      </c>
      <c r="P105" s="1" t="e">
        <f>VLOOKUP(A105,SG!H:L,3,FALSE)</f>
        <v>#N/A</v>
      </c>
      <c r="Q105" s="1" t="e">
        <f>VLOOKUP(A105,#REF!,9,FALSE)</f>
        <v>#REF!</v>
      </c>
      <c r="R105" s="1">
        <v>91</v>
      </c>
      <c r="S105" s="1">
        <f>VLOOKUP(A105,[2]Proximity!$A:$B,2,FALSE)</f>
        <v>165</v>
      </c>
      <c r="T105" s="47">
        <f>VLOOKUP(A105,[2]BOB!$A:$C,3,FALSE)</f>
        <v>146</v>
      </c>
      <c r="U105" s="47" t="e">
        <f t="shared" si="9"/>
        <v>#REF!</v>
      </c>
      <c r="AD105" s="1" t="e">
        <f t="shared" si="10"/>
        <v>#REF!</v>
      </c>
      <c r="AE105" s="1">
        <f t="shared" si="10"/>
        <v>3.4</v>
      </c>
      <c r="AF105" s="1" t="e">
        <f t="shared" si="10"/>
        <v>#N/A</v>
      </c>
      <c r="AG105" s="1" t="e">
        <f t="shared" si="8"/>
        <v>#N/A</v>
      </c>
    </row>
    <row r="106" spans="1:33">
      <c r="A106" s="42" t="s">
        <v>40</v>
      </c>
      <c r="B106" s="3" t="e">
        <f>VLOOKUP(A106,'DK Pricing'!H:J,3,FALSE)</f>
        <v>#N/A</v>
      </c>
      <c r="D106" s="1" t="e">
        <f t="shared" si="12"/>
        <v>#REF!</v>
      </c>
      <c r="E106" s="8" t="e">
        <f>VLOOKUP(A106,#REF!,4,FALSE)</f>
        <v>#REF!</v>
      </c>
      <c r="F106" s="8">
        <v>110</v>
      </c>
      <c r="G106" s="8" t="e">
        <f>VLOOKUP(A106,#REF!,5,FALSE)</f>
        <v>#REF!</v>
      </c>
      <c r="H106" s="8" t="e">
        <f t="shared" si="6"/>
        <v>#REF!</v>
      </c>
      <c r="I106" s="8" t="e">
        <f>VLOOKUP(A106,#REF!,5,FALSE)</f>
        <v>#REF!</v>
      </c>
      <c r="J106" s="8" t="e">
        <f>VLOOKUP(A106,#REF!,6,FALSE)</f>
        <v>#REF!</v>
      </c>
      <c r="K106" s="1" t="e">
        <f>VLOOKUP(A106,SG!H:L,7,FALSE)</f>
        <v>#N/A</v>
      </c>
      <c r="L106" s="1" t="e">
        <f>VLOOKUP(A106,SG!H:L,5,FALSE)</f>
        <v>#N/A</v>
      </c>
      <c r="M106" s="1" t="e">
        <f>VLOOKUP(A106,SG!H:L,6,FALSE)</f>
        <v>#N/A</v>
      </c>
      <c r="N106" s="1" t="e">
        <f t="shared" si="7"/>
        <v>#N/A</v>
      </c>
      <c r="O106" s="1" t="e">
        <f>VLOOKUP(A106,SG!H:L,4,FALSE)</f>
        <v>#N/A</v>
      </c>
      <c r="P106" s="1" t="e">
        <f>VLOOKUP(A106,SG!H:L,3,FALSE)</f>
        <v>#N/A</v>
      </c>
      <c r="Q106" s="1" t="e">
        <f>VLOOKUP(A106,#REF!,9,FALSE)</f>
        <v>#REF!</v>
      </c>
      <c r="R106" s="1">
        <v>47</v>
      </c>
      <c r="S106" s="1">
        <f>VLOOKUP(A106,[2]Proximity!$A:$B,2,FALSE)</f>
        <v>52</v>
      </c>
      <c r="T106" s="47">
        <f>VLOOKUP(A106,[2]BOB!$A:$C,3,FALSE)</f>
        <v>133</v>
      </c>
      <c r="U106" s="47" t="e">
        <f t="shared" si="9"/>
        <v>#REF!</v>
      </c>
      <c r="AD106" s="1" t="e">
        <f t="shared" si="10"/>
        <v>#REF!</v>
      </c>
      <c r="AE106" s="1">
        <f t="shared" si="10"/>
        <v>7.4</v>
      </c>
      <c r="AF106" s="1" t="e">
        <f t="shared" si="10"/>
        <v>#N/A</v>
      </c>
      <c r="AG106" s="1" t="e">
        <f t="shared" si="8"/>
        <v>#N/A</v>
      </c>
    </row>
    <row r="107" spans="1:33">
      <c r="A107" s="43" t="s">
        <v>68</v>
      </c>
      <c r="B107" s="3" t="e">
        <f>VLOOKUP(A107,'DK Pricing'!H:J,3,FALSE)</f>
        <v>#N/A</v>
      </c>
      <c r="D107" s="1" t="e">
        <f t="shared" si="12"/>
        <v>#REF!</v>
      </c>
      <c r="E107" s="8" t="e">
        <f>VLOOKUP(A107,#REF!,4,FALSE)</f>
        <v>#REF!</v>
      </c>
      <c r="F107" s="8">
        <v>111</v>
      </c>
      <c r="G107" s="8" t="e">
        <f>VLOOKUP(A107,#REF!,5,FALSE)</f>
        <v>#REF!</v>
      </c>
      <c r="H107" s="8" t="e">
        <f t="shared" si="6"/>
        <v>#REF!</v>
      </c>
      <c r="I107" s="8" t="e">
        <f>VLOOKUP(A107,#REF!,5,FALSE)</f>
        <v>#REF!</v>
      </c>
      <c r="J107" s="8" t="e">
        <f>VLOOKUP(A107,#REF!,6,FALSE)</f>
        <v>#REF!</v>
      </c>
      <c r="K107" s="1" t="e">
        <f>VLOOKUP(A107,SG!H:L,7,FALSE)</f>
        <v>#N/A</v>
      </c>
      <c r="L107" s="1" t="e">
        <f>VLOOKUP(A107,SG!H:L,5,FALSE)</f>
        <v>#N/A</v>
      </c>
      <c r="M107" s="1" t="e">
        <f>VLOOKUP(A107,SG!H:L,6,FALSE)</f>
        <v>#N/A</v>
      </c>
      <c r="N107" s="1" t="e">
        <f t="shared" si="7"/>
        <v>#N/A</v>
      </c>
      <c r="O107" s="1" t="e">
        <f>VLOOKUP(A107,SG!H:L,4,FALSE)</f>
        <v>#N/A</v>
      </c>
      <c r="P107" s="1" t="e">
        <f>VLOOKUP(A107,SG!H:L,3,FALSE)</f>
        <v>#N/A</v>
      </c>
      <c r="Q107" s="1" t="e">
        <f>VLOOKUP(A107,#REF!,9,FALSE)</f>
        <v>#REF!</v>
      </c>
      <c r="R107" s="1">
        <v>6</v>
      </c>
      <c r="S107" s="1">
        <f>VLOOKUP(A107,[2]Proximity!$A:$B,2,FALSE)</f>
        <v>5</v>
      </c>
      <c r="T107" s="47">
        <f>VLOOKUP(A107,[2]BOB!$A:$C,3,FALSE)</f>
        <v>69</v>
      </c>
      <c r="U107" s="47" t="e">
        <f t="shared" si="9"/>
        <v>#REF!</v>
      </c>
      <c r="AD107" s="1" t="e">
        <f t="shared" si="10"/>
        <v>#REF!</v>
      </c>
      <c r="AE107" s="1">
        <f t="shared" si="10"/>
        <v>12.4</v>
      </c>
      <c r="AF107" s="1" t="e">
        <f t="shared" si="10"/>
        <v>#N/A</v>
      </c>
      <c r="AG107" s="1" t="e">
        <f t="shared" si="8"/>
        <v>#N/A</v>
      </c>
    </row>
    <row r="108" spans="1:33">
      <c r="A108" s="43" t="s">
        <v>285</v>
      </c>
      <c r="B108" s="3">
        <f>VLOOKUP(A108,'DK Pricing'!H:J,3,FALSE)</f>
        <v>6700</v>
      </c>
      <c r="D108" s="1" t="e">
        <f t="shared" si="12"/>
        <v>#REF!</v>
      </c>
      <c r="E108" s="8" t="e">
        <f>VLOOKUP(A108,#REF!,4,FALSE)</f>
        <v>#REF!</v>
      </c>
      <c r="F108" s="8">
        <v>112</v>
      </c>
      <c r="G108" s="8" t="e">
        <f>VLOOKUP(A108,#REF!,5,FALSE)</f>
        <v>#REF!</v>
      </c>
      <c r="H108" s="8" t="e">
        <f t="shared" si="6"/>
        <v>#REF!</v>
      </c>
      <c r="I108" s="8" t="e">
        <f>VLOOKUP(A108,#REF!,5,FALSE)</f>
        <v>#REF!</v>
      </c>
      <c r="J108" s="8" t="e">
        <f>VLOOKUP(A108,#REF!,6,FALSE)</f>
        <v>#REF!</v>
      </c>
      <c r="K108" s="1" t="e">
        <f>VLOOKUP(A108,SG!H:L,7,FALSE)</f>
        <v>#N/A</v>
      </c>
      <c r="L108" s="1" t="e">
        <f>VLOOKUP(A108,SG!H:L,5,FALSE)</f>
        <v>#N/A</v>
      </c>
      <c r="M108" s="1" t="e">
        <f>VLOOKUP(A108,SG!H:L,6,FALSE)</f>
        <v>#N/A</v>
      </c>
      <c r="N108" s="1" t="e">
        <f t="shared" si="7"/>
        <v>#N/A</v>
      </c>
      <c r="O108" s="1" t="e">
        <f>VLOOKUP(A108,SG!H:L,4,FALSE)</f>
        <v>#N/A</v>
      </c>
      <c r="P108" s="1" t="e">
        <f>VLOOKUP(A108,SG!H:L,3,FALSE)</f>
        <v>#N/A</v>
      </c>
      <c r="Q108" s="1" t="e">
        <f>VLOOKUP(A108,#REF!,9,FALSE)</f>
        <v>#REF!</v>
      </c>
      <c r="R108" s="1">
        <v>118</v>
      </c>
      <c r="S108" s="1">
        <f>VLOOKUP(A108,[2]Proximity!$A:$B,2,FALSE)</f>
        <v>59</v>
      </c>
      <c r="T108" s="47">
        <f>VLOOKUP(A108,[2]BOB!$A:$C,3,FALSE)</f>
        <v>70</v>
      </c>
      <c r="U108" s="47" t="e">
        <f t="shared" si="9"/>
        <v>#REF!</v>
      </c>
      <c r="AD108" s="1" t="e">
        <f t="shared" si="10"/>
        <v>#REF!</v>
      </c>
      <c r="AE108" s="1">
        <f t="shared" si="10"/>
        <v>1.9</v>
      </c>
      <c r="AF108" s="1" t="e">
        <f t="shared" si="10"/>
        <v>#N/A</v>
      </c>
      <c r="AG108" s="1" t="e">
        <f t="shared" si="8"/>
        <v>#N/A</v>
      </c>
    </row>
    <row r="109" spans="1:33">
      <c r="A109" s="42" t="s">
        <v>162</v>
      </c>
      <c r="B109" s="3" t="e">
        <f>VLOOKUP(A109,'DK Pricing'!H:J,3,FALSE)</f>
        <v>#N/A</v>
      </c>
      <c r="D109" s="1" t="e">
        <f t="shared" si="12"/>
        <v>#REF!</v>
      </c>
      <c r="E109" s="8" t="e">
        <f>VLOOKUP(A109,#REF!,4,FALSE)</f>
        <v>#REF!</v>
      </c>
      <c r="F109" s="8">
        <v>113</v>
      </c>
      <c r="G109" s="8" t="e">
        <f>VLOOKUP(A109,#REF!,5,FALSE)</f>
        <v>#REF!</v>
      </c>
      <c r="H109" s="8" t="e">
        <f t="shared" si="6"/>
        <v>#REF!</v>
      </c>
      <c r="I109" s="8" t="e">
        <f>VLOOKUP(A109,#REF!,5,FALSE)</f>
        <v>#REF!</v>
      </c>
      <c r="J109" s="8" t="e">
        <f>VLOOKUP(A109,#REF!,6,FALSE)</f>
        <v>#REF!</v>
      </c>
      <c r="K109" s="1" t="e">
        <f>VLOOKUP(A109,SG!H:L,7,FALSE)</f>
        <v>#N/A</v>
      </c>
      <c r="L109" s="1" t="e">
        <f>VLOOKUP(A109,SG!H:L,5,FALSE)</f>
        <v>#N/A</v>
      </c>
      <c r="M109" s="1" t="e">
        <f>VLOOKUP(A109,SG!H:L,6,FALSE)</f>
        <v>#N/A</v>
      </c>
      <c r="N109" s="1" t="e">
        <f t="shared" si="7"/>
        <v>#N/A</v>
      </c>
      <c r="O109" s="1" t="e">
        <f>VLOOKUP(A109,SG!H:L,4,FALSE)</f>
        <v>#N/A</v>
      </c>
      <c r="P109" s="1" t="e">
        <f>VLOOKUP(A109,SG!H:L,3,FALSE)</f>
        <v>#N/A</v>
      </c>
      <c r="Q109" s="1" t="e">
        <f>VLOOKUP(A109,#REF!,9,FALSE)</f>
        <v>#REF!</v>
      </c>
      <c r="R109" s="1">
        <v>6</v>
      </c>
      <c r="S109" s="1">
        <f>VLOOKUP(A109,[2]Proximity!$A:$B,2,FALSE)</f>
        <v>27</v>
      </c>
      <c r="T109" s="47">
        <f>VLOOKUP(A109,[2]BOB!$A:$C,3,FALSE)</f>
        <v>197</v>
      </c>
      <c r="U109" s="47" t="e">
        <f t="shared" si="9"/>
        <v>#REF!</v>
      </c>
      <c r="AD109" s="1" t="e">
        <f t="shared" si="10"/>
        <v>#REF!</v>
      </c>
      <c r="AE109" s="1">
        <f t="shared" si="10"/>
        <v>12.4</v>
      </c>
      <c r="AF109" s="1" t="e">
        <f t="shared" si="10"/>
        <v>#N/A</v>
      </c>
      <c r="AG109" s="1" t="e">
        <f t="shared" si="8"/>
        <v>#N/A</v>
      </c>
    </row>
    <row r="110" spans="1:33">
      <c r="A110" s="43" t="s">
        <v>181</v>
      </c>
      <c r="B110" s="3">
        <f>VLOOKUP(A110,'DK Pricing'!H:J,3,FALSE)</f>
        <v>6500</v>
      </c>
      <c r="D110" s="1" t="e">
        <f t="shared" si="12"/>
        <v>#REF!</v>
      </c>
      <c r="E110" s="8" t="e">
        <f>VLOOKUP(A110,#REF!,4,FALSE)</f>
        <v>#REF!</v>
      </c>
      <c r="F110" s="8">
        <v>114</v>
      </c>
      <c r="G110" s="8" t="e">
        <f>VLOOKUP(A110,#REF!,5,FALSE)</f>
        <v>#REF!</v>
      </c>
      <c r="H110" s="8" t="e">
        <f t="shared" si="6"/>
        <v>#REF!</v>
      </c>
      <c r="I110" s="8" t="e">
        <f>VLOOKUP(A110,#REF!,5,FALSE)</f>
        <v>#REF!</v>
      </c>
      <c r="J110" s="8" t="e">
        <f>VLOOKUP(A110,#REF!,6,FALSE)</f>
        <v>#REF!</v>
      </c>
      <c r="K110" s="1" t="e">
        <f>VLOOKUP(A110,SG!H:L,7,FALSE)</f>
        <v>#N/A</v>
      </c>
      <c r="L110" s="1" t="e">
        <f>VLOOKUP(A110,SG!H:L,5,FALSE)</f>
        <v>#N/A</v>
      </c>
      <c r="M110" s="1" t="e">
        <f>VLOOKUP(A110,SG!H:L,6,FALSE)</f>
        <v>#N/A</v>
      </c>
      <c r="N110" s="1" t="e">
        <f t="shared" si="7"/>
        <v>#N/A</v>
      </c>
      <c r="O110" s="1" t="e">
        <f>VLOOKUP(A110,SG!H:L,4,FALSE)</f>
        <v>#N/A</v>
      </c>
      <c r="P110" s="1" t="e">
        <f>VLOOKUP(A110,SG!H:L,3,FALSE)</f>
        <v>#N/A</v>
      </c>
      <c r="Q110" s="1" t="e">
        <f>VLOOKUP(A110,#REF!,9,FALSE)</f>
        <v>#REF!</v>
      </c>
      <c r="R110" s="1">
        <v>47</v>
      </c>
      <c r="S110" s="1">
        <f>VLOOKUP(A110,[2]Proximity!$A:$B,2,FALSE)</f>
        <v>100</v>
      </c>
      <c r="T110" s="47">
        <f>VLOOKUP(A110,[2]BOB!$A:$C,3,FALSE)</f>
        <v>74</v>
      </c>
      <c r="U110" s="47" t="e">
        <f t="shared" si="9"/>
        <v>#REF!</v>
      </c>
      <c r="AD110" s="1" t="e">
        <f t="shared" si="10"/>
        <v>#REF!</v>
      </c>
      <c r="AE110" s="1">
        <f t="shared" si="10"/>
        <v>7.4</v>
      </c>
      <c r="AF110" s="1" t="e">
        <f t="shared" si="10"/>
        <v>#N/A</v>
      </c>
      <c r="AG110" s="1" t="e">
        <f t="shared" si="8"/>
        <v>#N/A</v>
      </c>
    </row>
    <row r="111" spans="1:33">
      <c r="A111" s="42" t="s">
        <v>33</v>
      </c>
      <c r="B111" s="3" t="e">
        <f>VLOOKUP(A111,'DK Pricing'!H:J,3,FALSE)</f>
        <v>#N/A</v>
      </c>
      <c r="D111" s="1" t="e">
        <f t="shared" si="12"/>
        <v>#REF!</v>
      </c>
      <c r="E111" s="8" t="e">
        <f>VLOOKUP(A111,#REF!,4,FALSE)</f>
        <v>#REF!</v>
      </c>
      <c r="F111" s="8">
        <v>115</v>
      </c>
      <c r="G111" s="8" t="e">
        <f>VLOOKUP(A111,#REF!,5,FALSE)</f>
        <v>#REF!</v>
      </c>
      <c r="H111" s="8" t="e">
        <f t="shared" si="6"/>
        <v>#REF!</v>
      </c>
      <c r="I111" s="8" t="e">
        <f>VLOOKUP(A111,#REF!,5,FALSE)</f>
        <v>#REF!</v>
      </c>
      <c r="J111" s="8" t="e">
        <f>VLOOKUP(A111,#REF!,6,FALSE)</f>
        <v>#REF!</v>
      </c>
      <c r="K111" s="1" t="e">
        <f>VLOOKUP(A111,SG!H:L,7,FALSE)</f>
        <v>#N/A</v>
      </c>
      <c r="L111" s="1" t="e">
        <f>VLOOKUP(A111,SG!H:L,5,FALSE)</f>
        <v>#N/A</v>
      </c>
      <c r="M111" s="1" t="e">
        <f>VLOOKUP(A111,SG!H:L,6,FALSE)</f>
        <v>#N/A</v>
      </c>
      <c r="N111" s="1" t="e">
        <f t="shared" si="7"/>
        <v>#N/A</v>
      </c>
      <c r="O111" s="1" t="e">
        <f>VLOOKUP(A111,SG!H:L,4,FALSE)</f>
        <v>#N/A</v>
      </c>
      <c r="P111" s="1" t="e">
        <f>VLOOKUP(A111,SG!H:L,3,FALSE)</f>
        <v>#N/A</v>
      </c>
      <c r="Q111" s="1" t="e">
        <f>VLOOKUP(A111,#REF!,9,FALSE)</f>
        <v>#REF!</v>
      </c>
      <c r="R111" s="1">
        <v>72</v>
      </c>
      <c r="S111" s="1">
        <f>VLOOKUP(A111,[2]Proximity!$A:$B,2,FALSE)</f>
        <v>168</v>
      </c>
      <c r="T111" s="47">
        <f>VLOOKUP(A111,[2]BOB!$A:$C,3,FALSE)</f>
        <v>115</v>
      </c>
      <c r="U111" s="47" t="e">
        <f t="shared" si="9"/>
        <v>#REF!</v>
      </c>
      <c r="AD111" s="1" t="e">
        <f t="shared" si="10"/>
        <v>#REF!</v>
      </c>
      <c r="AE111" s="1">
        <f t="shared" si="10"/>
        <v>5.7</v>
      </c>
      <c r="AF111" s="1" t="e">
        <f t="shared" si="10"/>
        <v>#N/A</v>
      </c>
      <c r="AG111" s="1" t="e">
        <f t="shared" si="8"/>
        <v>#N/A</v>
      </c>
    </row>
    <row r="112" spans="1:33">
      <c r="A112" s="42" t="s">
        <v>47</v>
      </c>
      <c r="B112" s="3" t="e">
        <f>VLOOKUP(A112,'DK Pricing'!H:J,3,FALSE)</f>
        <v>#N/A</v>
      </c>
      <c r="D112" s="1" t="e">
        <f t="shared" si="12"/>
        <v>#REF!</v>
      </c>
      <c r="E112" s="8" t="e">
        <f>VLOOKUP(A112,#REF!,4,FALSE)</f>
        <v>#REF!</v>
      </c>
      <c r="F112" s="8">
        <v>116</v>
      </c>
      <c r="G112" s="8" t="e">
        <f>VLOOKUP(A112,#REF!,5,FALSE)</f>
        <v>#REF!</v>
      </c>
      <c r="H112" s="8" t="e">
        <f t="shared" si="6"/>
        <v>#REF!</v>
      </c>
      <c r="I112" s="8" t="e">
        <f>VLOOKUP(A112,#REF!,5,FALSE)</f>
        <v>#REF!</v>
      </c>
      <c r="J112" s="8" t="e">
        <f>VLOOKUP(A112,#REF!,6,FALSE)</f>
        <v>#REF!</v>
      </c>
      <c r="K112" s="1" t="e">
        <f>VLOOKUP(A112,SG!H:L,7,FALSE)</f>
        <v>#N/A</v>
      </c>
      <c r="L112" s="1" t="e">
        <f>VLOOKUP(A112,SG!H:L,5,FALSE)</f>
        <v>#N/A</v>
      </c>
      <c r="M112" s="1" t="e">
        <f>VLOOKUP(A112,SG!H:L,6,FALSE)</f>
        <v>#N/A</v>
      </c>
      <c r="N112" s="1" t="e">
        <f t="shared" si="7"/>
        <v>#N/A</v>
      </c>
      <c r="O112" s="1" t="e">
        <f>VLOOKUP(A112,SG!H:L,4,FALSE)</f>
        <v>#N/A</v>
      </c>
      <c r="P112" s="1" t="e">
        <f>VLOOKUP(A112,SG!H:L,3,FALSE)</f>
        <v>#N/A</v>
      </c>
      <c r="Q112" s="1" t="e">
        <f>VLOOKUP(A112,#REF!,9,FALSE)</f>
        <v>#REF!</v>
      </c>
      <c r="R112" s="1">
        <v>47</v>
      </c>
      <c r="S112" s="1">
        <f>VLOOKUP(A112,[2]Proximity!$A:$B,2,FALSE)</f>
        <v>152</v>
      </c>
      <c r="T112" s="47">
        <f>VLOOKUP(A112,[2]BOB!$A:$C,3,FALSE)</f>
        <v>150</v>
      </c>
      <c r="U112" s="47" t="e">
        <f t="shared" si="9"/>
        <v>#REF!</v>
      </c>
      <c r="AD112" s="1" t="e">
        <f t="shared" si="10"/>
        <v>#REF!</v>
      </c>
      <c r="AE112" s="1">
        <f t="shared" si="10"/>
        <v>7.4</v>
      </c>
      <c r="AF112" s="1" t="e">
        <f t="shared" si="10"/>
        <v>#N/A</v>
      </c>
      <c r="AG112" s="1" t="e">
        <f t="shared" si="8"/>
        <v>#N/A</v>
      </c>
    </row>
    <row r="113" spans="1:33">
      <c r="A113" s="42" t="s">
        <v>84</v>
      </c>
      <c r="B113" s="3">
        <f>VLOOKUP(A113,'DK Pricing'!H:J,3,FALSE)</f>
        <v>6600</v>
      </c>
      <c r="D113" s="1" t="e">
        <f t="shared" si="12"/>
        <v>#REF!</v>
      </c>
      <c r="E113" s="8" t="e">
        <f>VLOOKUP(A113,#REF!,4,FALSE)</f>
        <v>#REF!</v>
      </c>
      <c r="F113" s="8">
        <v>117</v>
      </c>
      <c r="G113" s="8" t="e">
        <f>VLOOKUP(A113,#REF!,5,FALSE)</f>
        <v>#REF!</v>
      </c>
      <c r="H113" s="8" t="e">
        <f t="shared" si="6"/>
        <v>#REF!</v>
      </c>
      <c r="I113" s="8" t="e">
        <f>VLOOKUP(A113,#REF!,5,FALSE)</f>
        <v>#REF!</v>
      </c>
      <c r="J113" s="8" t="e">
        <f>VLOOKUP(A113,#REF!,6,FALSE)</f>
        <v>#REF!</v>
      </c>
      <c r="K113" s="1" t="e">
        <f>VLOOKUP(A113,SG!H:L,7,FALSE)</f>
        <v>#N/A</v>
      </c>
      <c r="L113" s="1" t="e">
        <f>VLOOKUP(A113,SG!H:L,5,FALSE)</f>
        <v>#N/A</v>
      </c>
      <c r="M113" s="1" t="e">
        <f>VLOOKUP(A113,SG!H:L,6,FALSE)</f>
        <v>#N/A</v>
      </c>
      <c r="N113" s="1" t="e">
        <f t="shared" si="7"/>
        <v>#N/A</v>
      </c>
      <c r="O113" s="1" t="e">
        <f>VLOOKUP(A113,SG!H:L,4,FALSE)</f>
        <v>#N/A</v>
      </c>
      <c r="P113" s="1" t="e">
        <f>VLOOKUP(A113,SG!H:L,3,FALSE)</f>
        <v>#N/A</v>
      </c>
      <c r="Q113" s="1" t="e">
        <f>VLOOKUP(A113,#REF!,9,FALSE)</f>
        <v>#REF!</v>
      </c>
      <c r="R113" s="1">
        <v>72</v>
      </c>
      <c r="S113" s="1" t="e">
        <f>VLOOKUP(A113,[2]Proximity!$A:$B,2,FALSE)</f>
        <v>#N/A</v>
      </c>
      <c r="T113" s="47" t="e">
        <f>VLOOKUP(A113,[2]BOB!$A:$C,3,FALSE)</f>
        <v>#N/A</v>
      </c>
      <c r="U113" s="47" t="e">
        <f t="shared" si="9"/>
        <v>#REF!</v>
      </c>
      <c r="AD113" s="1" t="e">
        <f t="shared" si="10"/>
        <v>#REF!</v>
      </c>
      <c r="AE113" s="1">
        <f t="shared" si="10"/>
        <v>5.7</v>
      </c>
      <c r="AF113" s="1" t="e">
        <f t="shared" si="10"/>
        <v>#N/A</v>
      </c>
      <c r="AG113" s="1" t="e">
        <f t="shared" si="8"/>
        <v>#N/A</v>
      </c>
    </row>
    <row r="114" spans="1:33">
      <c r="A114" s="43" t="s">
        <v>197</v>
      </c>
      <c r="B114" s="3">
        <f>VLOOKUP(A114,'DK Pricing'!H:J,3,FALSE)</f>
        <v>6400</v>
      </c>
      <c r="D114" s="1" t="e">
        <f t="shared" si="12"/>
        <v>#REF!</v>
      </c>
      <c r="E114" s="8" t="e">
        <f>VLOOKUP(A114,#REF!,4,FALSE)</f>
        <v>#REF!</v>
      </c>
      <c r="F114" s="8">
        <v>118</v>
      </c>
      <c r="G114" s="8" t="e">
        <f>VLOOKUP(A114,#REF!,5,FALSE)</f>
        <v>#REF!</v>
      </c>
      <c r="H114" s="8" t="e">
        <f t="shared" si="6"/>
        <v>#REF!</v>
      </c>
      <c r="I114" s="8" t="e">
        <f>VLOOKUP(A114,#REF!,5,FALSE)</f>
        <v>#REF!</v>
      </c>
      <c r="J114" s="8" t="e">
        <f>VLOOKUP(A114,#REF!,6,FALSE)</f>
        <v>#REF!</v>
      </c>
      <c r="K114" s="1" t="e">
        <f>VLOOKUP(A114,SG!H:L,7,FALSE)</f>
        <v>#N/A</v>
      </c>
      <c r="L114" s="1" t="e">
        <f>VLOOKUP(A114,SG!H:L,5,FALSE)</f>
        <v>#N/A</v>
      </c>
      <c r="M114" s="1" t="e">
        <f>VLOOKUP(A114,SG!H:L,6,FALSE)</f>
        <v>#N/A</v>
      </c>
      <c r="N114" s="1" t="e">
        <f t="shared" si="7"/>
        <v>#N/A</v>
      </c>
      <c r="O114" s="1" t="e">
        <f>VLOOKUP(A114,SG!H:L,4,FALSE)</f>
        <v>#N/A</v>
      </c>
      <c r="P114" s="1" t="e">
        <f>VLOOKUP(A114,SG!H:L,3,FALSE)</f>
        <v>#N/A</v>
      </c>
      <c r="Q114" s="1" t="e">
        <f>VLOOKUP(A114,#REF!,9,FALSE)</f>
        <v>#REF!</v>
      </c>
      <c r="R114" s="1">
        <v>21</v>
      </c>
      <c r="S114" s="1">
        <f>VLOOKUP(A114,[2]Proximity!$A:$B,2,FALSE)</f>
        <v>168</v>
      </c>
      <c r="T114" s="47">
        <f>VLOOKUP(A114,[2]BOB!$A:$C,3,FALSE)</f>
        <v>142</v>
      </c>
      <c r="U114" s="47" t="e">
        <f t="shared" si="9"/>
        <v>#REF!</v>
      </c>
      <c r="AD114" s="1" t="e">
        <f t="shared" si="10"/>
        <v>#REF!</v>
      </c>
      <c r="AE114" s="1">
        <f t="shared" si="10"/>
        <v>9.6999999999999993</v>
      </c>
      <c r="AF114" s="1" t="e">
        <f t="shared" si="10"/>
        <v>#N/A</v>
      </c>
      <c r="AG114" s="1" t="e">
        <f t="shared" si="8"/>
        <v>#N/A</v>
      </c>
    </row>
    <row r="115" spans="1:33">
      <c r="A115" s="42" t="s">
        <v>94</v>
      </c>
      <c r="B115" s="3">
        <f>VLOOKUP(A115,'DK Pricing'!H:J,3,FALSE)</f>
        <v>6300</v>
      </c>
      <c r="D115" s="1" t="e">
        <f t="shared" si="12"/>
        <v>#REF!</v>
      </c>
      <c r="E115" s="8" t="e">
        <f>VLOOKUP(A115,#REF!,4,FALSE)</f>
        <v>#REF!</v>
      </c>
      <c r="F115" s="8">
        <v>119</v>
      </c>
      <c r="G115" s="8" t="e">
        <f>VLOOKUP(A115,#REF!,5,FALSE)</f>
        <v>#REF!</v>
      </c>
      <c r="H115" s="8" t="e">
        <f t="shared" si="6"/>
        <v>#REF!</v>
      </c>
      <c r="I115" s="8" t="e">
        <f>VLOOKUP(A115,#REF!,5,FALSE)</f>
        <v>#REF!</v>
      </c>
      <c r="J115" s="8" t="e">
        <f>VLOOKUP(A115,#REF!,6,FALSE)</f>
        <v>#REF!</v>
      </c>
      <c r="K115" s="1" t="e">
        <f>VLOOKUP(A115,SG!H:L,7,FALSE)</f>
        <v>#N/A</v>
      </c>
      <c r="L115" s="1" t="e">
        <f>VLOOKUP(A115,SG!H:L,5,FALSE)</f>
        <v>#N/A</v>
      </c>
      <c r="M115" s="1" t="e">
        <f>VLOOKUP(A115,SG!H:L,6,FALSE)</f>
        <v>#N/A</v>
      </c>
      <c r="N115" s="1" t="e">
        <f t="shared" si="7"/>
        <v>#N/A</v>
      </c>
      <c r="O115" s="1" t="e">
        <f>VLOOKUP(A115,SG!H:L,4,FALSE)</f>
        <v>#N/A</v>
      </c>
      <c r="P115" s="1" t="e">
        <f>VLOOKUP(A115,SG!H:L,3,FALSE)</f>
        <v>#N/A</v>
      </c>
      <c r="Q115" s="1" t="e">
        <f>VLOOKUP(A115,#REF!,9,FALSE)</f>
        <v>#REF!</v>
      </c>
      <c r="R115" s="1">
        <v>72</v>
      </c>
      <c r="S115" s="1">
        <f>VLOOKUP(A115,[2]Proximity!$A:$B,2,FALSE)</f>
        <v>44</v>
      </c>
      <c r="T115" s="47">
        <f>VLOOKUP(A115,[2]BOB!$A:$C,3,FALSE)</f>
        <v>109</v>
      </c>
      <c r="U115" s="47" t="e">
        <f t="shared" si="9"/>
        <v>#REF!</v>
      </c>
      <c r="AD115" s="1" t="e">
        <f t="shared" si="10"/>
        <v>#REF!</v>
      </c>
      <c r="AE115" s="1">
        <f t="shared" si="10"/>
        <v>5.7</v>
      </c>
      <c r="AF115" s="1" t="e">
        <f t="shared" si="10"/>
        <v>#N/A</v>
      </c>
      <c r="AG115" s="1" t="e">
        <f t="shared" si="8"/>
        <v>#N/A</v>
      </c>
    </row>
    <row r="116" spans="1:33">
      <c r="A116" s="43" t="s">
        <v>196</v>
      </c>
      <c r="B116" s="3" t="e">
        <f>VLOOKUP(A116,'DK Pricing'!H:J,3,FALSE)</f>
        <v>#N/A</v>
      </c>
      <c r="D116" s="1" t="e">
        <f t="shared" si="12"/>
        <v>#REF!</v>
      </c>
      <c r="E116" s="8" t="e">
        <f>VLOOKUP(A116,#REF!,4,FALSE)</f>
        <v>#REF!</v>
      </c>
      <c r="F116" s="8">
        <v>120</v>
      </c>
      <c r="G116" s="8" t="e">
        <f>VLOOKUP(A116,#REF!,5,FALSE)</f>
        <v>#REF!</v>
      </c>
      <c r="H116" s="8" t="e">
        <f t="shared" si="6"/>
        <v>#REF!</v>
      </c>
      <c r="I116" s="8" t="e">
        <f>VLOOKUP(A116,#REF!,5,FALSE)</f>
        <v>#REF!</v>
      </c>
      <c r="J116" s="8" t="e">
        <f>VLOOKUP(A116,#REF!,6,FALSE)</f>
        <v>#REF!</v>
      </c>
      <c r="K116" s="1" t="e">
        <f>VLOOKUP(A116,SG!H:L,7,FALSE)</f>
        <v>#N/A</v>
      </c>
      <c r="L116" s="1" t="e">
        <f>VLOOKUP(A116,SG!H:L,5,FALSE)</f>
        <v>#N/A</v>
      </c>
      <c r="M116" s="1" t="e">
        <f>VLOOKUP(A116,SG!H:L,6,FALSE)</f>
        <v>#N/A</v>
      </c>
      <c r="N116" s="1" t="e">
        <f t="shared" si="7"/>
        <v>#N/A</v>
      </c>
      <c r="O116" s="1" t="e">
        <f>VLOOKUP(A116,SG!H:L,4,FALSE)</f>
        <v>#N/A</v>
      </c>
      <c r="P116" s="1" t="e">
        <f>VLOOKUP(A116,SG!H:L,3,FALSE)</f>
        <v>#N/A</v>
      </c>
      <c r="Q116" s="1" t="e">
        <f>VLOOKUP(A116,#REF!,9,FALSE)</f>
        <v>#REF!</v>
      </c>
      <c r="R116" s="1">
        <v>132</v>
      </c>
      <c r="S116" s="1">
        <f>VLOOKUP(A116,[2]Proximity!$A:$B,2,FALSE)</f>
        <v>106</v>
      </c>
      <c r="T116" s="47">
        <f>VLOOKUP(A116,[2]BOB!$A:$C,3,FALSE)</f>
        <v>140</v>
      </c>
      <c r="U116" s="47" t="e">
        <f t="shared" si="9"/>
        <v>#REF!</v>
      </c>
      <c r="AD116" s="1" t="e">
        <f t="shared" si="10"/>
        <v>#REF!</v>
      </c>
      <c r="AE116" s="1">
        <f t="shared" si="10"/>
        <v>0.8</v>
      </c>
      <c r="AF116" s="1" t="e">
        <f t="shared" si="10"/>
        <v>#N/A</v>
      </c>
      <c r="AG116" s="1" t="e">
        <f t="shared" si="8"/>
        <v>#N/A</v>
      </c>
    </row>
    <row r="117" spans="1:33">
      <c r="A117" s="43" t="s">
        <v>173</v>
      </c>
      <c r="B117" s="3" t="e">
        <f>VLOOKUP(A117,'DK Pricing'!H:J,3,FALSE)</f>
        <v>#N/A</v>
      </c>
      <c r="D117" s="1" t="e">
        <f t="shared" si="12"/>
        <v>#REF!</v>
      </c>
      <c r="E117" s="8" t="e">
        <f>VLOOKUP(A117,#REF!,4,FALSE)</f>
        <v>#REF!</v>
      </c>
      <c r="F117" s="8">
        <v>121</v>
      </c>
      <c r="G117" s="8" t="e">
        <f>VLOOKUP(A117,#REF!,5,FALSE)</f>
        <v>#REF!</v>
      </c>
      <c r="H117" s="8" t="e">
        <f t="shared" si="6"/>
        <v>#REF!</v>
      </c>
      <c r="I117" s="8" t="e">
        <f>VLOOKUP(A117,#REF!,5,FALSE)</f>
        <v>#REF!</v>
      </c>
      <c r="J117" s="8" t="e">
        <f>VLOOKUP(A117,#REF!,6,FALSE)</f>
        <v>#REF!</v>
      </c>
      <c r="K117" s="1" t="e">
        <f>VLOOKUP(A117,SG!H:L,7,FALSE)</f>
        <v>#N/A</v>
      </c>
      <c r="L117" s="1" t="e">
        <f>VLOOKUP(A117,SG!H:L,5,FALSE)</f>
        <v>#N/A</v>
      </c>
      <c r="M117" s="1" t="e">
        <f>VLOOKUP(A117,SG!H:L,6,FALSE)</f>
        <v>#N/A</v>
      </c>
      <c r="N117" s="1" t="e">
        <f t="shared" si="7"/>
        <v>#N/A</v>
      </c>
      <c r="O117" s="1" t="e">
        <f>VLOOKUP(A117,SG!H:L,4,FALSE)</f>
        <v>#N/A</v>
      </c>
      <c r="P117" s="1" t="e">
        <f>VLOOKUP(A117,SG!H:L,3,FALSE)</f>
        <v>#N/A</v>
      </c>
      <c r="Q117" s="1" t="e">
        <f>VLOOKUP(A117,#REF!,9,FALSE)</f>
        <v>#REF!</v>
      </c>
      <c r="R117" s="1">
        <v>21</v>
      </c>
      <c r="S117" s="1">
        <f>VLOOKUP(A117,[2]Proximity!$A:$B,2,FALSE)</f>
        <v>174</v>
      </c>
      <c r="T117" s="47">
        <f>VLOOKUP(A117,[2]BOB!$A:$C,3,FALSE)</f>
        <v>119</v>
      </c>
      <c r="U117" s="47" t="e">
        <f t="shared" si="9"/>
        <v>#REF!</v>
      </c>
      <c r="AD117" s="1" t="e">
        <f t="shared" si="10"/>
        <v>#REF!</v>
      </c>
      <c r="AE117" s="1">
        <f t="shared" si="10"/>
        <v>9.6999999999999993</v>
      </c>
      <c r="AF117" s="1" t="e">
        <f t="shared" si="10"/>
        <v>#N/A</v>
      </c>
      <c r="AG117" s="1" t="e">
        <f t="shared" si="8"/>
        <v>#N/A</v>
      </c>
    </row>
    <row r="118" spans="1:33">
      <c r="A118" s="43" t="s">
        <v>159</v>
      </c>
      <c r="B118" s="3" t="e">
        <f>VLOOKUP(A118,'DK Pricing'!H:J,3,FALSE)</f>
        <v>#N/A</v>
      </c>
      <c r="D118" s="1" t="e">
        <f t="shared" si="12"/>
        <v>#REF!</v>
      </c>
      <c r="E118" s="8" t="e">
        <f>VLOOKUP(A118,#REF!,4,FALSE)</f>
        <v>#REF!</v>
      </c>
      <c r="F118" s="8">
        <v>122</v>
      </c>
      <c r="G118" s="8" t="e">
        <f>VLOOKUP(A118,#REF!,5,FALSE)</f>
        <v>#REF!</v>
      </c>
      <c r="H118" s="8" t="e">
        <f t="shared" si="6"/>
        <v>#REF!</v>
      </c>
      <c r="I118" s="8" t="e">
        <f>VLOOKUP(A118,#REF!,5,FALSE)</f>
        <v>#REF!</v>
      </c>
      <c r="J118" s="8" t="e">
        <f>VLOOKUP(A118,#REF!,6,FALSE)</f>
        <v>#REF!</v>
      </c>
      <c r="K118" s="1" t="e">
        <f>VLOOKUP(A118,SG!H:L,7,FALSE)</f>
        <v>#N/A</v>
      </c>
      <c r="L118" s="1" t="e">
        <f>VLOOKUP(A118,SG!H:L,5,FALSE)</f>
        <v>#N/A</v>
      </c>
      <c r="M118" s="1" t="e">
        <f>VLOOKUP(A118,SG!H:L,6,FALSE)</f>
        <v>#N/A</v>
      </c>
      <c r="N118" s="1" t="e">
        <f t="shared" si="7"/>
        <v>#N/A</v>
      </c>
      <c r="O118" s="1" t="e">
        <f>VLOOKUP(A118,SG!H:L,4,FALSE)</f>
        <v>#N/A</v>
      </c>
      <c r="P118" s="1" t="e">
        <f>VLOOKUP(A118,SG!H:L,3,FALSE)</f>
        <v>#N/A</v>
      </c>
      <c r="Q118" s="1" t="e">
        <f>VLOOKUP(A118,#REF!,9,FALSE)</f>
        <v>#REF!</v>
      </c>
      <c r="R118" s="1">
        <v>21</v>
      </c>
      <c r="S118" s="1">
        <f>VLOOKUP(A118,[2]Proximity!$A:$B,2,FALSE)</f>
        <v>36</v>
      </c>
      <c r="T118" s="47">
        <f>VLOOKUP(A118,[2]BOB!$A:$C,3,FALSE)</f>
        <v>197</v>
      </c>
      <c r="U118" s="47" t="e">
        <f t="shared" si="9"/>
        <v>#REF!</v>
      </c>
      <c r="AD118" s="1" t="e">
        <f t="shared" si="10"/>
        <v>#REF!</v>
      </c>
      <c r="AE118" s="1">
        <f t="shared" si="10"/>
        <v>9.6999999999999993</v>
      </c>
      <c r="AF118" s="1" t="e">
        <f t="shared" si="10"/>
        <v>#N/A</v>
      </c>
      <c r="AG118" s="1" t="e">
        <f t="shared" si="8"/>
        <v>#N/A</v>
      </c>
    </row>
    <row r="119" spans="1:33">
      <c r="A119" s="43" t="s">
        <v>332</v>
      </c>
      <c r="B119" s="3" t="e">
        <f>VLOOKUP(A119,'DK Pricing'!H:J,3,FALSE)</f>
        <v>#N/A</v>
      </c>
      <c r="D119" s="1" t="e">
        <f t="shared" si="12"/>
        <v>#REF!</v>
      </c>
      <c r="E119" s="8" t="e">
        <f>VLOOKUP(A119,#REF!,4,FALSE)</f>
        <v>#REF!</v>
      </c>
      <c r="F119" s="8">
        <v>123</v>
      </c>
      <c r="G119" s="8" t="e">
        <f>VLOOKUP(A119,#REF!,5,FALSE)</f>
        <v>#REF!</v>
      </c>
      <c r="H119" s="8" t="e">
        <f t="shared" si="6"/>
        <v>#REF!</v>
      </c>
      <c r="I119" s="8" t="e">
        <f>VLOOKUP(A119,#REF!,5,FALSE)</f>
        <v>#REF!</v>
      </c>
      <c r="J119" s="8" t="e">
        <f>VLOOKUP(A119,#REF!,6,FALSE)</f>
        <v>#REF!</v>
      </c>
      <c r="K119" s="1" t="e">
        <f>VLOOKUP(A119,SG!H:L,7,FALSE)</f>
        <v>#N/A</v>
      </c>
      <c r="L119" s="1" t="e">
        <f>VLOOKUP(A119,SG!H:L,5,FALSE)</f>
        <v>#N/A</v>
      </c>
      <c r="M119" s="1" t="e">
        <f>VLOOKUP(A119,SG!H:L,6,FALSE)</f>
        <v>#N/A</v>
      </c>
      <c r="N119" s="1" t="e">
        <f t="shared" si="7"/>
        <v>#N/A</v>
      </c>
      <c r="O119" s="1" t="e">
        <f>VLOOKUP(A119,SG!H:L,4,FALSE)</f>
        <v>#N/A</v>
      </c>
      <c r="P119" s="1" t="e">
        <f>VLOOKUP(A119,SG!H:L,3,FALSE)</f>
        <v>#N/A</v>
      </c>
      <c r="Q119" s="1" t="e">
        <f>VLOOKUP(A119,#REF!,9,FALSE)</f>
        <v>#REF!</v>
      </c>
      <c r="R119" s="1">
        <v>118</v>
      </c>
      <c r="S119" s="1" t="e">
        <f>VLOOKUP(A119,[2]Proximity!$A:$B,2,FALSE)</f>
        <v>#N/A</v>
      </c>
      <c r="T119" s="47" t="e">
        <f>VLOOKUP(A119,[2]BOB!$A:$C,3,FALSE)</f>
        <v>#N/A</v>
      </c>
      <c r="U119" s="47" t="e">
        <f t="shared" si="9"/>
        <v>#REF!</v>
      </c>
      <c r="AD119" s="1" t="e">
        <f t="shared" si="10"/>
        <v>#REF!</v>
      </c>
      <c r="AE119" s="1">
        <f t="shared" si="10"/>
        <v>1.9</v>
      </c>
      <c r="AF119" s="1" t="e">
        <f t="shared" si="10"/>
        <v>#N/A</v>
      </c>
      <c r="AG119" s="1" t="e">
        <f t="shared" si="8"/>
        <v>#N/A</v>
      </c>
    </row>
    <row r="120" spans="1:33">
      <c r="A120" s="42" t="s">
        <v>64</v>
      </c>
      <c r="B120" s="3">
        <f>VLOOKUP(A120,'DK Pricing'!H:J,3,FALSE)</f>
        <v>6200</v>
      </c>
      <c r="D120" s="1" t="e">
        <f t="shared" si="12"/>
        <v>#REF!</v>
      </c>
      <c r="E120" s="8" t="e">
        <f>VLOOKUP(A120,#REF!,4,FALSE)</f>
        <v>#REF!</v>
      </c>
      <c r="F120" s="8">
        <v>125</v>
      </c>
      <c r="G120" s="8" t="e">
        <f>VLOOKUP(A120,#REF!,5,FALSE)</f>
        <v>#REF!</v>
      </c>
      <c r="H120" s="8" t="e">
        <f t="shared" si="6"/>
        <v>#REF!</v>
      </c>
      <c r="I120" s="8" t="e">
        <f>VLOOKUP(A120,#REF!,5,FALSE)</f>
        <v>#REF!</v>
      </c>
      <c r="J120" s="8" t="e">
        <f>VLOOKUP(A120,#REF!,6,FALSE)</f>
        <v>#REF!</v>
      </c>
      <c r="K120" s="1" t="e">
        <f>VLOOKUP(A120,SG!H:L,7,FALSE)</f>
        <v>#N/A</v>
      </c>
      <c r="L120" s="1" t="e">
        <f>VLOOKUP(A120,SG!H:L,5,FALSE)</f>
        <v>#N/A</v>
      </c>
      <c r="M120" s="1" t="e">
        <f>VLOOKUP(A120,SG!H:L,6,FALSE)</f>
        <v>#N/A</v>
      </c>
      <c r="N120" s="1" t="e">
        <f t="shared" si="7"/>
        <v>#N/A</v>
      </c>
      <c r="O120" s="1" t="e">
        <f>VLOOKUP(A120,SG!H:L,4,FALSE)</f>
        <v>#N/A</v>
      </c>
      <c r="P120" s="1" t="e">
        <f>VLOOKUP(A120,SG!H:L,3,FALSE)</f>
        <v>#N/A</v>
      </c>
      <c r="Q120" s="1" t="e">
        <f>VLOOKUP(A120,#REF!,9,FALSE)</f>
        <v>#REF!</v>
      </c>
      <c r="R120" s="1">
        <v>47</v>
      </c>
      <c r="S120" s="1">
        <f>VLOOKUP(A120,[2]Proximity!$A:$B,2,FALSE)</f>
        <v>176</v>
      </c>
      <c r="T120" s="47">
        <f>VLOOKUP(A120,[2]BOB!$A:$C,3,FALSE)</f>
        <v>154</v>
      </c>
      <c r="U120" s="47" t="e">
        <f t="shared" si="9"/>
        <v>#REF!</v>
      </c>
      <c r="AD120" s="1" t="e">
        <f t="shared" si="10"/>
        <v>#REF!</v>
      </c>
      <c r="AE120" s="1">
        <f t="shared" si="10"/>
        <v>7.4</v>
      </c>
      <c r="AF120" s="1" t="e">
        <f t="shared" si="10"/>
        <v>#N/A</v>
      </c>
      <c r="AG120" s="1" t="e">
        <f t="shared" si="8"/>
        <v>#N/A</v>
      </c>
    </row>
    <row r="121" spans="1:33">
      <c r="A121" s="43" t="s">
        <v>65</v>
      </c>
      <c r="B121" s="3" t="e">
        <f>VLOOKUP(A121,'DK Pricing'!H:J,3,FALSE)</f>
        <v>#N/A</v>
      </c>
      <c r="D121" s="1" t="e">
        <f t="shared" si="12"/>
        <v>#REF!</v>
      </c>
      <c r="E121" s="8" t="e">
        <f>VLOOKUP(A121,#REF!,4,FALSE)</f>
        <v>#REF!</v>
      </c>
      <c r="F121" s="8">
        <v>127</v>
      </c>
      <c r="G121" s="8" t="e">
        <f>VLOOKUP(A121,#REF!,5,FALSE)</f>
        <v>#REF!</v>
      </c>
      <c r="H121" s="8" t="e">
        <f t="shared" si="6"/>
        <v>#REF!</v>
      </c>
      <c r="I121" s="8" t="e">
        <f>VLOOKUP(A121,#REF!,5,FALSE)</f>
        <v>#REF!</v>
      </c>
      <c r="J121" s="8" t="e">
        <f>VLOOKUP(A121,#REF!,6,FALSE)</f>
        <v>#REF!</v>
      </c>
      <c r="K121" s="1" t="e">
        <f>VLOOKUP(A121,SG!H:L,7,FALSE)</f>
        <v>#N/A</v>
      </c>
      <c r="L121" s="1" t="e">
        <f>VLOOKUP(A121,SG!H:L,5,FALSE)</f>
        <v>#N/A</v>
      </c>
      <c r="M121" s="1" t="e">
        <f>VLOOKUP(A121,SG!H:L,6,FALSE)</f>
        <v>#N/A</v>
      </c>
      <c r="N121" s="1" t="e">
        <f t="shared" si="7"/>
        <v>#N/A</v>
      </c>
      <c r="O121" s="1" t="e">
        <f>VLOOKUP(A121,SG!H:L,4,FALSE)</f>
        <v>#N/A</v>
      </c>
      <c r="P121" s="1" t="e">
        <f>VLOOKUP(A121,SG!H:L,3,FALSE)</f>
        <v>#N/A</v>
      </c>
      <c r="Q121" s="1" t="e">
        <f>VLOOKUP(A121,#REF!,9,FALSE)</f>
        <v>#REF!</v>
      </c>
      <c r="R121" s="1">
        <v>142</v>
      </c>
      <c r="S121" s="1">
        <f>VLOOKUP(A121,[2]Proximity!$A:$B,2,FALSE)</f>
        <v>147</v>
      </c>
      <c r="T121" s="47">
        <f>VLOOKUP(A121,[2]BOB!$A:$C,3,FALSE)</f>
        <v>158</v>
      </c>
      <c r="U121" s="47" t="e">
        <f t="shared" si="9"/>
        <v>#REF!</v>
      </c>
      <c r="AD121" s="1" t="e">
        <f t="shared" si="10"/>
        <v>#REF!</v>
      </c>
      <c r="AE121" s="1">
        <f t="shared" si="10"/>
        <v>0.2</v>
      </c>
      <c r="AF121" s="1" t="e">
        <f t="shared" si="10"/>
        <v>#N/A</v>
      </c>
      <c r="AG121" s="1" t="e">
        <f t="shared" si="8"/>
        <v>#N/A</v>
      </c>
    </row>
    <row r="122" spans="1:33">
      <c r="A122" s="43" t="s">
        <v>169</v>
      </c>
      <c r="B122" s="3" t="e">
        <f>VLOOKUP(A122,'DK Pricing'!H:J,3,FALSE)</f>
        <v>#N/A</v>
      </c>
      <c r="D122" s="1" t="e">
        <f t="shared" si="12"/>
        <v>#REF!</v>
      </c>
      <c r="E122" s="8" t="e">
        <f>VLOOKUP(A122,#REF!,4,FALSE)</f>
        <v>#REF!</v>
      </c>
      <c r="F122" s="8">
        <v>128</v>
      </c>
      <c r="G122" s="8" t="e">
        <f>VLOOKUP(A122,#REF!,5,FALSE)</f>
        <v>#REF!</v>
      </c>
      <c r="H122" s="8" t="e">
        <f t="shared" si="6"/>
        <v>#REF!</v>
      </c>
      <c r="I122" s="8" t="e">
        <f>VLOOKUP(A122,#REF!,5,FALSE)</f>
        <v>#REF!</v>
      </c>
      <c r="J122" s="8" t="e">
        <f>VLOOKUP(A122,#REF!,6,FALSE)</f>
        <v>#REF!</v>
      </c>
      <c r="K122" s="1" t="e">
        <f>VLOOKUP(A122,SG!H:L,7,FALSE)</f>
        <v>#N/A</v>
      </c>
      <c r="L122" s="1" t="e">
        <f>VLOOKUP(A122,SG!H:L,5,FALSE)</f>
        <v>#N/A</v>
      </c>
      <c r="M122" s="1" t="e">
        <f>VLOOKUP(A122,SG!H:L,6,FALSE)</f>
        <v>#N/A</v>
      </c>
      <c r="N122" s="1" t="e">
        <f t="shared" si="7"/>
        <v>#N/A</v>
      </c>
      <c r="O122" s="1" t="e">
        <f>VLOOKUP(A122,SG!H:L,4,FALSE)</f>
        <v>#N/A</v>
      </c>
      <c r="P122" s="1" t="e">
        <f>VLOOKUP(A122,SG!H:L,3,FALSE)</f>
        <v>#N/A</v>
      </c>
      <c r="Q122" s="1" t="e">
        <f>VLOOKUP(A122,#REF!,9,FALSE)</f>
        <v>#REF!</v>
      </c>
      <c r="R122" s="1">
        <v>1</v>
      </c>
      <c r="S122" s="1">
        <f>VLOOKUP(A122,[2]Proximity!$A:$B,2,FALSE)</f>
        <v>189</v>
      </c>
      <c r="T122" s="47">
        <f>VLOOKUP(A122,[2]BOB!$A:$C,3,FALSE)</f>
        <v>184</v>
      </c>
      <c r="U122" s="47" t="e">
        <f t="shared" si="9"/>
        <v>#REF!</v>
      </c>
      <c r="AD122" s="1" t="e">
        <f t="shared" si="10"/>
        <v>#REF!</v>
      </c>
      <c r="AE122" s="1">
        <f t="shared" si="10"/>
        <v>13.9</v>
      </c>
      <c r="AF122" s="1" t="e">
        <f t="shared" si="10"/>
        <v>#N/A</v>
      </c>
      <c r="AG122" s="1" t="e">
        <f t="shared" si="8"/>
        <v>#N/A</v>
      </c>
    </row>
    <row r="123" spans="1:33">
      <c r="A123" s="43" t="s">
        <v>333</v>
      </c>
      <c r="B123" s="3" t="e">
        <f>VLOOKUP(A123,'DK Pricing'!H:J,3,FALSE)</f>
        <v>#N/A</v>
      </c>
      <c r="D123" s="1" t="e">
        <f t="shared" si="12"/>
        <v>#REF!</v>
      </c>
      <c r="E123" s="8" t="e">
        <f>VLOOKUP(A123,#REF!,4,FALSE)</f>
        <v>#REF!</v>
      </c>
      <c r="F123" s="8">
        <v>129</v>
      </c>
      <c r="G123" s="8" t="e">
        <f>VLOOKUP(A123,#REF!,5,FALSE)</f>
        <v>#REF!</v>
      </c>
      <c r="H123" s="8" t="e">
        <f t="shared" si="6"/>
        <v>#REF!</v>
      </c>
      <c r="I123" s="8" t="e">
        <f>VLOOKUP(A123,#REF!,5,FALSE)</f>
        <v>#REF!</v>
      </c>
      <c r="J123" s="8" t="e">
        <f>VLOOKUP(A123,#REF!,6,FALSE)</f>
        <v>#REF!</v>
      </c>
      <c r="K123" s="1" t="e">
        <f>VLOOKUP(A123,SG!H:L,7,FALSE)</f>
        <v>#N/A</v>
      </c>
      <c r="L123" s="1" t="e">
        <f>VLOOKUP(A123,SG!H:L,5,FALSE)</f>
        <v>#N/A</v>
      </c>
      <c r="M123" s="1" t="e">
        <f>VLOOKUP(A123,SG!H:L,6,FALSE)</f>
        <v>#N/A</v>
      </c>
      <c r="N123" s="1" t="e">
        <f t="shared" si="7"/>
        <v>#N/A</v>
      </c>
      <c r="O123" s="1" t="e">
        <f>VLOOKUP(A123,SG!H:L,4,FALSE)</f>
        <v>#N/A</v>
      </c>
      <c r="P123" s="1" t="e">
        <f>VLOOKUP(A123,SG!H:L,3,FALSE)</f>
        <v>#N/A</v>
      </c>
      <c r="Q123" s="1" t="e">
        <f>VLOOKUP(A123,#REF!,9,FALSE)</f>
        <v>#REF!</v>
      </c>
      <c r="R123" s="1">
        <v>110</v>
      </c>
      <c r="S123" s="1">
        <f>VLOOKUP(A123,[2]Proximity!$A:$B,2,FALSE)</f>
        <v>203</v>
      </c>
      <c r="T123" s="47">
        <f>VLOOKUP(A123,[2]BOB!$A:$C,3,FALSE)</f>
        <v>204</v>
      </c>
      <c r="U123" s="47" t="e">
        <f t="shared" si="9"/>
        <v>#REF!</v>
      </c>
      <c r="AD123" s="1" t="e">
        <f t="shared" si="10"/>
        <v>#REF!</v>
      </c>
      <c r="AE123" s="1">
        <f t="shared" si="10"/>
        <v>3.3</v>
      </c>
      <c r="AF123" s="1" t="e">
        <f t="shared" si="10"/>
        <v>#N/A</v>
      </c>
      <c r="AG123" s="1" t="e">
        <f t="shared" si="8"/>
        <v>#N/A</v>
      </c>
    </row>
    <row r="124" spans="1:33">
      <c r="A124" s="42" t="s">
        <v>334</v>
      </c>
      <c r="B124" s="3" t="e">
        <f>VLOOKUP(A124,'DK Pricing'!H:J,3,FALSE)</f>
        <v>#N/A</v>
      </c>
      <c r="D124" s="1" t="e">
        <f t="shared" si="12"/>
        <v>#REF!</v>
      </c>
      <c r="E124" s="8" t="e">
        <f>VLOOKUP(A124,#REF!,4,FALSE)</f>
        <v>#REF!</v>
      </c>
      <c r="F124" s="8">
        <v>130</v>
      </c>
      <c r="G124" s="8" t="e">
        <f>VLOOKUP(A124,#REF!,5,FALSE)</f>
        <v>#REF!</v>
      </c>
      <c r="H124" s="8" t="e">
        <f t="shared" si="6"/>
        <v>#REF!</v>
      </c>
      <c r="I124" s="8" t="e">
        <f>VLOOKUP(A124,#REF!,5,FALSE)</f>
        <v>#REF!</v>
      </c>
      <c r="J124" s="8" t="e">
        <f>VLOOKUP(A124,#REF!,6,FALSE)</f>
        <v>#REF!</v>
      </c>
      <c r="K124" s="1" t="e">
        <f>VLOOKUP(A124,SG!H:L,7,FALSE)</f>
        <v>#N/A</v>
      </c>
      <c r="L124" s="1" t="e">
        <f>VLOOKUP(A124,SG!H:L,5,FALSE)</f>
        <v>#N/A</v>
      </c>
      <c r="M124" s="1" t="e">
        <f>VLOOKUP(A124,SG!H:L,6,FALSE)</f>
        <v>#N/A</v>
      </c>
      <c r="N124" s="1" t="e">
        <f t="shared" si="7"/>
        <v>#N/A</v>
      </c>
      <c r="O124" s="1" t="e">
        <f>VLOOKUP(A124,SG!H:L,4,FALSE)</f>
        <v>#N/A</v>
      </c>
      <c r="P124" s="1" t="e">
        <f>VLOOKUP(A124,SG!H:L,3,FALSE)</f>
        <v>#N/A</v>
      </c>
      <c r="Q124" s="1" t="e">
        <f>VLOOKUP(A124,#REF!,9,FALSE)</f>
        <v>#REF!</v>
      </c>
      <c r="R124" s="1">
        <v>21</v>
      </c>
      <c r="S124" s="1" t="e">
        <f>VLOOKUP(A124,[2]Proximity!$A:$B,2,FALSE)</f>
        <v>#N/A</v>
      </c>
      <c r="T124" s="47" t="e">
        <f>VLOOKUP(A124,[2]BOB!$A:$C,3,FALSE)</f>
        <v>#N/A</v>
      </c>
      <c r="U124" s="47" t="e">
        <f t="shared" si="9"/>
        <v>#REF!</v>
      </c>
      <c r="AD124" s="1" t="e">
        <f t="shared" si="10"/>
        <v>#REF!</v>
      </c>
      <c r="AE124" s="1">
        <f t="shared" si="10"/>
        <v>9.6999999999999993</v>
      </c>
      <c r="AF124" s="1" t="e">
        <f t="shared" si="10"/>
        <v>#N/A</v>
      </c>
      <c r="AG124" s="1" t="e">
        <f t="shared" si="8"/>
        <v>#N/A</v>
      </c>
    </row>
    <row r="125" spans="1:33">
      <c r="A125" s="43" t="s">
        <v>195</v>
      </c>
      <c r="B125" s="3" t="e">
        <f>VLOOKUP(A125,'DK Pricing'!H:J,3,FALSE)</f>
        <v>#N/A</v>
      </c>
      <c r="D125" s="1" t="e">
        <f t="shared" si="12"/>
        <v>#REF!</v>
      </c>
      <c r="E125" s="8" t="e">
        <f>VLOOKUP(A125,#REF!,4,FALSE)</f>
        <v>#REF!</v>
      </c>
      <c r="F125" s="8">
        <v>131</v>
      </c>
      <c r="G125" s="8" t="e">
        <f>VLOOKUP(A125,#REF!,5,FALSE)</f>
        <v>#REF!</v>
      </c>
      <c r="H125" s="8" t="e">
        <f t="shared" si="6"/>
        <v>#REF!</v>
      </c>
      <c r="I125" s="8" t="e">
        <f>VLOOKUP(A125,#REF!,5,FALSE)</f>
        <v>#REF!</v>
      </c>
      <c r="J125" s="8" t="e">
        <f>VLOOKUP(A125,#REF!,6,FALSE)</f>
        <v>#REF!</v>
      </c>
      <c r="K125" s="1" t="e">
        <f>VLOOKUP(A125,SG!H:L,7,FALSE)</f>
        <v>#N/A</v>
      </c>
      <c r="L125" s="1" t="e">
        <f>VLOOKUP(A125,SG!H:L,5,FALSE)</f>
        <v>#N/A</v>
      </c>
      <c r="M125" s="1" t="e">
        <f>VLOOKUP(A125,SG!H:L,6,FALSE)</f>
        <v>#N/A</v>
      </c>
      <c r="N125" s="1" t="e">
        <f t="shared" si="7"/>
        <v>#N/A</v>
      </c>
      <c r="O125" s="1" t="e">
        <f>VLOOKUP(A125,SG!H:L,4,FALSE)</f>
        <v>#N/A</v>
      </c>
      <c r="P125" s="1" t="e">
        <f>VLOOKUP(A125,SG!H:L,3,FALSE)</f>
        <v>#N/A</v>
      </c>
      <c r="Q125" s="1" t="e">
        <f>VLOOKUP(A125,#REF!,9,FALSE)</f>
        <v>#REF!</v>
      </c>
      <c r="R125" s="1">
        <v>72</v>
      </c>
      <c r="S125" s="1">
        <f>VLOOKUP(A125,[2]Proximity!$A:$B,2,FALSE)</f>
        <v>200</v>
      </c>
      <c r="T125" s="47">
        <f>VLOOKUP(A125,[2]BOB!$A:$C,3,FALSE)</f>
        <v>161</v>
      </c>
      <c r="U125" s="47" t="e">
        <f t="shared" si="9"/>
        <v>#REF!</v>
      </c>
      <c r="AD125" s="1" t="e">
        <f t="shared" si="10"/>
        <v>#REF!</v>
      </c>
      <c r="AE125" s="1">
        <f t="shared" si="10"/>
        <v>5.7</v>
      </c>
      <c r="AF125" s="1" t="e">
        <f t="shared" si="10"/>
        <v>#N/A</v>
      </c>
      <c r="AG125" s="1" t="e">
        <f t="shared" si="8"/>
        <v>#N/A</v>
      </c>
    </row>
    <row r="126" spans="1:33">
      <c r="A126" s="43" t="s">
        <v>194</v>
      </c>
      <c r="B126" s="3">
        <f>VLOOKUP(A126,'DK Pricing'!H:J,3,FALSE)</f>
        <v>6800</v>
      </c>
      <c r="D126" s="1" t="e">
        <f t="shared" si="12"/>
        <v>#REF!</v>
      </c>
      <c r="E126" s="8" t="e">
        <f>VLOOKUP(A126,#REF!,4,FALSE)</f>
        <v>#REF!</v>
      </c>
      <c r="F126" s="8">
        <v>132</v>
      </c>
      <c r="G126" s="8" t="e">
        <f>VLOOKUP(A126,#REF!,5,FALSE)</f>
        <v>#REF!</v>
      </c>
      <c r="H126" s="8" t="e">
        <f t="shared" si="6"/>
        <v>#REF!</v>
      </c>
      <c r="I126" s="8" t="e">
        <f>VLOOKUP(A126,#REF!,5,FALSE)</f>
        <v>#REF!</v>
      </c>
      <c r="J126" s="8" t="e">
        <f>VLOOKUP(A126,#REF!,6,FALSE)</f>
        <v>#REF!</v>
      </c>
      <c r="K126" s="1" t="e">
        <f>VLOOKUP(A126,SG!H:L,7,FALSE)</f>
        <v>#N/A</v>
      </c>
      <c r="L126" s="1" t="e">
        <f>VLOOKUP(A126,SG!H:L,5,FALSE)</f>
        <v>#N/A</v>
      </c>
      <c r="M126" s="1" t="e">
        <f>VLOOKUP(A126,SG!H:L,6,FALSE)</f>
        <v>#N/A</v>
      </c>
      <c r="N126" s="1" t="e">
        <f t="shared" si="7"/>
        <v>#N/A</v>
      </c>
      <c r="O126" s="1" t="e">
        <f>VLOOKUP(A126,SG!H:L,4,FALSE)</f>
        <v>#N/A</v>
      </c>
      <c r="P126" s="1" t="e">
        <f>VLOOKUP(A126,SG!H:L,3,FALSE)</f>
        <v>#N/A</v>
      </c>
      <c r="Q126" s="1" t="e">
        <f>VLOOKUP(A126,#REF!,9,FALSE)</f>
        <v>#REF!</v>
      </c>
      <c r="R126" s="1">
        <v>72</v>
      </c>
      <c r="S126" s="1">
        <f>VLOOKUP(A126,[2]Proximity!$A:$B,2,FALSE)</f>
        <v>102</v>
      </c>
      <c r="T126" s="47">
        <f>VLOOKUP(A126,[2]BOB!$A:$C,3,FALSE)</f>
        <v>156</v>
      </c>
      <c r="U126" s="47" t="e">
        <f t="shared" si="9"/>
        <v>#REF!</v>
      </c>
      <c r="AD126" s="1" t="e">
        <f t="shared" si="10"/>
        <v>#REF!</v>
      </c>
      <c r="AE126" s="1">
        <f t="shared" si="10"/>
        <v>5.7</v>
      </c>
      <c r="AF126" s="1" t="e">
        <f t="shared" si="10"/>
        <v>#N/A</v>
      </c>
      <c r="AG126" s="1" t="e">
        <f t="shared" si="8"/>
        <v>#N/A</v>
      </c>
    </row>
    <row r="127" spans="1:33">
      <c r="A127" s="43" t="s">
        <v>166</v>
      </c>
      <c r="B127" s="3">
        <f>VLOOKUP(A127,'DK Pricing'!H:J,3,FALSE)</f>
        <v>6500</v>
      </c>
      <c r="D127" s="1" t="e">
        <f t="shared" si="12"/>
        <v>#REF!</v>
      </c>
      <c r="E127" s="8" t="e">
        <f>VLOOKUP(A127,#REF!,4,FALSE)</f>
        <v>#REF!</v>
      </c>
      <c r="F127" s="8">
        <v>133</v>
      </c>
      <c r="G127" s="8" t="e">
        <f>VLOOKUP(A127,#REF!,5,FALSE)</f>
        <v>#REF!</v>
      </c>
      <c r="H127" s="8" t="e">
        <f t="shared" si="6"/>
        <v>#REF!</v>
      </c>
      <c r="I127" s="8" t="e">
        <f>VLOOKUP(A127,#REF!,5,FALSE)</f>
        <v>#REF!</v>
      </c>
      <c r="J127" s="8" t="e">
        <f>VLOOKUP(A127,#REF!,6,FALSE)</f>
        <v>#REF!</v>
      </c>
      <c r="K127" s="1" t="e">
        <f>VLOOKUP(A127,SG!H:L,7,FALSE)</f>
        <v>#N/A</v>
      </c>
      <c r="L127" s="1" t="e">
        <f>VLOOKUP(A127,SG!H:L,5,FALSE)</f>
        <v>#N/A</v>
      </c>
      <c r="M127" s="1" t="e">
        <f>VLOOKUP(A127,SG!H:L,6,FALSE)</f>
        <v>#N/A</v>
      </c>
      <c r="N127" s="1" t="e">
        <f t="shared" si="7"/>
        <v>#N/A</v>
      </c>
      <c r="O127" s="1" t="e">
        <f>VLOOKUP(A127,SG!H:L,4,FALSE)</f>
        <v>#N/A</v>
      </c>
      <c r="P127" s="1" t="e">
        <f>VLOOKUP(A127,SG!H:L,3,FALSE)</f>
        <v>#N/A</v>
      </c>
      <c r="Q127" s="1" t="e">
        <f>VLOOKUP(A127,#REF!,9,FALSE)</f>
        <v>#REF!</v>
      </c>
      <c r="R127" s="1">
        <v>91</v>
      </c>
      <c r="S127" s="1">
        <f>VLOOKUP(A127,[2]Proximity!$A:$B,2,FALSE)</f>
        <v>126</v>
      </c>
      <c r="T127" s="47">
        <f>VLOOKUP(A127,[2]BOB!$A:$C,3,FALSE)</f>
        <v>20</v>
      </c>
      <c r="U127" s="47" t="e">
        <f t="shared" si="9"/>
        <v>#REF!</v>
      </c>
      <c r="AD127" s="1" t="e">
        <f t="shared" si="10"/>
        <v>#REF!</v>
      </c>
      <c r="AE127" s="1">
        <f t="shared" si="10"/>
        <v>3.4</v>
      </c>
      <c r="AF127" s="1" t="e">
        <f t="shared" si="10"/>
        <v>#N/A</v>
      </c>
      <c r="AG127" s="1" t="e">
        <f t="shared" si="8"/>
        <v>#N/A</v>
      </c>
    </row>
    <row r="128" spans="1:33">
      <c r="A128" s="43" t="s">
        <v>63</v>
      </c>
      <c r="B128" s="3" t="e">
        <f>VLOOKUP(A128,'DK Pricing'!H:J,3,FALSE)</f>
        <v>#N/A</v>
      </c>
      <c r="D128" s="1" t="e">
        <f t="shared" si="12"/>
        <v>#REF!</v>
      </c>
      <c r="E128" s="8" t="e">
        <f>VLOOKUP(A128,#REF!,4,FALSE)</f>
        <v>#REF!</v>
      </c>
      <c r="F128" s="8">
        <v>134</v>
      </c>
      <c r="G128" s="8" t="e">
        <f>VLOOKUP(A128,#REF!,5,FALSE)</f>
        <v>#REF!</v>
      </c>
      <c r="H128" s="8" t="e">
        <f t="shared" si="6"/>
        <v>#REF!</v>
      </c>
      <c r="I128" s="8" t="e">
        <f>VLOOKUP(A128,#REF!,5,FALSE)</f>
        <v>#REF!</v>
      </c>
      <c r="J128" s="8" t="e">
        <f>VLOOKUP(A128,#REF!,6,FALSE)</f>
        <v>#REF!</v>
      </c>
      <c r="K128" s="1" t="e">
        <f>VLOOKUP(A128,SG!H:L,7,FALSE)</f>
        <v>#N/A</v>
      </c>
      <c r="L128" s="1" t="e">
        <f>VLOOKUP(A128,SG!H:L,5,FALSE)</f>
        <v>#N/A</v>
      </c>
      <c r="M128" s="1" t="e">
        <f>VLOOKUP(A128,SG!H:L,6,FALSE)</f>
        <v>#N/A</v>
      </c>
      <c r="N128" s="1" t="e">
        <f t="shared" si="7"/>
        <v>#N/A</v>
      </c>
      <c r="O128" s="1" t="e">
        <f>VLOOKUP(A128,SG!H:L,4,FALSE)</f>
        <v>#N/A</v>
      </c>
      <c r="P128" s="1" t="e">
        <f>VLOOKUP(A128,SG!H:L,3,FALSE)</f>
        <v>#N/A</v>
      </c>
      <c r="Q128" s="1" t="e">
        <f>VLOOKUP(A128,#REF!,9,FALSE)</f>
        <v>#REF!</v>
      </c>
      <c r="R128" s="1">
        <v>72</v>
      </c>
      <c r="S128" s="1">
        <f>VLOOKUP(A128,[2]Proximity!$A:$B,2,FALSE)</f>
        <v>126</v>
      </c>
      <c r="T128" s="47">
        <f>VLOOKUP(A128,[2]BOB!$A:$C,3,FALSE)</f>
        <v>30</v>
      </c>
      <c r="U128" s="47" t="e">
        <f t="shared" si="9"/>
        <v>#REF!</v>
      </c>
      <c r="AD128" s="1" t="e">
        <f t="shared" si="10"/>
        <v>#REF!</v>
      </c>
      <c r="AE128" s="1">
        <f t="shared" si="10"/>
        <v>5.7</v>
      </c>
      <c r="AF128" s="1" t="e">
        <f t="shared" si="10"/>
        <v>#N/A</v>
      </c>
      <c r="AG128" s="1" t="e">
        <f t="shared" si="8"/>
        <v>#N/A</v>
      </c>
    </row>
    <row r="129" spans="1:33">
      <c r="A129" s="43" t="s">
        <v>56</v>
      </c>
      <c r="B129" s="3" t="e">
        <f>VLOOKUP(A129,'DK Pricing'!H:J,3,FALSE)</f>
        <v>#N/A</v>
      </c>
      <c r="D129" s="1" t="e">
        <f t="shared" si="12"/>
        <v>#REF!</v>
      </c>
      <c r="E129" s="8" t="e">
        <f>VLOOKUP(A129,#REF!,4,FALSE)</f>
        <v>#REF!</v>
      </c>
      <c r="F129" s="8">
        <v>135</v>
      </c>
      <c r="G129" s="8" t="e">
        <f>VLOOKUP(A129,#REF!,5,FALSE)</f>
        <v>#REF!</v>
      </c>
      <c r="H129" s="8" t="e">
        <f t="shared" si="6"/>
        <v>#REF!</v>
      </c>
      <c r="I129" s="8" t="e">
        <f>VLOOKUP(A129,#REF!,5,FALSE)</f>
        <v>#REF!</v>
      </c>
      <c r="J129" s="8" t="e">
        <f>VLOOKUP(A129,#REF!,6,FALSE)</f>
        <v>#REF!</v>
      </c>
      <c r="K129" s="1" t="e">
        <f>VLOOKUP(A129,SG!H:L,7,FALSE)</f>
        <v>#N/A</v>
      </c>
      <c r="L129" s="1" t="e">
        <f>VLOOKUP(A129,SG!H:L,5,FALSE)</f>
        <v>#N/A</v>
      </c>
      <c r="M129" s="1" t="e">
        <f>VLOOKUP(A129,SG!H:L,6,FALSE)</f>
        <v>#N/A</v>
      </c>
      <c r="N129" s="1" t="e">
        <f t="shared" si="7"/>
        <v>#N/A</v>
      </c>
      <c r="O129" s="1" t="e">
        <f>VLOOKUP(A129,SG!H:L,4,FALSE)</f>
        <v>#N/A</v>
      </c>
      <c r="P129" s="1" t="e">
        <f>VLOOKUP(A129,SG!H:L,3,FALSE)</f>
        <v>#N/A</v>
      </c>
      <c r="Q129" s="1" t="e">
        <f>VLOOKUP(A129,#REF!,9,FALSE)</f>
        <v>#REF!</v>
      </c>
      <c r="R129" s="1">
        <v>132</v>
      </c>
      <c r="S129" s="1">
        <f>VLOOKUP(A129,[2]Proximity!$A:$B,2,FALSE)</f>
        <v>59</v>
      </c>
      <c r="T129" s="47">
        <f>VLOOKUP(A129,[2]BOB!$A:$C,3,FALSE)</f>
        <v>146</v>
      </c>
      <c r="U129" s="47" t="e">
        <f t="shared" si="9"/>
        <v>#REF!</v>
      </c>
      <c r="AD129" s="1" t="e">
        <f t="shared" si="10"/>
        <v>#REF!</v>
      </c>
      <c r="AE129" s="1">
        <f t="shared" si="10"/>
        <v>0.8</v>
      </c>
      <c r="AF129" s="1" t="e">
        <f t="shared" si="10"/>
        <v>#N/A</v>
      </c>
      <c r="AG129" s="1" t="e">
        <f t="shared" si="8"/>
        <v>#N/A</v>
      </c>
    </row>
    <row r="130" spans="1:33">
      <c r="A130" s="43" t="s">
        <v>132</v>
      </c>
      <c r="B130" s="3">
        <v>6000</v>
      </c>
      <c r="D130" s="1" t="e">
        <f t="shared" si="12"/>
        <v>#REF!</v>
      </c>
      <c r="E130" s="8" t="e">
        <f>VLOOKUP(A130,#REF!,4,FALSE)</f>
        <v>#REF!</v>
      </c>
      <c r="F130" s="8">
        <v>136</v>
      </c>
      <c r="G130" s="8" t="e">
        <f>VLOOKUP(A130,#REF!,5,FALSE)</f>
        <v>#REF!</v>
      </c>
      <c r="H130" s="8" t="e">
        <f t="shared" si="6"/>
        <v>#REF!</v>
      </c>
      <c r="I130" s="8" t="e">
        <f>VLOOKUP(A130,#REF!,5,FALSE)</f>
        <v>#REF!</v>
      </c>
      <c r="J130" s="8" t="e">
        <f>VLOOKUP(A130,#REF!,6,FALSE)</f>
        <v>#REF!</v>
      </c>
      <c r="K130" s="1" t="e">
        <f>VLOOKUP(A130,SG!H:L,7,FALSE)</f>
        <v>#N/A</v>
      </c>
      <c r="L130" s="1" t="e">
        <f>VLOOKUP(A130,SG!H:L,5,FALSE)</f>
        <v>#N/A</v>
      </c>
      <c r="M130" s="1" t="e">
        <f>VLOOKUP(A130,SG!H:L,6,FALSE)</f>
        <v>#N/A</v>
      </c>
      <c r="N130" s="1" t="e">
        <f t="shared" si="7"/>
        <v>#N/A</v>
      </c>
      <c r="O130" s="1" t="e">
        <f>VLOOKUP(A130,SG!H:L,4,FALSE)</f>
        <v>#N/A</v>
      </c>
      <c r="P130" s="1" t="e">
        <f>VLOOKUP(A130,SG!H:L,3,FALSE)</f>
        <v>#N/A</v>
      </c>
      <c r="Q130" s="1" t="e">
        <f>VLOOKUP(A130,#REF!,9,FALSE)</f>
        <v>#REF!</v>
      </c>
      <c r="R130" s="1">
        <v>132</v>
      </c>
      <c r="S130" s="1">
        <f>VLOOKUP(A130,[2]Proximity!$A:$B,2,FALSE)</f>
        <v>139</v>
      </c>
      <c r="T130" s="47">
        <f>VLOOKUP(A130,[2]BOB!$A:$C,3,FALSE)</f>
        <v>188</v>
      </c>
      <c r="U130" s="47" t="e">
        <f t="shared" si="9"/>
        <v>#REF!</v>
      </c>
      <c r="AD130" s="1" t="e">
        <f t="shared" si="10"/>
        <v>#REF!</v>
      </c>
      <c r="AE130" s="1">
        <f t="shared" si="10"/>
        <v>0.8</v>
      </c>
      <c r="AF130" s="1" t="e">
        <f t="shared" si="10"/>
        <v>#N/A</v>
      </c>
      <c r="AG130" s="1" t="e">
        <f t="shared" si="8"/>
        <v>#N/A</v>
      </c>
    </row>
    <row r="131" spans="1:33">
      <c r="A131" s="43" t="s">
        <v>158</v>
      </c>
      <c r="B131" s="3" t="e">
        <f>VLOOKUP(A131,'DK Pricing'!H:J,3,FALSE)</f>
        <v>#N/A</v>
      </c>
      <c r="D131" s="1" t="e">
        <f t="shared" si="12"/>
        <v>#REF!</v>
      </c>
      <c r="E131" s="8" t="e">
        <f>VLOOKUP(A131,#REF!,4,FALSE)</f>
        <v>#REF!</v>
      </c>
      <c r="F131" s="8">
        <v>137</v>
      </c>
      <c r="G131" s="8" t="e">
        <f>VLOOKUP(A131,#REF!,5,FALSE)</f>
        <v>#REF!</v>
      </c>
      <c r="H131" s="8" t="e">
        <f t="shared" ref="H131:H144" si="13">E131-63</f>
        <v>#REF!</v>
      </c>
      <c r="I131" s="8" t="e">
        <f>VLOOKUP(A131,#REF!,5,FALSE)</f>
        <v>#REF!</v>
      </c>
      <c r="J131" s="8" t="e">
        <f>VLOOKUP(A131,#REF!,6,FALSE)</f>
        <v>#REF!</v>
      </c>
      <c r="K131" s="1" t="e">
        <f>VLOOKUP(A131,SG!H:L,7,FALSE)</f>
        <v>#N/A</v>
      </c>
      <c r="L131" s="1" t="e">
        <f>VLOOKUP(A131,SG!H:L,5,FALSE)</f>
        <v>#N/A</v>
      </c>
      <c r="M131" s="1" t="e">
        <f>VLOOKUP(A131,SG!H:L,6,FALSE)</f>
        <v>#N/A</v>
      </c>
      <c r="N131" s="1" t="e">
        <f t="shared" ref="N131:N144" si="14">L131+M131</f>
        <v>#N/A</v>
      </c>
      <c r="O131" s="1" t="e">
        <f>VLOOKUP(A131,SG!H:L,4,FALSE)</f>
        <v>#N/A</v>
      </c>
      <c r="P131" s="1" t="e">
        <f>VLOOKUP(A131,SG!H:L,3,FALSE)</f>
        <v>#N/A</v>
      </c>
      <c r="Q131" s="1" t="e">
        <f>VLOOKUP(A131,#REF!,9,FALSE)</f>
        <v>#REF!</v>
      </c>
      <c r="R131" s="1">
        <v>21</v>
      </c>
      <c r="S131" s="1" t="e">
        <f>VLOOKUP(A131,[2]Proximity!$A:$B,2,FALSE)</f>
        <v>#N/A</v>
      </c>
      <c r="T131" s="47" t="e">
        <f>VLOOKUP(A131,[2]BOB!$A:$C,3,FALSE)</f>
        <v>#N/A</v>
      </c>
      <c r="U131" s="47" t="e">
        <f t="shared" si="9"/>
        <v>#REF!</v>
      </c>
      <c r="AD131" s="1" t="e">
        <f t="shared" si="10"/>
        <v>#REF!</v>
      </c>
      <c r="AE131" s="1">
        <f t="shared" si="10"/>
        <v>9.6999999999999993</v>
      </c>
      <c r="AF131" s="1" t="e">
        <f t="shared" si="10"/>
        <v>#N/A</v>
      </c>
      <c r="AG131" s="1" t="e">
        <f t="shared" si="10"/>
        <v>#N/A</v>
      </c>
    </row>
    <row r="132" spans="1:33">
      <c r="A132" s="43" t="s">
        <v>178</v>
      </c>
      <c r="B132" s="3" t="e">
        <f>VLOOKUP(A132,'DK Pricing'!H:J,3,FALSE)</f>
        <v>#N/A</v>
      </c>
      <c r="D132" s="1" t="e">
        <f t="shared" si="12"/>
        <v>#REF!</v>
      </c>
      <c r="E132" s="8" t="e">
        <f>VLOOKUP(A132,#REF!,4,FALSE)</f>
        <v>#REF!</v>
      </c>
      <c r="F132" s="8">
        <v>138</v>
      </c>
      <c r="G132" s="8" t="e">
        <f>VLOOKUP(A132,#REF!,5,FALSE)</f>
        <v>#REF!</v>
      </c>
      <c r="H132" s="8" t="e">
        <f t="shared" si="13"/>
        <v>#REF!</v>
      </c>
      <c r="I132" s="8" t="e">
        <f>VLOOKUP(A132,#REF!,5,FALSE)</f>
        <v>#REF!</v>
      </c>
      <c r="J132" s="8" t="e">
        <f>VLOOKUP(A132,#REF!,6,FALSE)</f>
        <v>#REF!</v>
      </c>
      <c r="K132" s="1" t="e">
        <f>VLOOKUP(A132,SG!H:L,7,FALSE)</f>
        <v>#N/A</v>
      </c>
      <c r="L132" s="1" t="e">
        <f>VLOOKUP(A132,SG!H:L,5,FALSE)</f>
        <v>#N/A</v>
      </c>
      <c r="M132" s="1" t="e">
        <f>VLOOKUP(A132,SG!H:L,6,FALSE)</f>
        <v>#N/A</v>
      </c>
      <c r="N132" s="1" t="e">
        <f t="shared" si="14"/>
        <v>#N/A</v>
      </c>
      <c r="O132" s="1" t="e">
        <f>VLOOKUP(A132,SG!H:L,4,FALSE)</f>
        <v>#N/A</v>
      </c>
      <c r="P132" s="1" t="e">
        <f>VLOOKUP(A132,SG!H:L,3,FALSE)</f>
        <v>#N/A</v>
      </c>
      <c r="Q132" s="1" t="e">
        <f>VLOOKUP(A132,#REF!,9,FALSE)</f>
        <v>#REF!</v>
      </c>
      <c r="R132" s="1">
        <v>132</v>
      </c>
      <c r="S132" s="1">
        <f>VLOOKUP(A132,[2]Proximity!$A:$B,2,FALSE)</f>
        <v>126</v>
      </c>
      <c r="T132" s="47">
        <f>VLOOKUP(A132,[2]BOB!$A:$C,3,FALSE)</f>
        <v>191</v>
      </c>
      <c r="U132" s="47" t="e">
        <f t="shared" ref="U132:U144" si="15">(I132*3.75)-(J132*1.75)+K132+L132+M132+N132+N132+O132+P132+(AD132/3)+(AE132/3)+(AF132/3)+(AG132/3)-(B132/750)</f>
        <v>#REF!</v>
      </c>
      <c r="AD132" s="1" t="e">
        <f t="shared" ref="AD132:AG144" si="16">RANK(Q132,Q$3:Q$150,0)/10</f>
        <v>#REF!</v>
      </c>
      <c r="AE132" s="1">
        <f t="shared" si="16"/>
        <v>0.8</v>
      </c>
      <c r="AF132" s="1" t="e">
        <f t="shared" si="16"/>
        <v>#N/A</v>
      </c>
      <c r="AG132" s="1" t="e">
        <f t="shared" si="16"/>
        <v>#N/A</v>
      </c>
    </row>
    <row r="133" spans="1:33">
      <c r="A133" s="43" t="s">
        <v>335</v>
      </c>
      <c r="B133" s="3" t="e">
        <f>VLOOKUP(A133,'DK Pricing'!H:J,3,FALSE)</f>
        <v>#N/A</v>
      </c>
      <c r="D133" s="1" t="e">
        <f t="shared" si="12"/>
        <v>#REF!</v>
      </c>
      <c r="E133" s="8" t="e">
        <f>VLOOKUP(A133,#REF!,4,FALSE)</f>
        <v>#REF!</v>
      </c>
      <c r="F133" s="8">
        <v>139</v>
      </c>
      <c r="G133" s="8" t="e">
        <f>VLOOKUP(A133,#REF!,5,FALSE)</f>
        <v>#REF!</v>
      </c>
      <c r="H133" s="8" t="e">
        <f t="shared" si="13"/>
        <v>#REF!</v>
      </c>
      <c r="I133" s="8" t="e">
        <f>VLOOKUP(A133,#REF!,5,FALSE)</f>
        <v>#REF!</v>
      </c>
      <c r="J133" s="8" t="e">
        <f>VLOOKUP(A133,#REF!,6,FALSE)</f>
        <v>#REF!</v>
      </c>
      <c r="K133" s="1" t="e">
        <f>VLOOKUP(A133,SG!H:L,7,FALSE)</f>
        <v>#N/A</v>
      </c>
      <c r="L133" s="1" t="e">
        <f>VLOOKUP(A133,SG!H:L,5,FALSE)</f>
        <v>#N/A</v>
      </c>
      <c r="M133" s="1" t="e">
        <f>VLOOKUP(A133,SG!H:L,6,FALSE)</f>
        <v>#N/A</v>
      </c>
      <c r="N133" s="1" t="e">
        <f t="shared" si="14"/>
        <v>#N/A</v>
      </c>
      <c r="O133" s="1" t="e">
        <f>VLOOKUP(A133,SG!H:L,4,FALSE)</f>
        <v>#N/A</v>
      </c>
      <c r="P133" s="1" t="e">
        <f>VLOOKUP(A133,SG!H:L,3,FALSE)</f>
        <v>#N/A</v>
      </c>
      <c r="Q133" s="1" t="e">
        <f>VLOOKUP(A133,#REF!,9,FALSE)</f>
        <v>#REF!</v>
      </c>
      <c r="R133" s="1">
        <v>91</v>
      </c>
      <c r="S133" s="1" t="e">
        <f>VLOOKUP(A133,[2]Proximity!$A:$B,2,FALSE)</f>
        <v>#N/A</v>
      </c>
      <c r="T133" s="47" t="e">
        <f>VLOOKUP(A133,[2]BOB!$A:$C,3,FALSE)</f>
        <v>#N/A</v>
      </c>
      <c r="U133" s="47" t="e">
        <f t="shared" si="15"/>
        <v>#REF!</v>
      </c>
      <c r="AD133" s="1" t="e">
        <f t="shared" si="16"/>
        <v>#REF!</v>
      </c>
      <c r="AE133" s="1">
        <f t="shared" si="16"/>
        <v>3.4</v>
      </c>
      <c r="AF133" s="1" t="e">
        <f t="shared" si="16"/>
        <v>#N/A</v>
      </c>
      <c r="AG133" s="1" t="e">
        <f t="shared" si="16"/>
        <v>#N/A</v>
      </c>
    </row>
    <row r="134" spans="1:33">
      <c r="A134" s="43" t="s">
        <v>59</v>
      </c>
      <c r="B134" s="3" t="e">
        <f>VLOOKUP(A134,'DK Pricing'!H:J,3,FALSE)</f>
        <v>#N/A</v>
      </c>
      <c r="D134" s="1" t="e">
        <f t="shared" ref="D134:D144" si="17">RANK(U134,U$3:U$153)</f>
        <v>#REF!</v>
      </c>
      <c r="E134" s="8" t="e">
        <f>VLOOKUP(A134,#REF!,4,FALSE)</f>
        <v>#REF!</v>
      </c>
      <c r="F134" s="8">
        <v>140</v>
      </c>
      <c r="G134" s="8" t="e">
        <f>VLOOKUP(A134,#REF!,5,FALSE)</f>
        <v>#REF!</v>
      </c>
      <c r="H134" s="8" t="e">
        <f t="shared" si="13"/>
        <v>#REF!</v>
      </c>
      <c r="I134" s="8" t="e">
        <f>VLOOKUP(A134,#REF!,5,FALSE)</f>
        <v>#REF!</v>
      </c>
      <c r="J134" s="8" t="e">
        <f>VLOOKUP(A134,#REF!,6,FALSE)</f>
        <v>#REF!</v>
      </c>
      <c r="K134" s="1" t="e">
        <f>VLOOKUP(A134,SG!H:L,7,FALSE)</f>
        <v>#N/A</v>
      </c>
      <c r="L134" s="1" t="e">
        <f>VLOOKUP(A134,SG!H:L,5,FALSE)</f>
        <v>#N/A</v>
      </c>
      <c r="M134" s="1" t="e">
        <f>VLOOKUP(A134,SG!H:L,6,FALSE)</f>
        <v>#N/A</v>
      </c>
      <c r="N134" s="1" t="e">
        <f t="shared" si="14"/>
        <v>#N/A</v>
      </c>
      <c r="O134" s="1" t="e">
        <f>VLOOKUP(A134,SG!H:L,4,FALSE)</f>
        <v>#N/A</v>
      </c>
      <c r="P134" s="1" t="e">
        <f>VLOOKUP(A134,SG!H:L,3,FALSE)</f>
        <v>#N/A</v>
      </c>
      <c r="Q134" s="1" t="e">
        <f>VLOOKUP(A134,#REF!,9,FALSE)</f>
        <v>#REF!</v>
      </c>
      <c r="R134" s="1">
        <v>21</v>
      </c>
      <c r="S134" s="1">
        <f>VLOOKUP(A134,[2]Proximity!$A:$B,2,FALSE)</f>
        <v>10</v>
      </c>
      <c r="T134" s="47">
        <f>VLOOKUP(A134,[2]BOB!$A:$C,3,FALSE)</f>
        <v>145</v>
      </c>
      <c r="U134" s="47" t="e">
        <f t="shared" si="15"/>
        <v>#REF!</v>
      </c>
      <c r="AD134" s="1" t="e">
        <f t="shared" si="16"/>
        <v>#REF!</v>
      </c>
      <c r="AE134" s="1">
        <f t="shared" si="16"/>
        <v>9.6999999999999993</v>
      </c>
      <c r="AF134" s="1" t="e">
        <f t="shared" si="16"/>
        <v>#N/A</v>
      </c>
      <c r="AG134" s="1" t="e">
        <f t="shared" si="16"/>
        <v>#N/A</v>
      </c>
    </row>
    <row r="135" spans="1:33">
      <c r="A135" s="43" t="s">
        <v>37</v>
      </c>
      <c r="B135" s="3" t="e">
        <f>VLOOKUP(A135,'DK Pricing'!H:J,3,FALSE)</f>
        <v>#N/A</v>
      </c>
      <c r="D135" s="1" t="e">
        <f t="shared" si="17"/>
        <v>#REF!</v>
      </c>
      <c r="E135" s="8" t="e">
        <f>VLOOKUP(A135,#REF!,4,FALSE)</f>
        <v>#REF!</v>
      </c>
      <c r="F135" s="8">
        <v>141</v>
      </c>
      <c r="G135" s="8" t="e">
        <f>VLOOKUP(A135,#REF!,5,FALSE)</f>
        <v>#REF!</v>
      </c>
      <c r="H135" s="8" t="e">
        <f t="shared" si="13"/>
        <v>#REF!</v>
      </c>
      <c r="I135" s="8" t="e">
        <f>VLOOKUP(A135,#REF!,5,FALSE)</f>
        <v>#REF!</v>
      </c>
      <c r="J135" s="8" t="e">
        <f>VLOOKUP(A135,#REF!,6,FALSE)</f>
        <v>#REF!</v>
      </c>
      <c r="K135" s="1" t="e">
        <f>VLOOKUP(A135,SG!H:L,7,FALSE)</f>
        <v>#N/A</v>
      </c>
      <c r="L135" s="1" t="e">
        <f>VLOOKUP(A135,SG!H:L,5,FALSE)</f>
        <v>#N/A</v>
      </c>
      <c r="M135" s="1" t="e">
        <f>VLOOKUP(A135,SG!H:L,6,FALSE)</f>
        <v>#N/A</v>
      </c>
      <c r="N135" s="1" t="e">
        <f t="shared" si="14"/>
        <v>#N/A</v>
      </c>
      <c r="O135" s="1" t="e">
        <f>VLOOKUP(A135,SG!H:L,4,FALSE)</f>
        <v>#N/A</v>
      </c>
      <c r="P135" s="1" t="e">
        <f>VLOOKUP(A135,SG!H:L,3,FALSE)</f>
        <v>#N/A</v>
      </c>
      <c r="Q135" s="1" t="e">
        <f>VLOOKUP(A135,#REF!,9,FALSE)</f>
        <v>#REF!</v>
      </c>
      <c r="R135" s="1">
        <v>47</v>
      </c>
      <c r="S135" s="1">
        <f>VLOOKUP(A135,[2]Proximity!$A:$B,2,FALSE)</f>
        <v>69</v>
      </c>
      <c r="T135" s="47">
        <f>VLOOKUP(A135,[2]BOB!$A:$C,3,FALSE)</f>
        <v>75</v>
      </c>
      <c r="U135" s="47" t="e">
        <f t="shared" si="15"/>
        <v>#REF!</v>
      </c>
      <c r="AD135" s="1" t="e">
        <f t="shared" si="16"/>
        <v>#REF!</v>
      </c>
      <c r="AE135" s="1">
        <f t="shared" si="16"/>
        <v>7.4</v>
      </c>
      <c r="AF135" s="1" t="e">
        <f t="shared" si="16"/>
        <v>#N/A</v>
      </c>
      <c r="AG135" s="1" t="e">
        <f t="shared" si="16"/>
        <v>#N/A</v>
      </c>
    </row>
    <row r="136" spans="1:33">
      <c r="A136" s="43" t="s">
        <v>170</v>
      </c>
      <c r="B136" s="3" t="e">
        <f>VLOOKUP(A136,'DK Pricing'!H:J,3,FALSE)</f>
        <v>#N/A</v>
      </c>
      <c r="D136" s="1" t="e">
        <f t="shared" si="17"/>
        <v>#REF!</v>
      </c>
      <c r="E136" s="8" t="e">
        <f>VLOOKUP(A136,#REF!,4,FALSE)</f>
        <v>#REF!</v>
      </c>
      <c r="F136" s="8">
        <v>142</v>
      </c>
      <c r="G136" s="8" t="e">
        <f>VLOOKUP(A136,#REF!,5,FALSE)</f>
        <v>#REF!</v>
      </c>
      <c r="H136" s="8" t="e">
        <f t="shared" si="13"/>
        <v>#REF!</v>
      </c>
      <c r="I136" s="8" t="e">
        <f>VLOOKUP(A136,#REF!,5,FALSE)</f>
        <v>#REF!</v>
      </c>
      <c r="J136" s="8" t="e">
        <f>VLOOKUP(A136,#REF!,6,FALSE)</f>
        <v>#REF!</v>
      </c>
      <c r="K136" s="1" t="e">
        <f>VLOOKUP(A136,SG!H:L,7,FALSE)</f>
        <v>#N/A</v>
      </c>
      <c r="L136" s="1" t="e">
        <f>VLOOKUP(A136,SG!H:L,5,FALSE)</f>
        <v>#N/A</v>
      </c>
      <c r="M136" s="1" t="e">
        <f>VLOOKUP(A136,SG!H:L,6,FALSE)</f>
        <v>#N/A</v>
      </c>
      <c r="N136" s="1" t="e">
        <f t="shared" si="14"/>
        <v>#N/A</v>
      </c>
      <c r="O136" s="1" t="e">
        <f>VLOOKUP(A136,SG!H:L,4,FALSE)</f>
        <v>#N/A</v>
      </c>
      <c r="P136" s="1" t="e">
        <f>VLOOKUP(A136,SG!H:L,3,FALSE)</f>
        <v>#N/A</v>
      </c>
      <c r="Q136" s="1" t="e">
        <f>VLOOKUP(A136,#REF!,9,FALSE)</f>
        <v>#REF!</v>
      </c>
      <c r="R136" s="1">
        <v>21</v>
      </c>
      <c r="S136" s="1">
        <f>VLOOKUP(A136,[2]Proximity!$A:$B,2,FALSE)</f>
        <v>147</v>
      </c>
      <c r="T136" s="47">
        <f>VLOOKUP(A136,[2]BOB!$A:$C,3,FALSE)</f>
        <v>197</v>
      </c>
      <c r="U136" s="47" t="e">
        <f t="shared" si="15"/>
        <v>#REF!</v>
      </c>
      <c r="AD136" s="1" t="e">
        <f t="shared" si="16"/>
        <v>#REF!</v>
      </c>
      <c r="AE136" s="1">
        <f t="shared" si="16"/>
        <v>9.6999999999999993</v>
      </c>
      <c r="AF136" s="1" t="e">
        <f t="shared" si="16"/>
        <v>#N/A</v>
      </c>
      <c r="AG136" s="1" t="e">
        <f t="shared" si="16"/>
        <v>#N/A</v>
      </c>
    </row>
    <row r="137" spans="1:33">
      <c r="A137" s="43" t="s">
        <v>91</v>
      </c>
      <c r="B137" s="3">
        <f>VLOOKUP(A137,'DK Pricing'!H:J,3,FALSE)</f>
        <v>6200</v>
      </c>
      <c r="D137" s="1" t="e">
        <f t="shared" si="17"/>
        <v>#REF!</v>
      </c>
      <c r="E137" s="8" t="e">
        <f>VLOOKUP(A137,#REF!,4,FALSE)</f>
        <v>#REF!</v>
      </c>
      <c r="F137" s="8">
        <v>144</v>
      </c>
      <c r="G137" s="8" t="e">
        <f>VLOOKUP(A137,#REF!,5,FALSE)</f>
        <v>#REF!</v>
      </c>
      <c r="H137" s="8" t="e">
        <f t="shared" si="13"/>
        <v>#REF!</v>
      </c>
      <c r="I137" s="8" t="e">
        <f>VLOOKUP(A137,#REF!,5,FALSE)</f>
        <v>#REF!</v>
      </c>
      <c r="J137" s="8" t="e">
        <f>VLOOKUP(A137,#REF!,6,FALSE)</f>
        <v>#REF!</v>
      </c>
      <c r="K137" s="1" t="e">
        <f>VLOOKUP(A137,SG!H:L,7,FALSE)</f>
        <v>#N/A</v>
      </c>
      <c r="L137" s="1" t="e">
        <f>VLOOKUP(A137,SG!H:L,5,FALSE)</f>
        <v>#N/A</v>
      </c>
      <c r="M137" s="1" t="e">
        <f>VLOOKUP(A137,SG!H:L,6,FALSE)</f>
        <v>#N/A</v>
      </c>
      <c r="N137" s="1" t="e">
        <f t="shared" si="14"/>
        <v>#N/A</v>
      </c>
      <c r="O137" s="1" t="e">
        <f>VLOOKUP(A137,SG!H:L,4,FALSE)</f>
        <v>#N/A</v>
      </c>
      <c r="P137" s="1" t="e">
        <f>VLOOKUP(A137,SG!H:L,3,FALSE)</f>
        <v>#N/A</v>
      </c>
      <c r="Q137" s="1" t="e">
        <f>VLOOKUP(A137,#REF!,9,FALSE)</f>
        <v>#REF!</v>
      </c>
      <c r="R137" s="1">
        <v>91</v>
      </c>
      <c r="S137" s="1">
        <f>VLOOKUP(A137,[2]Proximity!$A:$B,2,FALSE)</f>
        <v>126</v>
      </c>
      <c r="T137" s="47">
        <f>VLOOKUP(A137,[2]BOB!$A:$C,3,FALSE)</f>
        <v>126</v>
      </c>
      <c r="U137" s="47" t="e">
        <f t="shared" si="15"/>
        <v>#REF!</v>
      </c>
      <c r="AD137" s="1" t="e">
        <f t="shared" si="16"/>
        <v>#REF!</v>
      </c>
      <c r="AE137" s="1">
        <f t="shared" si="16"/>
        <v>3.4</v>
      </c>
      <c r="AF137" s="1" t="e">
        <f t="shared" si="16"/>
        <v>#N/A</v>
      </c>
      <c r="AG137" s="1" t="e">
        <f t="shared" si="16"/>
        <v>#N/A</v>
      </c>
    </row>
    <row r="138" spans="1:33">
      <c r="A138" s="43" t="s">
        <v>90</v>
      </c>
      <c r="B138" s="3">
        <v>6100</v>
      </c>
      <c r="D138" s="1" t="e">
        <f t="shared" si="17"/>
        <v>#REF!</v>
      </c>
      <c r="E138" s="8" t="e">
        <f>VLOOKUP(A138,#REF!,4,FALSE)</f>
        <v>#REF!</v>
      </c>
      <c r="F138" s="8">
        <v>145</v>
      </c>
      <c r="G138" s="8" t="e">
        <f>VLOOKUP(A138,#REF!,5,FALSE)</f>
        <v>#REF!</v>
      </c>
      <c r="H138" s="8" t="e">
        <f t="shared" si="13"/>
        <v>#REF!</v>
      </c>
      <c r="I138" s="8" t="e">
        <f>VLOOKUP(A138,#REF!,5,FALSE)</f>
        <v>#REF!</v>
      </c>
      <c r="J138" s="8" t="e">
        <f>VLOOKUP(A138,#REF!,6,FALSE)</f>
        <v>#REF!</v>
      </c>
      <c r="K138" s="1">
        <v>-0.87</v>
      </c>
      <c r="L138" s="1">
        <v>-2.06</v>
      </c>
      <c r="M138" s="1">
        <v>-0.16</v>
      </c>
      <c r="N138" s="1">
        <v>-2.2200000000000002</v>
      </c>
      <c r="O138" s="1">
        <v>1.35</v>
      </c>
      <c r="P138" s="1">
        <v>-0.36</v>
      </c>
      <c r="Q138" s="1" t="e">
        <f>VLOOKUP(A138,#REF!,9,FALSE)</f>
        <v>#REF!</v>
      </c>
      <c r="R138" s="1">
        <v>21</v>
      </c>
      <c r="S138" s="1">
        <f>VLOOKUP(A138,[2]Proximity!$A:$B,2,FALSE)</f>
        <v>158</v>
      </c>
      <c r="T138" s="47">
        <f>VLOOKUP(A138,[2]BOB!$A:$C,3,FALSE)</f>
        <v>185</v>
      </c>
      <c r="U138" s="47" t="e">
        <f t="shared" si="15"/>
        <v>#REF!</v>
      </c>
      <c r="AD138" s="1" t="e">
        <f t="shared" si="16"/>
        <v>#REF!</v>
      </c>
      <c r="AE138" s="1">
        <f t="shared" si="16"/>
        <v>9.6999999999999993</v>
      </c>
      <c r="AF138" s="1" t="e">
        <f t="shared" si="16"/>
        <v>#N/A</v>
      </c>
      <c r="AG138" s="1" t="e">
        <f t="shared" si="16"/>
        <v>#N/A</v>
      </c>
    </row>
    <row r="139" spans="1:33">
      <c r="A139" s="43" t="s">
        <v>336</v>
      </c>
      <c r="B139" s="3">
        <v>6200</v>
      </c>
      <c r="D139" s="1" t="e">
        <f t="shared" si="17"/>
        <v>#REF!</v>
      </c>
      <c r="E139" s="8" t="e">
        <f>VLOOKUP(A139,#REF!,4,FALSE)</f>
        <v>#REF!</v>
      </c>
      <c r="F139" s="8">
        <v>146</v>
      </c>
      <c r="G139" s="8" t="e">
        <f>VLOOKUP(A139,#REF!,5,FALSE)</f>
        <v>#REF!</v>
      </c>
      <c r="H139" s="8" t="e">
        <f t="shared" si="13"/>
        <v>#REF!</v>
      </c>
      <c r="I139" s="8" t="e">
        <f>VLOOKUP(A139,#REF!,5,FALSE)</f>
        <v>#REF!</v>
      </c>
      <c r="J139" s="8" t="e">
        <f>VLOOKUP(A139,#REF!,6,FALSE)</f>
        <v>#REF!</v>
      </c>
      <c r="K139" s="1">
        <v>1.03</v>
      </c>
      <c r="L139" s="1">
        <v>-0.15</v>
      </c>
      <c r="M139" s="1">
        <v>0.57999999999999996</v>
      </c>
      <c r="N139" s="1">
        <v>0.42999999999999994</v>
      </c>
      <c r="O139" s="1">
        <v>0.59</v>
      </c>
      <c r="P139" s="1">
        <v>-1.25</v>
      </c>
      <c r="Q139" s="1" t="e">
        <f>VLOOKUP(A139,#REF!,9,FALSE)</f>
        <v>#REF!</v>
      </c>
      <c r="R139" s="1">
        <v>21</v>
      </c>
      <c r="S139" s="1" t="e">
        <f>VLOOKUP(A139,[2]Proximity!$A:$B,2,FALSE)</f>
        <v>#N/A</v>
      </c>
      <c r="T139" s="47" t="e">
        <f>VLOOKUP(A139,[2]BOB!$A:$C,3,FALSE)</f>
        <v>#N/A</v>
      </c>
      <c r="U139" s="47" t="e">
        <f t="shared" si="15"/>
        <v>#REF!</v>
      </c>
      <c r="AD139" s="1" t="e">
        <f t="shared" si="16"/>
        <v>#REF!</v>
      </c>
      <c r="AE139" s="1">
        <f t="shared" si="16"/>
        <v>9.6999999999999993</v>
      </c>
      <c r="AF139" s="1" t="e">
        <f t="shared" si="16"/>
        <v>#N/A</v>
      </c>
      <c r="AG139" s="1" t="e">
        <f t="shared" si="16"/>
        <v>#N/A</v>
      </c>
    </row>
    <row r="140" spans="1:33">
      <c r="A140" s="43" t="s">
        <v>182</v>
      </c>
      <c r="B140" s="3">
        <f>VLOOKUP(A140,'DK Pricing'!H:J,3,FALSE)</f>
        <v>7100</v>
      </c>
      <c r="D140" s="1" t="e">
        <f t="shared" si="17"/>
        <v>#REF!</v>
      </c>
      <c r="E140" s="8" t="e">
        <f>VLOOKUP(A140,#REF!,4,FALSE)</f>
        <v>#REF!</v>
      </c>
      <c r="F140" s="8">
        <v>147</v>
      </c>
      <c r="G140" s="8" t="e">
        <f>VLOOKUP(A140,#REF!,5,FALSE)</f>
        <v>#REF!</v>
      </c>
      <c r="H140" s="8" t="e">
        <f t="shared" si="13"/>
        <v>#REF!</v>
      </c>
      <c r="I140" s="8" t="e">
        <f>VLOOKUP(A140,#REF!,5,FALSE)</f>
        <v>#REF!</v>
      </c>
      <c r="J140" s="8" t="e">
        <f>VLOOKUP(A140,#REF!,6,FALSE)</f>
        <v>#REF!</v>
      </c>
      <c r="K140" s="1" t="e">
        <f>VLOOKUP(A140,SG!H:L,7,FALSE)</f>
        <v>#N/A</v>
      </c>
      <c r="L140" s="1" t="e">
        <f>VLOOKUP(A140,SG!H:L,5,FALSE)</f>
        <v>#N/A</v>
      </c>
      <c r="M140" s="1" t="e">
        <f>VLOOKUP(A140,SG!H:L,6,FALSE)</f>
        <v>#N/A</v>
      </c>
      <c r="N140" s="1" t="e">
        <f t="shared" si="14"/>
        <v>#N/A</v>
      </c>
      <c r="O140" s="1" t="e">
        <f>VLOOKUP(A140,SG!H:L,4,FALSE)</f>
        <v>#N/A</v>
      </c>
      <c r="P140" s="1" t="e">
        <f>VLOOKUP(A140,SG!H:L,3,FALSE)</f>
        <v>#N/A</v>
      </c>
      <c r="Q140" s="1" t="e">
        <f>VLOOKUP(A140,#REF!,9,FALSE)</f>
        <v>#REF!</v>
      </c>
      <c r="R140" s="1">
        <v>118</v>
      </c>
      <c r="S140" s="1">
        <f>VLOOKUP(A140,[2]Proximity!$A:$B,2,FALSE)</f>
        <v>189</v>
      </c>
      <c r="T140" s="47">
        <f>VLOOKUP(A140,[2]BOB!$A:$C,3,FALSE)</f>
        <v>186</v>
      </c>
      <c r="U140" s="47" t="e">
        <f t="shared" si="15"/>
        <v>#REF!</v>
      </c>
      <c r="AD140" s="1" t="e">
        <f t="shared" si="16"/>
        <v>#REF!</v>
      </c>
      <c r="AE140" s="1">
        <f t="shared" si="16"/>
        <v>1.9</v>
      </c>
      <c r="AF140" s="1" t="e">
        <f t="shared" si="16"/>
        <v>#N/A</v>
      </c>
      <c r="AG140" s="1" t="e">
        <f t="shared" si="16"/>
        <v>#N/A</v>
      </c>
    </row>
    <row r="141" spans="1:33">
      <c r="A141" s="43" t="s">
        <v>130</v>
      </c>
      <c r="B141" s="3" t="e">
        <f>VLOOKUP(A141,'DK Pricing'!H:J,3,FALSE)</f>
        <v>#N/A</v>
      </c>
      <c r="D141" s="1" t="e">
        <f t="shared" si="17"/>
        <v>#REF!</v>
      </c>
      <c r="E141" s="8" t="e">
        <f>VLOOKUP(A141,#REF!,4,FALSE)</f>
        <v>#REF!</v>
      </c>
      <c r="F141" s="8">
        <v>149</v>
      </c>
      <c r="G141" s="8" t="e">
        <f>VLOOKUP(A141,#REF!,5,FALSE)</f>
        <v>#REF!</v>
      </c>
      <c r="H141" s="8" t="e">
        <f t="shared" si="13"/>
        <v>#REF!</v>
      </c>
      <c r="I141" s="8" t="e">
        <f>VLOOKUP(A141,#REF!,5,FALSE)</f>
        <v>#REF!</v>
      </c>
      <c r="J141" s="8" t="e">
        <f>VLOOKUP(A141,#REF!,6,FALSE)</f>
        <v>#REF!</v>
      </c>
      <c r="K141" s="1" t="e">
        <f>VLOOKUP(A141,SG!H:L,7,FALSE)</f>
        <v>#N/A</v>
      </c>
      <c r="L141" s="1" t="e">
        <f>VLOOKUP(A141,SG!H:L,5,FALSE)</f>
        <v>#N/A</v>
      </c>
      <c r="M141" s="1" t="e">
        <f>VLOOKUP(A141,SG!H:L,6,FALSE)</f>
        <v>#N/A</v>
      </c>
      <c r="N141" s="1" t="e">
        <f t="shared" si="14"/>
        <v>#N/A</v>
      </c>
      <c r="O141" s="1" t="e">
        <f>VLOOKUP(A141,SG!H:L,4,FALSE)</f>
        <v>#N/A</v>
      </c>
      <c r="P141" s="1" t="e">
        <f>VLOOKUP(A141,SG!H:L,3,FALSE)</f>
        <v>#N/A</v>
      </c>
      <c r="Q141" s="1" t="e">
        <f>VLOOKUP(A141,#REF!,9,FALSE)</f>
        <v>#REF!</v>
      </c>
      <c r="R141" s="1">
        <v>47</v>
      </c>
      <c r="S141" s="1">
        <f>VLOOKUP(A141,[2]Proximity!$A:$B,2,FALSE)</f>
        <v>10</v>
      </c>
      <c r="T141" s="47">
        <f>VLOOKUP(A141,[2]BOB!$A:$C,3,FALSE)</f>
        <v>179</v>
      </c>
      <c r="U141" s="47" t="e">
        <f t="shared" si="15"/>
        <v>#REF!</v>
      </c>
      <c r="AD141" s="1" t="e">
        <f t="shared" si="16"/>
        <v>#REF!</v>
      </c>
      <c r="AE141" s="1">
        <f t="shared" si="16"/>
        <v>7.4</v>
      </c>
      <c r="AF141" s="1" t="e">
        <f t="shared" si="16"/>
        <v>#N/A</v>
      </c>
      <c r="AG141" s="1" t="e">
        <f t="shared" si="16"/>
        <v>#N/A</v>
      </c>
    </row>
    <row r="142" spans="1:33">
      <c r="A142" s="43" t="s">
        <v>34</v>
      </c>
      <c r="B142" s="3" t="e">
        <f>VLOOKUP(A142,'DK Pricing'!H:J,3,FALSE)</f>
        <v>#N/A</v>
      </c>
      <c r="D142" s="1" t="e">
        <f t="shared" si="17"/>
        <v>#REF!</v>
      </c>
      <c r="E142" s="8" t="e">
        <f>VLOOKUP(A142,#REF!,4,FALSE)</f>
        <v>#REF!</v>
      </c>
      <c r="F142" s="8">
        <v>150</v>
      </c>
      <c r="G142" s="8" t="e">
        <f>VLOOKUP(A142,#REF!,5,FALSE)</f>
        <v>#REF!</v>
      </c>
      <c r="H142" s="8" t="e">
        <f t="shared" si="13"/>
        <v>#REF!</v>
      </c>
      <c r="I142" s="8" t="e">
        <f>VLOOKUP(A142,#REF!,5,FALSE)</f>
        <v>#REF!</v>
      </c>
      <c r="J142" s="8" t="e">
        <f>VLOOKUP(A142,#REF!,6,FALSE)</f>
        <v>#REF!</v>
      </c>
      <c r="K142" s="1" t="e">
        <f>VLOOKUP(A142,SG!H:L,7,FALSE)</f>
        <v>#N/A</v>
      </c>
      <c r="L142" s="1" t="e">
        <f>VLOOKUP(A142,SG!H:L,5,FALSE)</f>
        <v>#N/A</v>
      </c>
      <c r="M142" s="1" t="e">
        <f>VLOOKUP(A142,SG!H:L,6,FALSE)</f>
        <v>#N/A</v>
      </c>
      <c r="N142" s="1" t="e">
        <f t="shared" si="14"/>
        <v>#N/A</v>
      </c>
      <c r="O142" s="1" t="e">
        <f>VLOOKUP(A142,SG!H:L,4,FALSE)</f>
        <v>#N/A</v>
      </c>
      <c r="P142" s="1" t="e">
        <f>VLOOKUP(A142,SG!H:L,3,FALSE)</f>
        <v>#N/A</v>
      </c>
      <c r="Q142" s="1" t="e">
        <f>VLOOKUP(A142,#REF!,9,FALSE)</f>
        <v>#REF!</v>
      </c>
      <c r="R142" s="1">
        <v>72</v>
      </c>
      <c r="S142" s="1">
        <f>VLOOKUP(A142,[2]Proximity!$A:$B,2,FALSE)</f>
        <v>152</v>
      </c>
      <c r="T142" s="47">
        <f>VLOOKUP(A142,[2]BOB!$A:$C,3,FALSE)</f>
        <v>203</v>
      </c>
      <c r="U142" s="47" t="e">
        <f t="shared" si="15"/>
        <v>#REF!</v>
      </c>
      <c r="AD142" s="1" t="e">
        <f t="shared" si="16"/>
        <v>#REF!</v>
      </c>
      <c r="AE142" s="1">
        <f t="shared" si="16"/>
        <v>5.7</v>
      </c>
      <c r="AF142" s="1" t="e">
        <f t="shared" si="16"/>
        <v>#N/A</v>
      </c>
      <c r="AG142" s="1" t="e">
        <f t="shared" si="16"/>
        <v>#N/A</v>
      </c>
    </row>
    <row r="143" spans="1:33">
      <c r="A143" s="43" t="s">
        <v>337</v>
      </c>
      <c r="B143" s="3" t="e">
        <f>VLOOKUP(A143,'DK Pricing'!H:J,3,FALSE)</f>
        <v>#N/A</v>
      </c>
      <c r="D143" s="1" t="e">
        <f t="shared" si="17"/>
        <v>#REF!</v>
      </c>
      <c r="E143" s="8" t="e">
        <f>VLOOKUP(A143,#REF!,4,FALSE)</f>
        <v>#REF!</v>
      </c>
      <c r="F143" s="8">
        <v>151</v>
      </c>
      <c r="G143" s="8" t="e">
        <f>VLOOKUP(A143,#REF!,5,FALSE)</f>
        <v>#REF!</v>
      </c>
      <c r="H143" s="8" t="e">
        <f t="shared" si="13"/>
        <v>#REF!</v>
      </c>
      <c r="I143" s="8" t="e">
        <f>VLOOKUP(A143,#REF!,5,FALSE)</f>
        <v>#REF!</v>
      </c>
      <c r="J143" s="8" t="e">
        <f>VLOOKUP(A143,#REF!,6,FALSE)</f>
        <v>#REF!</v>
      </c>
      <c r="K143" s="1" t="e">
        <f>VLOOKUP(A143,SG!H:L,7,FALSE)</f>
        <v>#N/A</v>
      </c>
      <c r="L143" s="1" t="e">
        <f>VLOOKUP(A143,SG!H:L,5,FALSE)</f>
        <v>#N/A</v>
      </c>
      <c r="M143" s="1" t="e">
        <f>VLOOKUP(A143,SG!H:L,6,FALSE)</f>
        <v>#N/A</v>
      </c>
      <c r="N143" s="1" t="e">
        <f t="shared" si="14"/>
        <v>#N/A</v>
      </c>
      <c r="O143" s="1" t="e">
        <f>VLOOKUP(A143,SG!H:L,4,FALSE)</f>
        <v>#N/A</v>
      </c>
      <c r="P143" s="1" t="e">
        <f>VLOOKUP(A143,SG!H:L,3,FALSE)</f>
        <v>#N/A</v>
      </c>
      <c r="Q143" s="1" t="e">
        <f>VLOOKUP(A143,#REF!,9,FALSE)</f>
        <v>#REF!</v>
      </c>
      <c r="R143" s="1">
        <v>72</v>
      </c>
      <c r="S143" s="1" t="e">
        <f>VLOOKUP(A143,[2]Proximity!$A:$B,2,FALSE)</f>
        <v>#N/A</v>
      </c>
      <c r="T143" s="47" t="e">
        <f>VLOOKUP(A143,[2]BOB!$A:$C,3,FALSE)</f>
        <v>#N/A</v>
      </c>
      <c r="U143" s="47" t="e">
        <f t="shared" si="15"/>
        <v>#REF!</v>
      </c>
      <c r="AD143" s="1" t="e">
        <f t="shared" si="16"/>
        <v>#REF!</v>
      </c>
      <c r="AE143" s="1">
        <f t="shared" si="16"/>
        <v>5.7</v>
      </c>
      <c r="AF143" s="1" t="e">
        <f t="shared" si="16"/>
        <v>#N/A</v>
      </c>
      <c r="AG143" s="1" t="e">
        <f t="shared" si="16"/>
        <v>#N/A</v>
      </c>
    </row>
    <row r="144" spans="1:33">
      <c r="A144" s="43" t="s">
        <v>321</v>
      </c>
      <c r="B144" s="3" t="e">
        <f>VLOOKUP(A144,'DK Pricing'!H:J,3,FALSE)</f>
        <v>#N/A</v>
      </c>
      <c r="D144" s="1" t="e">
        <f t="shared" si="17"/>
        <v>#REF!</v>
      </c>
      <c r="E144" s="8" t="e">
        <f>VLOOKUP(A144,#REF!,4,FALSE)</f>
        <v>#REF!</v>
      </c>
      <c r="F144" s="8">
        <v>152</v>
      </c>
      <c r="G144" s="8" t="e">
        <f>VLOOKUP(A144,#REF!,5,FALSE)</f>
        <v>#REF!</v>
      </c>
      <c r="H144" s="8" t="e">
        <f t="shared" si="13"/>
        <v>#REF!</v>
      </c>
      <c r="I144" s="8" t="e">
        <f>VLOOKUP(A144,#REF!,5,FALSE)</f>
        <v>#REF!</v>
      </c>
      <c r="J144" s="8" t="e">
        <f>VLOOKUP(A144,#REF!,6,FALSE)</f>
        <v>#REF!</v>
      </c>
      <c r="K144" s="1" t="e">
        <f>VLOOKUP(A144,SG!H:L,7,FALSE)</f>
        <v>#N/A</v>
      </c>
      <c r="L144" s="1" t="e">
        <f>VLOOKUP(A144,SG!H:L,5,FALSE)</f>
        <v>#N/A</v>
      </c>
      <c r="M144" s="1" t="e">
        <f>VLOOKUP(A144,SG!H:L,6,FALSE)</f>
        <v>#N/A</v>
      </c>
      <c r="N144" s="1" t="e">
        <f t="shared" si="14"/>
        <v>#N/A</v>
      </c>
      <c r="O144" s="1" t="e">
        <f>VLOOKUP(A144,SG!H:L,4,FALSE)</f>
        <v>#N/A</v>
      </c>
      <c r="P144" s="1" t="e">
        <f>VLOOKUP(A144,SG!H:L,3,FALSE)</f>
        <v>#N/A</v>
      </c>
      <c r="Q144" s="1" t="e">
        <f>VLOOKUP(A144,#REF!,9,FALSE)</f>
        <v>#REF!</v>
      </c>
      <c r="R144" s="1">
        <v>21</v>
      </c>
      <c r="S144" s="1">
        <f>VLOOKUP(A144,[2]Proximity!$A:$B,2,FALSE)</f>
        <v>199</v>
      </c>
      <c r="T144" s="47">
        <f>VLOOKUP(A144,[2]BOB!$A:$C,3,FALSE)</f>
        <v>205</v>
      </c>
      <c r="U144" s="47" t="e">
        <f t="shared" si="15"/>
        <v>#REF!</v>
      </c>
      <c r="AD144" s="1" t="e">
        <f t="shared" si="16"/>
        <v>#REF!</v>
      </c>
      <c r="AE144" s="1">
        <f t="shared" si="16"/>
        <v>9.6999999999999993</v>
      </c>
      <c r="AF144" s="1" t="e">
        <f t="shared" si="16"/>
        <v>#N/A</v>
      </c>
      <c r="AG144" s="1" t="e">
        <f t="shared" si="16"/>
        <v>#N/A</v>
      </c>
    </row>
  </sheetData>
  <mergeCells count="4">
    <mergeCell ref="E1:H1"/>
    <mergeCell ref="K1:P1"/>
    <mergeCell ref="Q1:R1"/>
    <mergeCell ref="S1:T1"/>
  </mergeCells>
  <conditionalFormatting sqref="A1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{B83C61CC-8D11-4E1F-A134-F8D5FD6AA356}</x14:id>
        </ext>
      </extLst>
    </cfRule>
  </conditionalFormatting>
  <conditionalFormatting sqref="D3:D1048576">
    <cfRule type="colorScale" priority="2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B1:C1048576">
    <cfRule type="dataBar" priority="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{CD3B9749-05B6-48D1-AE34-E88C5823EB2E}</x14:id>
        </ext>
      </extLst>
    </cfRule>
  </conditionalFormatting>
  <conditionalFormatting sqref="D3:D1048576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:D2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:R2 K1">
    <cfRule type="colorScale" priority="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145:E1048576 E1:E2 H2:J2 H145:J1048576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45:E1048576 E1:E2 H2:J2 H145:J1048576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:U1048576">
    <cfRule type="colorScale" priority="2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F145:G1048576 F2:G2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45:G1048576 F2:G2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:D2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{63D132B7-9383-4F41-BD4E-D853338D5CF2}</x14:id>
        </ext>
      </extLst>
    </cfRule>
  </conditionalFormatting>
  <conditionalFormatting sqref="P2:R1048576">
    <cfRule type="colorScale" priority="1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K1:K1048576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:L1048576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:M1048576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:N104857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:O104857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:Q1 P2:R104857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:J1048576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3:J144">
    <cfRule type="colorScale" priority="3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K3:R144">
    <cfRule type="colorScale" priority="3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K3:R144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3:Q144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3:R144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3:R144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:P144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:T2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2:T1048576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S2:T1048576 S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:T144">
    <cfRule type="colorScale" priority="5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S3:T144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1:S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83C61CC-8D11-4E1F-A134-F8D5FD6AA35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A1</xm:sqref>
        </x14:conditionalFormatting>
        <x14:conditionalFormatting xmlns:xm="http://schemas.microsoft.com/office/excel/2006/main">
          <x14:cfRule type="dataBar" id="{CD3B9749-05B6-48D1-AE34-E88C5823EB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B1:C1048576</xm:sqref>
        </x14:conditionalFormatting>
        <x14:conditionalFormatting xmlns:xm="http://schemas.microsoft.com/office/excel/2006/main">
          <x14:cfRule type="dataBar" id="{63D132B7-9383-4F41-BD4E-D853338D5CF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D1:D2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68"/>
  <sheetViews>
    <sheetView topLeftCell="J1" workbookViewId="0">
      <selection activeCell="V1" sqref="V1:Z1048576"/>
    </sheetView>
  </sheetViews>
  <sheetFormatPr defaultColWidth="8.85546875" defaultRowHeight="15"/>
  <sheetData>
    <row r="1" spans="1:26">
      <c r="A1" s="173" t="s">
        <v>23</v>
      </c>
      <c r="B1" s="173"/>
      <c r="C1" s="173"/>
      <c r="D1" s="173"/>
      <c r="E1" s="173"/>
      <c r="F1" s="173"/>
      <c r="H1" s="173" t="s">
        <v>22</v>
      </c>
      <c r="I1" s="173"/>
      <c r="J1" s="173"/>
      <c r="K1" s="173"/>
      <c r="O1" s="173" t="s">
        <v>24</v>
      </c>
      <c r="P1" s="173"/>
      <c r="Q1" s="173"/>
      <c r="S1" t="s">
        <v>338</v>
      </c>
      <c r="T1" t="s">
        <v>339</v>
      </c>
      <c r="V1" t="s">
        <v>338</v>
      </c>
      <c r="W1" t="s">
        <v>340</v>
      </c>
      <c r="X1" t="s">
        <v>341</v>
      </c>
      <c r="Y1" t="s">
        <v>342</v>
      </c>
      <c r="Z1" t="s">
        <v>343</v>
      </c>
    </row>
    <row r="2" spans="1:26">
      <c r="A2" t="s">
        <v>236</v>
      </c>
      <c r="F2">
        <v>1</v>
      </c>
      <c r="H2" t="s">
        <v>286</v>
      </c>
      <c r="J2" s="49">
        <v>0.90480000000000005</v>
      </c>
      <c r="K2">
        <v>1</v>
      </c>
      <c r="O2" t="s">
        <v>210</v>
      </c>
      <c r="P2" s="49">
        <v>0.68520000000000003</v>
      </c>
      <c r="Q2">
        <v>1</v>
      </c>
      <c r="S2" t="s">
        <v>295</v>
      </c>
      <c r="T2">
        <v>1</v>
      </c>
      <c r="V2" t="s">
        <v>214</v>
      </c>
      <c r="W2">
        <v>4</v>
      </c>
      <c r="X2">
        <v>4</v>
      </c>
      <c r="Y2">
        <v>1</v>
      </c>
      <c r="Z2">
        <f t="shared" ref="Z2:Z33" si="0">W2+X2+Y2</f>
        <v>9</v>
      </c>
    </row>
    <row r="3" spans="1:26">
      <c r="A3" t="s">
        <v>210</v>
      </c>
      <c r="F3">
        <v>2</v>
      </c>
      <c r="H3" t="s">
        <v>227</v>
      </c>
      <c r="J3" s="49">
        <v>0.85709999999999997</v>
      </c>
      <c r="K3">
        <v>2</v>
      </c>
      <c r="O3" t="s">
        <v>281</v>
      </c>
      <c r="P3" s="49">
        <v>0.66669999999999996</v>
      </c>
      <c r="Q3">
        <v>2</v>
      </c>
      <c r="S3" t="s">
        <v>231</v>
      </c>
      <c r="T3">
        <v>2</v>
      </c>
      <c r="V3" t="s">
        <v>81</v>
      </c>
      <c r="W3">
        <v>3</v>
      </c>
      <c r="X3">
        <v>3</v>
      </c>
      <c r="Y3">
        <v>1</v>
      </c>
      <c r="Z3">
        <f t="shared" si="0"/>
        <v>7</v>
      </c>
    </row>
    <row r="4" spans="1:26">
      <c r="A4" t="s">
        <v>175</v>
      </c>
      <c r="F4">
        <v>3</v>
      </c>
      <c r="H4" t="s">
        <v>231</v>
      </c>
      <c r="J4" s="49">
        <v>0.85709999999999997</v>
      </c>
      <c r="K4">
        <v>2</v>
      </c>
      <c r="O4" t="s">
        <v>87</v>
      </c>
      <c r="P4" s="49">
        <v>0.64810000000000001</v>
      </c>
      <c r="Q4">
        <v>3</v>
      </c>
      <c r="S4" t="s">
        <v>67</v>
      </c>
      <c r="T4">
        <v>3</v>
      </c>
      <c r="V4" t="s">
        <v>274</v>
      </c>
      <c r="W4">
        <v>3</v>
      </c>
      <c r="X4">
        <v>3</v>
      </c>
      <c r="Z4">
        <f t="shared" si="0"/>
        <v>6</v>
      </c>
    </row>
    <row r="5" spans="1:26">
      <c r="A5" t="s">
        <v>155</v>
      </c>
      <c r="F5">
        <v>4</v>
      </c>
      <c r="H5" t="s">
        <v>87</v>
      </c>
      <c r="J5" s="49">
        <v>0.85709999999999997</v>
      </c>
      <c r="K5">
        <v>2</v>
      </c>
      <c r="O5" t="s">
        <v>256</v>
      </c>
      <c r="P5" s="49">
        <v>0.62960000000000005</v>
      </c>
      <c r="Q5">
        <v>4</v>
      </c>
      <c r="S5" t="s">
        <v>54</v>
      </c>
      <c r="T5">
        <v>4</v>
      </c>
      <c r="V5" t="s">
        <v>249</v>
      </c>
      <c r="W5">
        <v>1</v>
      </c>
      <c r="X5">
        <v>6</v>
      </c>
      <c r="Z5">
        <f t="shared" si="0"/>
        <v>7</v>
      </c>
    </row>
    <row r="6" spans="1:26">
      <c r="A6" t="s">
        <v>209</v>
      </c>
      <c r="F6">
        <v>5</v>
      </c>
      <c r="H6" t="s">
        <v>78</v>
      </c>
      <c r="J6" s="49">
        <v>0.85709999999999997</v>
      </c>
      <c r="K6">
        <v>2</v>
      </c>
      <c r="O6" t="s">
        <v>214</v>
      </c>
      <c r="P6" s="49">
        <v>0.62960000000000005</v>
      </c>
      <c r="Q6">
        <v>4</v>
      </c>
      <c r="S6" t="s">
        <v>344</v>
      </c>
      <c r="T6">
        <v>4</v>
      </c>
      <c r="V6" t="s">
        <v>231</v>
      </c>
      <c r="W6">
        <v>3</v>
      </c>
      <c r="X6">
        <v>3</v>
      </c>
      <c r="Y6">
        <v>3</v>
      </c>
      <c r="Z6">
        <f t="shared" si="0"/>
        <v>9</v>
      </c>
    </row>
    <row r="7" spans="1:26">
      <c r="A7" t="s">
        <v>253</v>
      </c>
      <c r="F7">
        <v>6</v>
      </c>
      <c r="H7" t="s">
        <v>345</v>
      </c>
      <c r="J7" s="49">
        <v>0.85709999999999997</v>
      </c>
      <c r="K7">
        <v>2</v>
      </c>
      <c r="O7" t="s">
        <v>36</v>
      </c>
      <c r="P7" s="49">
        <v>0.62960000000000005</v>
      </c>
      <c r="Q7">
        <v>4</v>
      </c>
      <c r="S7" t="s">
        <v>160</v>
      </c>
      <c r="T7">
        <v>6</v>
      </c>
      <c r="V7" t="s">
        <v>227</v>
      </c>
      <c r="W7">
        <v>2</v>
      </c>
      <c r="X7">
        <v>3</v>
      </c>
      <c r="Y7">
        <v>2</v>
      </c>
      <c r="Z7">
        <f t="shared" si="0"/>
        <v>7</v>
      </c>
    </row>
    <row r="8" spans="1:26">
      <c r="A8" t="s">
        <v>227</v>
      </c>
      <c r="F8">
        <v>7</v>
      </c>
      <c r="H8" t="s">
        <v>276</v>
      </c>
      <c r="J8" s="49">
        <v>0.85709999999999997</v>
      </c>
      <c r="K8">
        <v>2</v>
      </c>
      <c r="O8" t="s">
        <v>286</v>
      </c>
      <c r="P8" s="49">
        <v>0.62960000000000005</v>
      </c>
      <c r="Q8">
        <v>4</v>
      </c>
      <c r="S8" t="s">
        <v>217</v>
      </c>
      <c r="T8">
        <v>6</v>
      </c>
      <c r="V8" t="s">
        <v>36</v>
      </c>
      <c r="W8">
        <v>5</v>
      </c>
      <c r="X8">
        <v>1</v>
      </c>
      <c r="Y8">
        <v>1</v>
      </c>
      <c r="Z8">
        <f t="shared" si="0"/>
        <v>7</v>
      </c>
    </row>
    <row r="9" spans="1:26">
      <c r="A9" t="s">
        <v>346</v>
      </c>
      <c r="F9">
        <v>8</v>
      </c>
      <c r="H9" t="s">
        <v>38</v>
      </c>
      <c r="J9" s="49">
        <v>0.83330000000000004</v>
      </c>
      <c r="K9">
        <v>8</v>
      </c>
      <c r="O9" t="s">
        <v>38</v>
      </c>
      <c r="P9" s="49">
        <v>0.62960000000000005</v>
      </c>
      <c r="Q9">
        <v>4</v>
      </c>
      <c r="S9" t="s">
        <v>136</v>
      </c>
      <c r="T9">
        <v>6</v>
      </c>
      <c r="V9" t="s">
        <v>210</v>
      </c>
      <c r="W9">
        <v>1</v>
      </c>
      <c r="X9">
        <v>6</v>
      </c>
      <c r="Y9">
        <v>2</v>
      </c>
      <c r="Z9">
        <f t="shared" si="0"/>
        <v>9</v>
      </c>
    </row>
    <row r="10" spans="1:26">
      <c r="A10" t="s">
        <v>281</v>
      </c>
      <c r="F10">
        <v>9</v>
      </c>
      <c r="H10" t="s">
        <v>251</v>
      </c>
      <c r="J10" s="49">
        <v>0.83330000000000004</v>
      </c>
      <c r="K10">
        <v>8</v>
      </c>
      <c r="O10" t="s">
        <v>84</v>
      </c>
      <c r="P10" s="49">
        <v>0.62960000000000005</v>
      </c>
      <c r="Q10">
        <v>4</v>
      </c>
      <c r="S10" t="s">
        <v>82</v>
      </c>
      <c r="T10">
        <v>6</v>
      </c>
      <c r="V10" t="s">
        <v>136</v>
      </c>
      <c r="W10">
        <v>3</v>
      </c>
      <c r="X10">
        <v>3</v>
      </c>
      <c r="Y10">
        <v>2</v>
      </c>
      <c r="Z10">
        <f t="shared" si="0"/>
        <v>8</v>
      </c>
    </row>
    <row r="11" spans="1:26">
      <c r="A11" t="s">
        <v>73</v>
      </c>
      <c r="F11">
        <v>10</v>
      </c>
      <c r="H11" t="s">
        <v>249</v>
      </c>
      <c r="J11" s="49">
        <v>0.83330000000000004</v>
      </c>
      <c r="K11">
        <v>8</v>
      </c>
      <c r="O11" t="s">
        <v>209</v>
      </c>
      <c r="P11" s="49">
        <v>0.62960000000000005</v>
      </c>
      <c r="Q11">
        <v>4</v>
      </c>
      <c r="S11" t="s">
        <v>144</v>
      </c>
      <c r="T11">
        <v>6</v>
      </c>
      <c r="V11" t="s">
        <v>218</v>
      </c>
      <c r="X11">
        <v>4</v>
      </c>
      <c r="Z11">
        <f t="shared" si="0"/>
        <v>4</v>
      </c>
    </row>
    <row r="12" spans="1:26">
      <c r="A12" t="s">
        <v>256</v>
      </c>
      <c r="F12">
        <v>11</v>
      </c>
      <c r="H12" t="s">
        <v>265</v>
      </c>
      <c r="J12" s="49">
        <v>0.83330000000000004</v>
      </c>
      <c r="K12">
        <v>8</v>
      </c>
      <c r="O12" t="s">
        <v>249</v>
      </c>
      <c r="P12" s="49">
        <v>0.62960000000000005</v>
      </c>
      <c r="Q12">
        <v>4</v>
      </c>
      <c r="S12" t="s">
        <v>347</v>
      </c>
      <c r="T12">
        <v>11</v>
      </c>
      <c r="V12" t="s">
        <v>87</v>
      </c>
      <c r="W12">
        <v>1</v>
      </c>
      <c r="X12">
        <v>2</v>
      </c>
      <c r="Y12">
        <v>2</v>
      </c>
      <c r="Z12">
        <f t="shared" si="0"/>
        <v>5</v>
      </c>
    </row>
    <row r="13" spans="1:26">
      <c r="A13" t="s">
        <v>217</v>
      </c>
      <c r="F13">
        <v>12</v>
      </c>
      <c r="H13" t="s">
        <v>348</v>
      </c>
      <c r="J13" s="49">
        <v>0.83330000000000004</v>
      </c>
      <c r="K13">
        <v>8</v>
      </c>
      <c r="O13" t="s">
        <v>155</v>
      </c>
      <c r="P13" s="49">
        <v>0.62960000000000005</v>
      </c>
      <c r="Q13">
        <v>4</v>
      </c>
      <c r="S13" t="s">
        <v>142</v>
      </c>
      <c r="T13">
        <v>11</v>
      </c>
      <c r="V13" t="s">
        <v>252</v>
      </c>
      <c r="W13">
        <v>1</v>
      </c>
      <c r="X13">
        <v>3</v>
      </c>
      <c r="Y13">
        <v>2</v>
      </c>
      <c r="Z13">
        <f t="shared" si="0"/>
        <v>6</v>
      </c>
    </row>
    <row r="14" spans="1:26">
      <c r="A14" t="s">
        <v>274</v>
      </c>
      <c r="F14">
        <v>13</v>
      </c>
      <c r="H14" t="s">
        <v>250</v>
      </c>
      <c r="J14" s="49">
        <v>0.83330000000000004</v>
      </c>
      <c r="K14">
        <v>8</v>
      </c>
      <c r="O14" t="s">
        <v>177</v>
      </c>
      <c r="P14" s="49">
        <v>0.62960000000000005</v>
      </c>
      <c r="Q14">
        <v>4</v>
      </c>
      <c r="S14" t="s">
        <v>241</v>
      </c>
      <c r="T14">
        <v>13</v>
      </c>
      <c r="V14" t="s">
        <v>263</v>
      </c>
      <c r="W14">
        <v>4</v>
      </c>
      <c r="X14">
        <v>2</v>
      </c>
      <c r="Y14">
        <v>2</v>
      </c>
      <c r="Z14">
        <f t="shared" si="0"/>
        <v>8</v>
      </c>
    </row>
    <row r="15" spans="1:26">
      <c r="A15" t="s">
        <v>164</v>
      </c>
      <c r="F15">
        <v>14</v>
      </c>
      <c r="H15" t="s">
        <v>136</v>
      </c>
      <c r="J15" s="49">
        <v>0.8095</v>
      </c>
      <c r="K15">
        <v>14</v>
      </c>
      <c r="O15" t="s">
        <v>276</v>
      </c>
      <c r="P15" s="49">
        <v>0.62960000000000005</v>
      </c>
      <c r="Q15">
        <v>4</v>
      </c>
      <c r="S15" t="s">
        <v>228</v>
      </c>
      <c r="T15">
        <v>13</v>
      </c>
      <c r="V15" t="s">
        <v>265</v>
      </c>
      <c r="W15">
        <v>3</v>
      </c>
      <c r="X15">
        <v>1</v>
      </c>
      <c r="Z15">
        <f t="shared" si="0"/>
        <v>4</v>
      </c>
    </row>
    <row r="16" spans="1:26">
      <c r="A16" t="s">
        <v>249</v>
      </c>
      <c r="F16">
        <v>15</v>
      </c>
      <c r="H16" t="s">
        <v>81</v>
      </c>
      <c r="J16" s="49">
        <v>0.8095</v>
      </c>
      <c r="K16">
        <v>14</v>
      </c>
      <c r="O16" t="s">
        <v>274</v>
      </c>
      <c r="P16" s="49">
        <v>0.62260000000000004</v>
      </c>
      <c r="Q16">
        <v>15</v>
      </c>
      <c r="S16" t="s">
        <v>251</v>
      </c>
      <c r="T16">
        <v>13</v>
      </c>
      <c r="V16" t="s">
        <v>251</v>
      </c>
      <c r="W16">
        <v>4</v>
      </c>
      <c r="X16">
        <v>1</v>
      </c>
      <c r="Y16">
        <v>3</v>
      </c>
      <c r="Z16">
        <f t="shared" si="0"/>
        <v>8</v>
      </c>
    </row>
    <row r="17" spans="1:26">
      <c r="A17" t="s">
        <v>261</v>
      </c>
      <c r="F17">
        <v>16</v>
      </c>
      <c r="H17" t="s">
        <v>144</v>
      </c>
      <c r="J17" s="49">
        <v>0.8095</v>
      </c>
      <c r="K17">
        <v>14</v>
      </c>
      <c r="O17" t="s">
        <v>261</v>
      </c>
      <c r="P17" s="49">
        <v>0.61109999999999998</v>
      </c>
      <c r="Q17">
        <v>16</v>
      </c>
      <c r="S17" t="s">
        <v>263</v>
      </c>
      <c r="T17">
        <v>13</v>
      </c>
      <c r="V17" t="s">
        <v>78</v>
      </c>
      <c r="W17">
        <v>4</v>
      </c>
      <c r="X17">
        <v>3</v>
      </c>
      <c r="Y17">
        <v>1</v>
      </c>
      <c r="Z17">
        <f t="shared" si="0"/>
        <v>8</v>
      </c>
    </row>
    <row r="18" spans="1:26">
      <c r="A18" t="s">
        <v>347</v>
      </c>
      <c r="F18">
        <v>17</v>
      </c>
      <c r="H18" t="s">
        <v>294</v>
      </c>
      <c r="J18" s="49">
        <v>0.8095</v>
      </c>
      <c r="K18">
        <v>14</v>
      </c>
      <c r="O18" t="s">
        <v>222</v>
      </c>
      <c r="P18" s="49">
        <v>0.61109999999999998</v>
      </c>
      <c r="Q18">
        <v>16</v>
      </c>
      <c r="S18" t="s">
        <v>349</v>
      </c>
      <c r="T18">
        <v>13</v>
      </c>
      <c r="V18" t="s">
        <v>345</v>
      </c>
      <c r="W18">
        <v>1</v>
      </c>
      <c r="X18">
        <v>3</v>
      </c>
      <c r="Y18">
        <v>2</v>
      </c>
      <c r="Z18">
        <f t="shared" si="0"/>
        <v>6</v>
      </c>
    </row>
    <row r="19" spans="1:26">
      <c r="A19" t="s">
        <v>290</v>
      </c>
      <c r="F19">
        <v>18</v>
      </c>
      <c r="H19" t="s">
        <v>347</v>
      </c>
      <c r="J19" s="49">
        <v>0.8095</v>
      </c>
      <c r="K19">
        <v>14</v>
      </c>
      <c r="O19" t="s">
        <v>290</v>
      </c>
      <c r="P19" s="49">
        <v>0.61109999999999998</v>
      </c>
      <c r="Q19">
        <v>16</v>
      </c>
      <c r="S19" t="s">
        <v>256</v>
      </c>
      <c r="T19">
        <v>18</v>
      </c>
      <c r="V19" t="s">
        <v>295</v>
      </c>
      <c r="W19">
        <v>2</v>
      </c>
      <c r="X19">
        <v>3</v>
      </c>
      <c r="Y19">
        <v>1</v>
      </c>
      <c r="Z19">
        <f t="shared" si="0"/>
        <v>6</v>
      </c>
    </row>
    <row r="20" spans="1:26">
      <c r="A20" t="s">
        <v>294</v>
      </c>
      <c r="F20">
        <v>19</v>
      </c>
      <c r="H20" t="s">
        <v>48</v>
      </c>
      <c r="J20" s="49">
        <v>0.8095</v>
      </c>
      <c r="K20">
        <v>14</v>
      </c>
      <c r="O20" t="s">
        <v>294</v>
      </c>
      <c r="P20" s="49">
        <v>0.61109999999999998</v>
      </c>
      <c r="Q20">
        <v>16</v>
      </c>
      <c r="S20" t="s">
        <v>227</v>
      </c>
      <c r="T20">
        <v>18</v>
      </c>
      <c r="V20" t="s">
        <v>217</v>
      </c>
      <c r="W20">
        <v>1</v>
      </c>
      <c r="X20">
        <v>3</v>
      </c>
      <c r="Y20">
        <v>3</v>
      </c>
      <c r="Z20">
        <f t="shared" si="0"/>
        <v>7</v>
      </c>
    </row>
    <row r="21" spans="1:26">
      <c r="A21" t="s">
        <v>349</v>
      </c>
      <c r="F21">
        <v>20</v>
      </c>
      <c r="H21" t="s">
        <v>274</v>
      </c>
      <c r="J21" s="49">
        <v>0.80489999999999995</v>
      </c>
      <c r="K21">
        <v>20</v>
      </c>
      <c r="O21" t="s">
        <v>252</v>
      </c>
      <c r="P21" s="49">
        <v>0.61109999999999998</v>
      </c>
      <c r="Q21">
        <v>16</v>
      </c>
      <c r="S21" t="s">
        <v>225</v>
      </c>
      <c r="T21">
        <v>18</v>
      </c>
      <c r="V21" t="s">
        <v>73</v>
      </c>
      <c r="W21">
        <v>3</v>
      </c>
      <c r="X21">
        <v>5</v>
      </c>
      <c r="Z21">
        <f t="shared" si="0"/>
        <v>8</v>
      </c>
    </row>
    <row r="22" spans="1:26">
      <c r="A22" t="s">
        <v>214</v>
      </c>
      <c r="F22">
        <v>21</v>
      </c>
      <c r="H22" t="s">
        <v>214</v>
      </c>
      <c r="J22" s="49">
        <v>0.78569999999999995</v>
      </c>
      <c r="K22">
        <v>21</v>
      </c>
      <c r="O22" t="s">
        <v>164</v>
      </c>
      <c r="P22" s="49">
        <v>0.61109999999999998</v>
      </c>
      <c r="Q22">
        <v>16</v>
      </c>
      <c r="S22" t="s">
        <v>81</v>
      </c>
      <c r="T22">
        <v>18</v>
      </c>
      <c r="V22" t="s">
        <v>142</v>
      </c>
      <c r="W22">
        <v>4</v>
      </c>
      <c r="X22">
        <v>3</v>
      </c>
      <c r="Z22">
        <f t="shared" si="0"/>
        <v>7</v>
      </c>
    </row>
    <row r="23" spans="1:26">
      <c r="A23" t="s">
        <v>259</v>
      </c>
      <c r="F23">
        <v>22</v>
      </c>
      <c r="H23" t="s">
        <v>36</v>
      </c>
      <c r="J23" s="49">
        <v>0.78569999999999995</v>
      </c>
      <c r="K23">
        <v>21</v>
      </c>
      <c r="O23" t="s">
        <v>223</v>
      </c>
      <c r="P23" s="49">
        <v>0.61109999999999998</v>
      </c>
      <c r="Q23">
        <v>16</v>
      </c>
      <c r="S23" t="s">
        <v>224</v>
      </c>
      <c r="T23">
        <v>18</v>
      </c>
      <c r="V23" t="s">
        <v>82</v>
      </c>
      <c r="W23">
        <v>1</v>
      </c>
      <c r="X23">
        <v>3</v>
      </c>
      <c r="Y23">
        <v>3</v>
      </c>
      <c r="Z23">
        <f t="shared" si="0"/>
        <v>7</v>
      </c>
    </row>
    <row r="24" spans="1:26">
      <c r="A24" t="s">
        <v>225</v>
      </c>
      <c r="F24">
        <v>23</v>
      </c>
      <c r="H24" t="s">
        <v>222</v>
      </c>
      <c r="J24" s="49">
        <v>0.78569999999999995</v>
      </c>
      <c r="K24">
        <v>21</v>
      </c>
      <c r="O24" t="s">
        <v>265</v>
      </c>
      <c r="P24" s="49">
        <v>0.61109999999999998</v>
      </c>
      <c r="Q24">
        <v>16</v>
      </c>
      <c r="S24" t="s">
        <v>210</v>
      </c>
      <c r="T24">
        <v>23</v>
      </c>
      <c r="V24" t="s">
        <v>224</v>
      </c>
      <c r="W24">
        <v>1</v>
      </c>
      <c r="X24">
        <v>2</v>
      </c>
      <c r="Y24">
        <v>1</v>
      </c>
      <c r="Z24">
        <f t="shared" si="0"/>
        <v>4</v>
      </c>
    </row>
    <row r="25" spans="1:26">
      <c r="A25" t="s">
        <v>241</v>
      </c>
      <c r="F25">
        <v>24</v>
      </c>
      <c r="H25" t="s">
        <v>350</v>
      </c>
      <c r="J25" s="49">
        <v>0.78569999999999995</v>
      </c>
      <c r="K25">
        <v>21</v>
      </c>
      <c r="O25" t="s">
        <v>74</v>
      </c>
      <c r="P25" s="49">
        <v>0.61109999999999998</v>
      </c>
      <c r="Q25">
        <v>16</v>
      </c>
      <c r="S25" t="s">
        <v>214</v>
      </c>
      <c r="T25">
        <v>23</v>
      </c>
      <c r="V25" t="s">
        <v>177</v>
      </c>
      <c r="W25">
        <v>1</v>
      </c>
      <c r="X25">
        <v>4</v>
      </c>
      <c r="Y25">
        <v>1</v>
      </c>
      <c r="Z25">
        <f t="shared" si="0"/>
        <v>6</v>
      </c>
    </row>
    <row r="26" spans="1:26">
      <c r="A26" t="s">
        <v>81</v>
      </c>
      <c r="F26">
        <v>25</v>
      </c>
      <c r="H26" t="s">
        <v>351</v>
      </c>
      <c r="J26" s="49">
        <v>0.78569999999999995</v>
      </c>
      <c r="K26">
        <v>21</v>
      </c>
      <c r="O26" t="s">
        <v>345</v>
      </c>
      <c r="P26" s="49">
        <v>0.61109999999999998</v>
      </c>
      <c r="Q26">
        <v>16</v>
      </c>
      <c r="S26" t="s">
        <v>237</v>
      </c>
      <c r="T26">
        <v>23</v>
      </c>
      <c r="V26" t="s">
        <v>67</v>
      </c>
      <c r="W26">
        <v>3</v>
      </c>
      <c r="X26">
        <v>1</v>
      </c>
      <c r="Y26">
        <v>2</v>
      </c>
      <c r="Z26">
        <f t="shared" si="0"/>
        <v>6</v>
      </c>
    </row>
    <row r="27" spans="1:26">
      <c r="A27" t="s">
        <v>295</v>
      </c>
      <c r="F27">
        <v>26</v>
      </c>
      <c r="H27" t="s">
        <v>218</v>
      </c>
      <c r="J27" s="49">
        <v>0.78569999999999995</v>
      </c>
      <c r="K27">
        <v>21</v>
      </c>
      <c r="O27" t="s">
        <v>73</v>
      </c>
      <c r="P27" s="49">
        <v>0.61109999999999998</v>
      </c>
      <c r="Q27">
        <v>16</v>
      </c>
      <c r="S27" t="s">
        <v>346</v>
      </c>
      <c r="T27">
        <v>23</v>
      </c>
      <c r="V27" t="s">
        <v>348</v>
      </c>
      <c r="W27">
        <v>3</v>
      </c>
      <c r="X27">
        <v>2</v>
      </c>
      <c r="Y27">
        <v>1</v>
      </c>
      <c r="Z27">
        <f t="shared" si="0"/>
        <v>6</v>
      </c>
    </row>
    <row r="28" spans="1:26">
      <c r="A28" t="s">
        <v>257</v>
      </c>
      <c r="F28">
        <v>27</v>
      </c>
      <c r="H28" t="s">
        <v>84</v>
      </c>
      <c r="J28" s="49">
        <v>0.76190000000000002</v>
      </c>
      <c r="K28">
        <v>27</v>
      </c>
      <c r="O28" t="s">
        <v>227</v>
      </c>
      <c r="P28" s="49">
        <v>0.59260000000000002</v>
      </c>
      <c r="Q28">
        <v>27</v>
      </c>
      <c r="S28" t="s">
        <v>348</v>
      </c>
      <c r="T28">
        <v>23</v>
      </c>
      <c r="V28" t="s">
        <v>48</v>
      </c>
      <c r="W28">
        <v>1</v>
      </c>
      <c r="X28">
        <v>2</v>
      </c>
      <c r="Z28">
        <f t="shared" si="0"/>
        <v>3</v>
      </c>
    </row>
    <row r="29" spans="1:26">
      <c r="A29" t="s">
        <v>231</v>
      </c>
      <c r="F29">
        <v>28</v>
      </c>
      <c r="H29" t="s">
        <v>290</v>
      </c>
      <c r="J29" s="49">
        <v>0.76190000000000002</v>
      </c>
      <c r="K29">
        <v>27</v>
      </c>
      <c r="O29" t="s">
        <v>273</v>
      </c>
      <c r="P29" s="49">
        <v>0.59260000000000002</v>
      </c>
      <c r="Q29">
        <v>27</v>
      </c>
      <c r="S29" t="s">
        <v>352</v>
      </c>
      <c r="T29">
        <v>23</v>
      </c>
      <c r="V29" t="s">
        <v>155</v>
      </c>
      <c r="W29">
        <v>2</v>
      </c>
      <c r="X29">
        <v>3</v>
      </c>
      <c r="Y29">
        <v>2</v>
      </c>
      <c r="Z29">
        <f t="shared" si="0"/>
        <v>7</v>
      </c>
    </row>
    <row r="30" spans="1:26">
      <c r="A30" t="s">
        <v>352</v>
      </c>
      <c r="F30">
        <v>29</v>
      </c>
      <c r="H30" t="s">
        <v>252</v>
      </c>
      <c r="J30" s="49">
        <v>0.76190000000000002</v>
      </c>
      <c r="K30">
        <v>27</v>
      </c>
      <c r="O30" t="s">
        <v>241</v>
      </c>
      <c r="P30" s="49">
        <v>0.59260000000000002</v>
      </c>
      <c r="Q30">
        <v>27</v>
      </c>
      <c r="S30" t="s">
        <v>259</v>
      </c>
      <c r="T30">
        <v>23</v>
      </c>
      <c r="V30" t="s">
        <v>273</v>
      </c>
      <c r="W30">
        <v>3</v>
      </c>
      <c r="X30">
        <v>2</v>
      </c>
      <c r="Y30">
        <v>5</v>
      </c>
      <c r="Z30">
        <f t="shared" si="0"/>
        <v>10</v>
      </c>
    </row>
    <row r="31" spans="1:26">
      <c r="A31" t="s">
        <v>136</v>
      </c>
      <c r="F31">
        <v>30</v>
      </c>
      <c r="H31" t="s">
        <v>74</v>
      </c>
      <c r="J31" s="49">
        <v>0.76190000000000002</v>
      </c>
      <c r="K31">
        <v>27</v>
      </c>
      <c r="O31" t="s">
        <v>54</v>
      </c>
      <c r="P31" s="49">
        <v>0.59260000000000002</v>
      </c>
      <c r="Q31">
        <v>27</v>
      </c>
      <c r="S31" t="s">
        <v>36</v>
      </c>
      <c r="T31">
        <v>30</v>
      </c>
      <c r="V31" t="s">
        <v>236</v>
      </c>
      <c r="W31">
        <v>2</v>
      </c>
      <c r="X31">
        <v>2</v>
      </c>
      <c r="Y31">
        <v>2</v>
      </c>
      <c r="Z31">
        <f t="shared" si="0"/>
        <v>6</v>
      </c>
    </row>
    <row r="32" spans="1:26">
      <c r="A32" t="s">
        <v>36</v>
      </c>
      <c r="F32">
        <v>31</v>
      </c>
      <c r="H32" t="s">
        <v>353</v>
      </c>
      <c r="J32" s="49">
        <v>0.76190000000000002</v>
      </c>
      <c r="K32">
        <v>27</v>
      </c>
      <c r="O32" t="s">
        <v>236</v>
      </c>
      <c r="P32" s="49">
        <v>0.59260000000000002</v>
      </c>
      <c r="Q32">
        <v>27</v>
      </c>
      <c r="S32" t="s">
        <v>286</v>
      </c>
      <c r="T32">
        <v>30</v>
      </c>
      <c r="V32" t="s">
        <v>253</v>
      </c>
      <c r="W32">
        <v>1</v>
      </c>
      <c r="X32">
        <v>2</v>
      </c>
      <c r="Z32">
        <f t="shared" si="0"/>
        <v>3</v>
      </c>
    </row>
    <row r="33" spans="1:26">
      <c r="A33" t="s">
        <v>353</v>
      </c>
      <c r="F33">
        <v>32</v>
      </c>
      <c r="H33" t="s">
        <v>67</v>
      </c>
      <c r="J33" s="49">
        <v>0.73809999999999998</v>
      </c>
      <c r="K33">
        <v>32</v>
      </c>
      <c r="O33" t="s">
        <v>350</v>
      </c>
      <c r="P33" s="49">
        <v>0.59260000000000002</v>
      </c>
      <c r="Q33">
        <v>27</v>
      </c>
      <c r="S33" t="s">
        <v>273</v>
      </c>
      <c r="T33">
        <v>30</v>
      </c>
      <c r="V33" t="s">
        <v>237</v>
      </c>
      <c r="W33">
        <v>1</v>
      </c>
      <c r="X33">
        <v>4</v>
      </c>
      <c r="Y33">
        <v>2</v>
      </c>
      <c r="Z33">
        <f t="shared" si="0"/>
        <v>7</v>
      </c>
    </row>
    <row r="34" spans="1:26">
      <c r="A34" t="s">
        <v>250</v>
      </c>
      <c r="F34">
        <v>33</v>
      </c>
      <c r="H34" t="s">
        <v>155</v>
      </c>
      <c r="J34" s="49">
        <v>0.73809999999999998</v>
      </c>
      <c r="K34">
        <v>32</v>
      </c>
      <c r="O34" t="s">
        <v>250</v>
      </c>
      <c r="P34" s="49">
        <v>0.59260000000000002</v>
      </c>
      <c r="Q34">
        <v>27</v>
      </c>
      <c r="S34" t="s">
        <v>84</v>
      </c>
      <c r="T34">
        <v>30</v>
      </c>
      <c r="V34" t="s">
        <v>241</v>
      </c>
      <c r="W34">
        <v>2</v>
      </c>
      <c r="X34">
        <v>4</v>
      </c>
      <c r="Y34">
        <v>2</v>
      </c>
      <c r="Z34">
        <f t="shared" ref="Z34:Z65" si="1">W34+X34+Y34</f>
        <v>8</v>
      </c>
    </row>
    <row r="35" spans="1:26">
      <c r="A35" t="s">
        <v>263</v>
      </c>
      <c r="F35">
        <v>34</v>
      </c>
      <c r="H35" t="s">
        <v>175</v>
      </c>
      <c r="J35" s="49">
        <v>0.73809999999999998</v>
      </c>
      <c r="K35">
        <v>32</v>
      </c>
      <c r="O35" t="s">
        <v>218</v>
      </c>
      <c r="P35" s="49">
        <v>0.59260000000000002</v>
      </c>
      <c r="Q35">
        <v>27</v>
      </c>
      <c r="S35" t="s">
        <v>209</v>
      </c>
      <c r="T35">
        <v>30</v>
      </c>
      <c r="V35" t="s">
        <v>261</v>
      </c>
      <c r="W35">
        <v>3</v>
      </c>
      <c r="X35">
        <v>3</v>
      </c>
      <c r="Y35">
        <v>2</v>
      </c>
      <c r="Z35">
        <f t="shared" si="1"/>
        <v>8</v>
      </c>
    </row>
    <row r="36" spans="1:26">
      <c r="A36" t="s">
        <v>222</v>
      </c>
      <c r="F36">
        <v>35</v>
      </c>
      <c r="H36" t="s">
        <v>295</v>
      </c>
      <c r="J36" s="49">
        <v>0.73809999999999998</v>
      </c>
      <c r="K36">
        <v>32</v>
      </c>
      <c r="O36" t="s">
        <v>237</v>
      </c>
      <c r="P36" s="49">
        <v>0.57410000000000005</v>
      </c>
      <c r="Q36">
        <v>35</v>
      </c>
      <c r="S36" t="s">
        <v>236</v>
      </c>
      <c r="T36">
        <v>30</v>
      </c>
      <c r="V36" t="s">
        <v>276</v>
      </c>
      <c r="W36">
        <v>1</v>
      </c>
      <c r="X36">
        <v>3</v>
      </c>
      <c r="Y36">
        <v>1</v>
      </c>
      <c r="Z36">
        <f t="shared" si="1"/>
        <v>5</v>
      </c>
    </row>
    <row r="37" spans="1:26">
      <c r="A37" t="s">
        <v>95</v>
      </c>
      <c r="F37">
        <v>36</v>
      </c>
      <c r="H37" t="s">
        <v>344</v>
      </c>
      <c r="J37" s="49">
        <v>0.73809999999999998</v>
      </c>
      <c r="K37">
        <v>32</v>
      </c>
      <c r="O37" t="s">
        <v>175</v>
      </c>
      <c r="P37" s="49">
        <v>0.57410000000000005</v>
      </c>
      <c r="Q37">
        <v>35</v>
      </c>
      <c r="S37" t="s">
        <v>30</v>
      </c>
      <c r="T37">
        <v>30</v>
      </c>
      <c r="V37" t="s">
        <v>353</v>
      </c>
      <c r="W37">
        <v>1</v>
      </c>
      <c r="X37">
        <v>1</v>
      </c>
      <c r="Z37">
        <f t="shared" si="1"/>
        <v>2</v>
      </c>
    </row>
    <row r="38" spans="1:26">
      <c r="A38" t="s">
        <v>286</v>
      </c>
      <c r="F38">
        <v>37</v>
      </c>
      <c r="H38" t="s">
        <v>160</v>
      </c>
      <c r="J38" s="49">
        <v>0.71430000000000005</v>
      </c>
      <c r="K38">
        <v>37</v>
      </c>
      <c r="O38" t="s">
        <v>257</v>
      </c>
      <c r="P38" s="49">
        <v>0.57410000000000005</v>
      </c>
      <c r="Q38">
        <v>35</v>
      </c>
      <c r="S38" t="s">
        <v>95</v>
      </c>
      <c r="T38">
        <v>30</v>
      </c>
      <c r="V38" t="s">
        <v>294</v>
      </c>
      <c r="W38">
        <v>2</v>
      </c>
      <c r="X38">
        <v>1</v>
      </c>
      <c r="Z38">
        <f t="shared" si="1"/>
        <v>3</v>
      </c>
    </row>
    <row r="39" spans="1:26">
      <c r="A39" t="s">
        <v>82</v>
      </c>
      <c r="F39">
        <v>37</v>
      </c>
      <c r="H39" t="s">
        <v>209</v>
      </c>
      <c r="J39" s="49">
        <v>0.71430000000000005</v>
      </c>
      <c r="K39">
        <v>37</v>
      </c>
      <c r="O39" t="s">
        <v>160</v>
      </c>
      <c r="P39" s="49">
        <v>0.55559999999999998</v>
      </c>
      <c r="Q39">
        <v>38</v>
      </c>
      <c r="S39" t="s">
        <v>354</v>
      </c>
      <c r="T39">
        <v>30</v>
      </c>
      <c r="V39" t="s">
        <v>290</v>
      </c>
      <c r="W39">
        <v>2</v>
      </c>
      <c r="X39">
        <v>2</v>
      </c>
      <c r="Y39">
        <v>1</v>
      </c>
      <c r="Z39">
        <f t="shared" si="1"/>
        <v>5</v>
      </c>
    </row>
    <row r="40" spans="1:26">
      <c r="A40" t="s">
        <v>78</v>
      </c>
      <c r="F40">
        <v>39</v>
      </c>
      <c r="H40" t="s">
        <v>225</v>
      </c>
      <c r="J40" s="49">
        <v>0.71430000000000005</v>
      </c>
      <c r="K40">
        <v>37</v>
      </c>
      <c r="O40" t="s">
        <v>225</v>
      </c>
      <c r="P40" s="49">
        <v>0.55559999999999998</v>
      </c>
      <c r="Q40">
        <v>38</v>
      </c>
      <c r="S40" t="s">
        <v>175</v>
      </c>
      <c r="T40">
        <v>39</v>
      </c>
      <c r="V40" t="s">
        <v>74</v>
      </c>
      <c r="W40">
        <v>3</v>
      </c>
      <c r="Y40">
        <v>1</v>
      </c>
      <c r="Z40">
        <f t="shared" si="1"/>
        <v>4</v>
      </c>
    </row>
    <row r="41" spans="1:26">
      <c r="A41" t="s">
        <v>354</v>
      </c>
      <c r="F41">
        <v>40</v>
      </c>
      <c r="H41" t="s">
        <v>217</v>
      </c>
      <c r="J41" s="49">
        <v>0.71430000000000005</v>
      </c>
      <c r="K41">
        <v>37</v>
      </c>
      <c r="O41" t="s">
        <v>263</v>
      </c>
      <c r="P41" s="49">
        <v>0.55559999999999998</v>
      </c>
      <c r="Q41">
        <v>38</v>
      </c>
      <c r="S41" t="s">
        <v>351</v>
      </c>
      <c r="T41">
        <v>39</v>
      </c>
      <c r="V41" t="s">
        <v>84</v>
      </c>
      <c r="W41">
        <v>2</v>
      </c>
      <c r="X41">
        <v>4</v>
      </c>
      <c r="Y41">
        <v>3</v>
      </c>
      <c r="Z41">
        <f t="shared" si="1"/>
        <v>9</v>
      </c>
    </row>
    <row r="42" spans="1:26">
      <c r="A42" t="s">
        <v>142</v>
      </c>
      <c r="F42">
        <v>41</v>
      </c>
      <c r="H42" t="s">
        <v>236</v>
      </c>
      <c r="J42" s="49">
        <v>0.71430000000000005</v>
      </c>
      <c r="K42">
        <v>37</v>
      </c>
      <c r="O42" t="s">
        <v>48</v>
      </c>
      <c r="P42" s="49">
        <v>0.55559999999999998</v>
      </c>
      <c r="Q42">
        <v>38</v>
      </c>
      <c r="S42" t="s">
        <v>274</v>
      </c>
      <c r="T42">
        <v>41</v>
      </c>
      <c r="V42" t="s">
        <v>223</v>
      </c>
      <c r="W42">
        <v>3</v>
      </c>
      <c r="X42">
        <v>3</v>
      </c>
      <c r="Y42">
        <v>2</v>
      </c>
      <c r="Z42">
        <f t="shared" si="1"/>
        <v>8</v>
      </c>
    </row>
    <row r="43" spans="1:26">
      <c r="A43" t="s">
        <v>350</v>
      </c>
      <c r="F43">
        <v>42</v>
      </c>
      <c r="H43" t="s">
        <v>82</v>
      </c>
      <c r="J43" s="49">
        <v>0.71430000000000005</v>
      </c>
      <c r="K43">
        <v>37</v>
      </c>
      <c r="O43" t="s">
        <v>353</v>
      </c>
      <c r="P43" s="49">
        <v>0.55559999999999998</v>
      </c>
      <c r="Q43">
        <v>38</v>
      </c>
      <c r="S43" t="s">
        <v>261</v>
      </c>
      <c r="T43">
        <v>41</v>
      </c>
      <c r="V43" t="s">
        <v>225</v>
      </c>
      <c r="W43">
        <v>3</v>
      </c>
      <c r="X43">
        <v>3</v>
      </c>
      <c r="Y43">
        <v>2</v>
      </c>
      <c r="Z43">
        <f t="shared" si="1"/>
        <v>8</v>
      </c>
    </row>
    <row r="44" spans="1:26">
      <c r="A44" t="s">
        <v>252</v>
      </c>
      <c r="F44">
        <v>43</v>
      </c>
      <c r="H44" t="s">
        <v>224</v>
      </c>
      <c r="J44" s="49">
        <v>0.71430000000000005</v>
      </c>
      <c r="K44">
        <v>37</v>
      </c>
      <c r="O44" t="s">
        <v>217</v>
      </c>
      <c r="P44" s="49">
        <v>0.53700000000000003</v>
      </c>
      <c r="Q44">
        <v>43</v>
      </c>
      <c r="S44" t="s">
        <v>222</v>
      </c>
      <c r="T44">
        <v>41</v>
      </c>
      <c r="V44" t="s">
        <v>349</v>
      </c>
      <c r="W44">
        <v>2</v>
      </c>
      <c r="X44">
        <v>2</v>
      </c>
      <c r="Z44">
        <f t="shared" si="1"/>
        <v>4</v>
      </c>
    </row>
    <row r="45" spans="1:26">
      <c r="A45" t="s">
        <v>48</v>
      </c>
      <c r="F45">
        <v>44</v>
      </c>
      <c r="H45" t="s">
        <v>95</v>
      </c>
      <c r="J45" s="49">
        <v>0.71430000000000005</v>
      </c>
      <c r="K45">
        <v>37</v>
      </c>
      <c r="O45" t="s">
        <v>81</v>
      </c>
      <c r="P45" s="49">
        <v>0.53700000000000003</v>
      </c>
      <c r="Q45">
        <v>43</v>
      </c>
      <c r="S45" t="s">
        <v>253</v>
      </c>
      <c r="T45">
        <v>41</v>
      </c>
      <c r="V45" t="s">
        <v>228</v>
      </c>
      <c r="W45">
        <v>2</v>
      </c>
      <c r="X45">
        <v>1</v>
      </c>
      <c r="Y45">
        <v>2</v>
      </c>
      <c r="Z45">
        <f t="shared" si="1"/>
        <v>5</v>
      </c>
    </row>
    <row r="46" spans="1:26">
      <c r="A46" t="s">
        <v>345</v>
      </c>
      <c r="F46">
        <v>45</v>
      </c>
      <c r="H46" t="s">
        <v>73</v>
      </c>
      <c r="J46" s="49">
        <v>0.71430000000000005</v>
      </c>
      <c r="K46">
        <v>37</v>
      </c>
      <c r="O46" t="s">
        <v>30</v>
      </c>
      <c r="P46" s="49">
        <v>0.53700000000000003</v>
      </c>
      <c r="Q46">
        <v>43</v>
      </c>
      <c r="S46" t="s">
        <v>38</v>
      </c>
      <c r="T46">
        <v>45</v>
      </c>
      <c r="V46" t="s">
        <v>250</v>
      </c>
      <c r="W46">
        <v>2</v>
      </c>
      <c r="X46">
        <v>2</v>
      </c>
      <c r="Y46">
        <v>1</v>
      </c>
      <c r="Z46">
        <f t="shared" si="1"/>
        <v>5</v>
      </c>
    </row>
    <row r="47" spans="1:26">
      <c r="A47" t="s">
        <v>87</v>
      </c>
      <c r="F47">
        <v>46</v>
      </c>
      <c r="H47" t="s">
        <v>273</v>
      </c>
      <c r="J47" s="49">
        <v>0.6905</v>
      </c>
      <c r="K47">
        <v>46</v>
      </c>
      <c r="O47" t="s">
        <v>346</v>
      </c>
      <c r="P47" s="49">
        <v>0.53700000000000003</v>
      </c>
      <c r="Q47">
        <v>43</v>
      </c>
      <c r="S47" t="s">
        <v>290</v>
      </c>
      <c r="T47">
        <v>45</v>
      </c>
      <c r="V47" t="s">
        <v>222</v>
      </c>
      <c r="W47">
        <v>2</v>
      </c>
      <c r="X47">
        <v>3</v>
      </c>
      <c r="Y47">
        <v>3</v>
      </c>
      <c r="Z47">
        <f t="shared" si="1"/>
        <v>8</v>
      </c>
    </row>
    <row r="48" spans="1:26">
      <c r="A48" t="s">
        <v>38</v>
      </c>
      <c r="F48">
        <v>47</v>
      </c>
      <c r="H48" t="s">
        <v>237</v>
      </c>
      <c r="J48" s="49">
        <v>0.6905</v>
      </c>
      <c r="K48">
        <v>46</v>
      </c>
      <c r="O48" t="s">
        <v>351</v>
      </c>
      <c r="P48" s="49">
        <v>0.53700000000000003</v>
      </c>
      <c r="Q48">
        <v>43</v>
      </c>
      <c r="S48" t="s">
        <v>249</v>
      </c>
      <c r="T48">
        <v>45</v>
      </c>
      <c r="V48" t="s">
        <v>350</v>
      </c>
      <c r="W48">
        <v>1</v>
      </c>
      <c r="X48">
        <v>2</v>
      </c>
      <c r="Y48">
        <v>1</v>
      </c>
      <c r="Z48">
        <f t="shared" si="1"/>
        <v>4</v>
      </c>
    </row>
    <row r="49" spans="1:26">
      <c r="A49" t="s">
        <v>54</v>
      </c>
      <c r="F49">
        <v>48</v>
      </c>
      <c r="H49" t="s">
        <v>54</v>
      </c>
      <c r="J49" s="49">
        <v>0.6905</v>
      </c>
      <c r="K49">
        <v>46</v>
      </c>
      <c r="O49" t="s">
        <v>231</v>
      </c>
      <c r="P49" s="49">
        <v>0.51849999999999996</v>
      </c>
      <c r="Q49">
        <v>48</v>
      </c>
      <c r="S49" t="s">
        <v>350</v>
      </c>
      <c r="T49">
        <v>45</v>
      </c>
      <c r="V49" t="s">
        <v>38</v>
      </c>
      <c r="W49">
        <v>4</v>
      </c>
      <c r="X49">
        <v>1</v>
      </c>
      <c r="Y49">
        <v>4</v>
      </c>
      <c r="Z49">
        <f t="shared" si="1"/>
        <v>9</v>
      </c>
    </row>
    <row r="50" spans="1:26">
      <c r="A50" t="s">
        <v>144</v>
      </c>
      <c r="F50">
        <v>48</v>
      </c>
      <c r="H50" t="s">
        <v>261</v>
      </c>
      <c r="J50" s="49">
        <v>0.6905</v>
      </c>
      <c r="K50">
        <v>46</v>
      </c>
      <c r="O50" t="s">
        <v>228</v>
      </c>
      <c r="P50" s="49">
        <v>0.51849999999999996</v>
      </c>
      <c r="Q50">
        <v>48</v>
      </c>
      <c r="S50" t="s">
        <v>74</v>
      </c>
      <c r="T50">
        <v>45</v>
      </c>
      <c r="V50" t="s">
        <v>344</v>
      </c>
      <c r="W50">
        <v>2</v>
      </c>
      <c r="X50">
        <v>3</v>
      </c>
      <c r="Y50">
        <v>1</v>
      </c>
      <c r="Z50">
        <f t="shared" si="1"/>
        <v>6</v>
      </c>
    </row>
    <row r="51" spans="1:26">
      <c r="A51" t="s">
        <v>237</v>
      </c>
      <c r="F51">
        <v>50</v>
      </c>
      <c r="H51" t="s">
        <v>30</v>
      </c>
      <c r="J51" s="49">
        <v>0.6905</v>
      </c>
      <c r="K51">
        <v>46</v>
      </c>
      <c r="O51" t="s">
        <v>251</v>
      </c>
      <c r="P51" s="49">
        <v>0.51849999999999996</v>
      </c>
      <c r="Q51">
        <v>48</v>
      </c>
      <c r="S51" t="s">
        <v>78</v>
      </c>
      <c r="T51">
        <v>45</v>
      </c>
      <c r="V51" t="s">
        <v>160</v>
      </c>
      <c r="X51">
        <v>3</v>
      </c>
      <c r="Y51">
        <v>6</v>
      </c>
      <c r="Z51">
        <f t="shared" si="1"/>
        <v>9</v>
      </c>
    </row>
    <row r="52" spans="1:26">
      <c r="A52" t="s">
        <v>344</v>
      </c>
      <c r="F52">
        <v>51</v>
      </c>
      <c r="H52" t="s">
        <v>256</v>
      </c>
      <c r="J52" s="49">
        <v>0.66669999999999996</v>
      </c>
      <c r="K52">
        <v>51</v>
      </c>
      <c r="O52" t="s">
        <v>136</v>
      </c>
      <c r="P52" s="49">
        <v>0.51849999999999996</v>
      </c>
      <c r="Q52">
        <v>48</v>
      </c>
      <c r="S52" t="s">
        <v>294</v>
      </c>
      <c r="T52">
        <v>51</v>
      </c>
      <c r="V52" t="s">
        <v>256</v>
      </c>
      <c r="W52">
        <v>3</v>
      </c>
      <c r="X52">
        <v>3</v>
      </c>
      <c r="Y52">
        <v>6</v>
      </c>
      <c r="Z52">
        <f t="shared" si="1"/>
        <v>12</v>
      </c>
    </row>
    <row r="53" spans="1:26">
      <c r="A53" t="s">
        <v>177</v>
      </c>
      <c r="F53">
        <v>52</v>
      </c>
      <c r="H53" t="s">
        <v>241</v>
      </c>
      <c r="J53" s="49">
        <v>0.66669999999999996</v>
      </c>
      <c r="K53">
        <v>51</v>
      </c>
      <c r="O53" t="s">
        <v>349</v>
      </c>
      <c r="P53" s="49">
        <v>0.51849999999999996</v>
      </c>
      <c r="Q53">
        <v>48</v>
      </c>
      <c r="S53" t="s">
        <v>252</v>
      </c>
      <c r="T53">
        <v>51</v>
      </c>
      <c r="V53" t="s">
        <v>54</v>
      </c>
      <c r="W53">
        <v>2</v>
      </c>
      <c r="X53">
        <v>3</v>
      </c>
      <c r="Y53">
        <v>2</v>
      </c>
      <c r="Z53">
        <f t="shared" si="1"/>
        <v>7</v>
      </c>
    </row>
    <row r="54" spans="1:26">
      <c r="A54" t="s">
        <v>351</v>
      </c>
      <c r="F54">
        <v>53</v>
      </c>
      <c r="H54" t="s">
        <v>253</v>
      </c>
      <c r="J54" s="49">
        <v>0.66669999999999996</v>
      </c>
      <c r="K54">
        <v>51</v>
      </c>
      <c r="O54" t="s">
        <v>95</v>
      </c>
      <c r="P54" s="49">
        <v>0.51849999999999996</v>
      </c>
      <c r="Q54">
        <v>48</v>
      </c>
      <c r="S54" t="s">
        <v>48</v>
      </c>
      <c r="T54">
        <v>51</v>
      </c>
      <c r="V54" t="s">
        <v>257</v>
      </c>
      <c r="W54">
        <v>2</v>
      </c>
      <c r="X54">
        <v>1</v>
      </c>
      <c r="Y54">
        <v>2</v>
      </c>
      <c r="Z54">
        <f t="shared" si="1"/>
        <v>5</v>
      </c>
    </row>
    <row r="55" spans="1:26">
      <c r="A55" t="s">
        <v>273</v>
      </c>
      <c r="F55">
        <v>54</v>
      </c>
      <c r="H55" t="s">
        <v>177</v>
      </c>
      <c r="J55" s="49">
        <v>0.66669999999999996</v>
      </c>
      <c r="K55">
        <v>51</v>
      </c>
      <c r="O55" t="s">
        <v>354</v>
      </c>
      <c r="P55" s="49">
        <v>0.51849999999999996</v>
      </c>
      <c r="Q55">
        <v>48</v>
      </c>
      <c r="S55" t="s">
        <v>87</v>
      </c>
      <c r="T55">
        <v>54</v>
      </c>
      <c r="V55" t="s">
        <v>259</v>
      </c>
      <c r="W55">
        <v>3</v>
      </c>
      <c r="X55">
        <v>4</v>
      </c>
      <c r="Y55">
        <v>2</v>
      </c>
      <c r="Z55">
        <f t="shared" si="1"/>
        <v>9</v>
      </c>
    </row>
    <row r="56" spans="1:26">
      <c r="A56" t="s">
        <v>223</v>
      </c>
      <c r="F56">
        <v>55</v>
      </c>
      <c r="H56" t="s">
        <v>257</v>
      </c>
      <c r="J56" s="49">
        <v>0.66669999999999996</v>
      </c>
      <c r="K56">
        <v>51</v>
      </c>
      <c r="O56" t="s">
        <v>78</v>
      </c>
      <c r="P56" s="49">
        <v>0.51849999999999996</v>
      </c>
      <c r="Q56">
        <v>48</v>
      </c>
      <c r="S56" t="s">
        <v>223</v>
      </c>
      <c r="T56">
        <v>54</v>
      </c>
      <c r="V56" t="s">
        <v>354</v>
      </c>
      <c r="W56">
        <v>4</v>
      </c>
      <c r="X56">
        <v>2</v>
      </c>
      <c r="Y56">
        <v>2</v>
      </c>
      <c r="Z56">
        <f t="shared" si="1"/>
        <v>8</v>
      </c>
    </row>
    <row r="57" spans="1:26">
      <c r="A57" t="s">
        <v>30</v>
      </c>
      <c r="F57">
        <v>56</v>
      </c>
      <c r="H57" t="s">
        <v>210</v>
      </c>
      <c r="J57" s="49">
        <v>0.64290000000000003</v>
      </c>
      <c r="K57">
        <v>56</v>
      </c>
      <c r="O57" t="s">
        <v>67</v>
      </c>
      <c r="P57" s="49">
        <v>0.5</v>
      </c>
      <c r="Q57">
        <v>56</v>
      </c>
      <c r="S57" t="s">
        <v>73</v>
      </c>
      <c r="T57">
        <v>54</v>
      </c>
      <c r="V57" t="s">
        <v>164</v>
      </c>
      <c r="W57">
        <v>2</v>
      </c>
      <c r="X57">
        <v>3</v>
      </c>
      <c r="Y57">
        <v>3</v>
      </c>
      <c r="Z57">
        <f t="shared" si="1"/>
        <v>8</v>
      </c>
    </row>
    <row r="58" spans="1:26">
      <c r="A58" t="s">
        <v>265</v>
      </c>
      <c r="F58">
        <v>57</v>
      </c>
      <c r="H58" t="s">
        <v>263</v>
      </c>
      <c r="J58" s="49">
        <v>0.64290000000000003</v>
      </c>
      <c r="K58">
        <v>56</v>
      </c>
      <c r="O58" t="s">
        <v>224</v>
      </c>
      <c r="P58" s="49">
        <v>0.5</v>
      </c>
      <c r="Q58">
        <v>56</v>
      </c>
      <c r="S58" t="s">
        <v>155</v>
      </c>
      <c r="T58">
        <v>57</v>
      </c>
      <c r="V58" t="s">
        <v>281</v>
      </c>
      <c r="W58">
        <v>2</v>
      </c>
      <c r="X58">
        <v>3</v>
      </c>
      <c r="Z58">
        <f t="shared" si="1"/>
        <v>5</v>
      </c>
    </row>
    <row r="59" spans="1:26">
      <c r="A59" t="s">
        <v>160</v>
      </c>
      <c r="F59">
        <v>58</v>
      </c>
      <c r="H59" t="s">
        <v>349</v>
      </c>
      <c r="J59" s="49">
        <v>0.64290000000000003</v>
      </c>
      <c r="K59">
        <v>56</v>
      </c>
      <c r="O59" t="s">
        <v>347</v>
      </c>
      <c r="P59" s="49">
        <v>0.5</v>
      </c>
      <c r="Q59">
        <v>56</v>
      </c>
      <c r="S59" t="s">
        <v>281</v>
      </c>
      <c r="T59">
        <v>57</v>
      </c>
      <c r="V59" t="s">
        <v>286</v>
      </c>
      <c r="W59">
        <v>2</v>
      </c>
      <c r="X59">
        <v>2</v>
      </c>
      <c r="Y59">
        <v>5</v>
      </c>
      <c r="Z59">
        <f t="shared" si="1"/>
        <v>9</v>
      </c>
    </row>
    <row r="60" spans="1:26">
      <c r="A60" t="s">
        <v>228</v>
      </c>
      <c r="F60">
        <v>59</v>
      </c>
      <c r="H60" t="s">
        <v>164</v>
      </c>
      <c r="J60" s="49">
        <v>0.64290000000000003</v>
      </c>
      <c r="K60">
        <v>56</v>
      </c>
      <c r="O60" t="s">
        <v>348</v>
      </c>
      <c r="P60" s="49">
        <v>0.5</v>
      </c>
      <c r="Q60">
        <v>56</v>
      </c>
      <c r="S60" t="s">
        <v>265</v>
      </c>
      <c r="T60">
        <v>57</v>
      </c>
      <c r="V60" t="s">
        <v>351</v>
      </c>
      <c r="W60">
        <v>1</v>
      </c>
      <c r="X60">
        <v>2</v>
      </c>
      <c r="Z60">
        <f t="shared" si="1"/>
        <v>3</v>
      </c>
    </row>
    <row r="61" spans="1:26">
      <c r="A61" t="s">
        <v>276</v>
      </c>
      <c r="F61">
        <v>60</v>
      </c>
      <c r="H61" t="s">
        <v>223</v>
      </c>
      <c r="J61" s="49">
        <v>0.64290000000000003</v>
      </c>
      <c r="K61">
        <v>56</v>
      </c>
      <c r="O61" t="s">
        <v>259</v>
      </c>
      <c r="P61" s="49">
        <v>0.5</v>
      </c>
      <c r="Q61">
        <v>56</v>
      </c>
      <c r="S61" t="s">
        <v>345</v>
      </c>
      <c r="T61">
        <v>57</v>
      </c>
      <c r="V61" t="s">
        <v>144</v>
      </c>
      <c r="W61">
        <v>3</v>
      </c>
      <c r="X61">
        <v>1</v>
      </c>
      <c r="Y61">
        <v>1</v>
      </c>
      <c r="Z61">
        <f t="shared" si="1"/>
        <v>5</v>
      </c>
    </row>
    <row r="62" spans="1:26">
      <c r="A62" t="s">
        <v>74</v>
      </c>
      <c r="F62">
        <v>61</v>
      </c>
      <c r="H62" t="s">
        <v>346</v>
      </c>
      <c r="J62" s="49">
        <v>0.64290000000000003</v>
      </c>
      <c r="K62">
        <v>56</v>
      </c>
      <c r="O62" t="s">
        <v>253</v>
      </c>
      <c r="P62" s="49">
        <v>0.48149999999999998</v>
      </c>
      <c r="Q62">
        <v>61</v>
      </c>
      <c r="S62" t="s">
        <v>218</v>
      </c>
      <c r="T62">
        <v>57</v>
      </c>
      <c r="V62" t="s">
        <v>347</v>
      </c>
      <c r="W62">
        <v>4</v>
      </c>
      <c r="Y62">
        <v>1</v>
      </c>
      <c r="Z62">
        <f t="shared" si="1"/>
        <v>5</v>
      </c>
    </row>
    <row r="63" spans="1:26">
      <c r="A63" t="s">
        <v>251</v>
      </c>
      <c r="F63">
        <v>62</v>
      </c>
      <c r="H63" t="s">
        <v>352</v>
      </c>
      <c r="J63" s="49">
        <v>0.64290000000000003</v>
      </c>
      <c r="K63">
        <v>56</v>
      </c>
      <c r="O63" t="s">
        <v>142</v>
      </c>
      <c r="P63" s="49">
        <v>0.48149999999999998</v>
      </c>
      <c r="Q63">
        <v>61</v>
      </c>
      <c r="S63" t="s">
        <v>164</v>
      </c>
      <c r="T63">
        <v>62</v>
      </c>
      <c r="V63" t="s">
        <v>175</v>
      </c>
      <c r="W63">
        <v>2</v>
      </c>
      <c r="X63">
        <v>3</v>
      </c>
      <c r="Y63">
        <v>2</v>
      </c>
      <c r="Z63">
        <f t="shared" si="1"/>
        <v>7</v>
      </c>
    </row>
    <row r="64" spans="1:26">
      <c r="A64" t="s">
        <v>84</v>
      </c>
      <c r="F64">
        <v>63</v>
      </c>
      <c r="H64" t="s">
        <v>259</v>
      </c>
      <c r="J64" s="49">
        <v>0.64290000000000003</v>
      </c>
      <c r="K64">
        <v>56</v>
      </c>
      <c r="O64" t="s">
        <v>82</v>
      </c>
      <c r="P64" s="49">
        <v>0.46300000000000002</v>
      </c>
      <c r="Q64">
        <v>63</v>
      </c>
      <c r="S64" t="s">
        <v>257</v>
      </c>
      <c r="T64">
        <v>62</v>
      </c>
      <c r="V64" t="s">
        <v>346</v>
      </c>
      <c r="W64">
        <v>2</v>
      </c>
      <c r="X64">
        <v>2</v>
      </c>
      <c r="Y64">
        <v>2</v>
      </c>
      <c r="Z64">
        <f t="shared" si="1"/>
        <v>6</v>
      </c>
    </row>
    <row r="65" spans="1:26">
      <c r="A65" t="s">
        <v>218</v>
      </c>
      <c r="F65">
        <v>64</v>
      </c>
      <c r="H65" t="s">
        <v>228</v>
      </c>
      <c r="J65" s="49">
        <v>0.61899999999999999</v>
      </c>
      <c r="K65">
        <v>64</v>
      </c>
      <c r="O65" t="s">
        <v>144</v>
      </c>
      <c r="P65" s="49">
        <v>0.46300000000000002</v>
      </c>
      <c r="Q65">
        <v>63</v>
      </c>
      <c r="S65" t="s">
        <v>353</v>
      </c>
      <c r="T65">
        <v>62</v>
      </c>
      <c r="V65" t="s">
        <v>95</v>
      </c>
      <c r="W65">
        <v>1</v>
      </c>
      <c r="X65">
        <v>2</v>
      </c>
      <c r="Y65">
        <v>2</v>
      </c>
      <c r="Z65">
        <f t="shared" si="1"/>
        <v>5</v>
      </c>
    </row>
    <row r="66" spans="1:26">
      <c r="A66" t="s">
        <v>67</v>
      </c>
      <c r="F66">
        <v>65</v>
      </c>
      <c r="H66" t="s">
        <v>281</v>
      </c>
      <c r="J66" s="49">
        <v>0.61899999999999999</v>
      </c>
      <c r="K66">
        <v>64</v>
      </c>
      <c r="O66" t="s">
        <v>344</v>
      </c>
      <c r="P66" s="49">
        <v>0.46300000000000002</v>
      </c>
      <c r="Q66">
        <v>63</v>
      </c>
      <c r="S66" t="s">
        <v>250</v>
      </c>
      <c r="T66">
        <v>65</v>
      </c>
      <c r="V66" t="s">
        <v>209</v>
      </c>
      <c r="W66">
        <v>3</v>
      </c>
      <c r="X66">
        <v>4</v>
      </c>
      <c r="Y66">
        <v>2</v>
      </c>
      <c r="Z66">
        <f t="shared" ref="Z66:Z68" si="2">W66+X66+Y66</f>
        <v>9</v>
      </c>
    </row>
    <row r="67" spans="1:26">
      <c r="A67" t="s">
        <v>224</v>
      </c>
      <c r="F67">
        <v>66</v>
      </c>
      <c r="H67" t="s">
        <v>142</v>
      </c>
      <c r="J67" s="49">
        <v>0.61899999999999999</v>
      </c>
      <c r="K67">
        <v>64</v>
      </c>
      <c r="O67" t="s">
        <v>352</v>
      </c>
      <c r="P67" s="49">
        <v>0.44440000000000002</v>
      </c>
      <c r="Q67">
        <v>66</v>
      </c>
      <c r="S67" t="s">
        <v>177</v>
      </c>
      <c r="T67">
        <v>66</v>
      </c>
      <c r="V67" t="s">
        <v>30</v>
      </c>
      <c r="W67">
        <v>3</v>
      </c>
      <c r="X67">
        <v>1</v>
      </c>
      <c r="Y67">
        <v>1</v>
      </c>
      <c r="Z67">
        <f t="shared" si="2"/>
        <v>5</v>
      </c>
    </row>
    <row r="68" spans="1:26">
      <c r="A68" t="s">
        <v>348</v>
      </c>
      <c r="F68">
        <v>67</v>
      </c>
      <c r="H68" t="s">
        <v>354</v>
      </c>
      <c r="J68" s="49">
        <v>0.59519999999999995</v>
      </c>
      <c r="K68">
        <v>67</v>
      </c>
      <c r="O68" t="s">
        <v>295</v>
      </c>
      <c r="P68" s="49">
        <v>0.37040000000000001</v>
      </c>
      <c r="Q68">
        <v>67</v>
      </c>
      <c r="S68" t="s">
        <v>276</v>
      </c>
      <c r="T68">
        <v>67</v>
      </c>
      <c r="V68" t="s">
        <v>352</v>
      </c>
      <c r="X68">
        <v>2</v>
      </c>
      <c r="Y68">
        <v>1</v>
      </c>
      <c r="Z68">
        <f t="shared" si="2"/>
        <v>3</v>
      </c>
    </row>
  </sheetData>
  <mergeCells count="3">
    <mergeCell ref="A1:F1"/>
    <mergeCell ref="H1:K1"/>
    <mergeCell ref="O1:Q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736C5-7468-4396-9E7F-31178290B045}">
  <dimension ref="A1:AB159"/>
  <sheetViews>
    <sheetView workbookViewId="0">
      <selection activeCell="A45" sqref="A1:A1048576"/>
    </sheetView>
  </sheetViews>
  <sheetFormatPr defaultRowHeight="15"/>
  <sheetData>
    <row r="1" spans="1:28" ht="33.75">
      <c r="A1" s="15" t="s">
        <v>97</v>
      </c>
    </row>
    <row r="2" spans="1:28" ht="17.25" thickBot="1">
      <c r="A2" s="27" t="s">
        <v>355</v>
      </c>
    </row>
    <row r="3" spans="1:28" ht="15.75" thickBot="1">
      <c r="A3" s="9" t="s">
        <v>108</v>
      </c>
      <c r="B3" s="9"/>
      <c r="C3" s="9" t="s">
        <v>5</v>
      </c>
      <c r="D3" s="9" t="s">
        <v>5</v>
      </c>
      <c r="E3" s="10" t="s">
        <v>107</v>
      </c>
      <c r="F3" s="10" t="s">
        <v>109</v>
      </c>
      <c r="G3" s="10" t="s">
        <v>110</v>
      </c>
      <c r="H3" s="10" t="s">
        <v>111</v>
      </c>
      <c r="I3" s="10" t="s">
        <v>112</v>
      </c>
      <c r="J3" s="10" t="s">
        <v>113</v>
      </c>
      <c r="K3" s="10" t="s">
        <v>114</v>
      </c>
      <c r="L3" s="10" t="s">
        <v>115</v>
      </c>
      <c r="O3" s="44" t="s">
        <v>108</v>
      </c>
      <c r="P3" s="44"/>
      <c r="Q3" s="44" t="s">
        <v>5</v>
      </c>
      <c r="R3" s="45" t="s">
        <v>107</v>
      </c>
      <c r="S3" s="45" t="s">
        <v>109</v>
      </c>
      <c r="T3" s="45" t="s">
        <v>110</v>
      </c>
      <c r="U3" s="45" t="s">
        <v>111</v>
      </c>
      <c r="V3" s="45" t="s">
        <v>112</v>
      </c>
      <c r="W3" s="45" t="s">
        <v>113</v>
      </c>
      <c r="X3" s="45" t="s">
        <v>114</v>
      </c>
      <c r="Y3" s="45" t="s">
        <v>115</v>
      </c>
      <c r="Z3" s="71"/>
      <c r="AA3" s="71"/>
      <c r="AB3" s="71"/>
    </row>
    <row r="4" spans="1:28" ht="15.75" thickBot="1">
      <c r="A4" s="67">
        <v>1</v>
      </c>
      <c r="B4" s="68">
        <v>3</v>
      </c>
      <c r="C4" s="12" t="s">
        <v>89</v>
      </c>
      <c r="D4" s="12" t="s">
        <v>185</v>
      </c>
      <c r="E4" s="69">
        <v>-13</v>
      </c>
      <c r="F4" s="69">
        <v>-7</v>
      </c>
      <c r="G4" s="69" t="s">
        <v>117</v>
      </c>
      <c r="H4" s="69">
        <v>67</v>
      </c>
      <c r="I4" s="69">
        <v>65</v>
      </c>
      <c r="J4" s="69" t="s">
        <v>205</v>
      </c>
      <c r="K4" s="69" t="s">
        <v>205</v>
      </c>
      <c r="L4" s="69">
        <v>131</v>
      </c>
      <c r="O4" s="72">
        <v>1</v>
      </c>
      <c r="P4" s="73">
        <v>1</v>
      </c>
      <c r="Q4" s="60" t="s">
        <v>185</v>
      </c>
      <c r="R4" s="74">
        <v>-18</v>
      </c>
      <c r="S4" s="74">
        <v>-6</v>
      </c>
      <c r="T4" s="74">
        <v>16</v>
      </c>
      <c r="U4" s="74">
        <v>67</v>
      </c>
      <c r="V4" s="74">
        <v>65</v>
      </c>
      <c r="W4" s="74" t="s">
        <v>205</v>
      </c>
      <c r="X4" s="74" t="s">
        <v>205</v>
      </c>
      <c r="Y4" s="74">
        <v>132</v>
      </c>
      <c r="Z4" s="71"/>
      <c r="AA4" s="71"/>
      <c r="AB4" s="71"/>
    </row>
    <row r="5" spans="1:28" ht="15.75" thickBot="1">
      <c r="A5" s="67" t="s">
        <v>208</v>
      </c>
      <c r="B5" s="68">
        <v>7</v>
      </c>
      <c r="C5" s="12" t="s">
        <v>185</v>
      </c>
      <c r="D5" s="12" t="s">
        <v>214</v>
      </c>
      <c r="E5" s="69">
        <v>-12</v>
      </c>
      <c r="F5" s="69">
        <v>-7</v>
      </c>
      <c r="G5" s="69" t="s">
        <v>117</v>
      </c>
      <c r="H5" s="69">
        <v>68</v>
      </c>
      <c r="I5" s="69">
        <v>66</v>
      </c>
      <c r="J5" s="69">
        <v>65</v>
      </c>
      <c r="K5" s="69" t="s">
        <v>205</v>
      </c>
      <c r="L5" s="69">
        <v>132</v>
      </c>
      <c r="O5" s="72">
        <v>2</v>
      </c>
      <c r="P5" s="73">
        <v>4</v>
      </c>
      <c r="Q5" s="60" t="s">
        <v>214</v>
      </c>
      <c r="R5" s="74">
        <v>-17</v>
      </c>
      <c r="S5" s="74">
        <v>-7</v>
      </c>
      <c r="T5" s="74" t="s">
        <v>117</v>
      </c>
      <c r="U5" s="74">
        <v>68</v>
      </c>
      <c r="V5" s="74">
        <v>66</v>
      </c>
      <c r="W5" s="74">
        <v>65</v>
      </c>
      <c r="X5" s="74" t="s">
        <v>205</v>
      </c>
      <c r="Y5" s="74">
        <v>199</v>
      </c>
      <c r="Z5" s="71"/>
      <c r="AA5" s="71"/>
      <c r="AB5" s="71"/>
    </row>
    <row r="6" spans="1:28" ht="15.75" thickBot="1">
      <c r="A6" s="67" t="s">
        <v>208</v>
      </c>
      <c r="B6" s="68">
        <v>20</v>
      </c>
      <c r="C6" s="12" t="s">
        <v>238</v>
      </c>
      <c r="D6" s="12" t="s">
        <v>257</v>
      </c>
      <c r="E6" s="69">
        <v>-12</v>
      </c>
      <c r="F6" s="69">
        <v>-9</v>
      </c>
      <c r="G6" s="69" t="s">
        <v>117</v>
      </c>
      <c r="H6" s="69">
        <v>66</v>
      </c>
      <c r="I6" s="69">
        <v>67</v>
      </c>
      <c r="J6" s="69" t="s">
        <v>205</v>
      </c>
      <c r="K6" s="69" t="s">
        <v>205</v>
      </c>
      <c r="L6" s="69">
        <v>132</v>
      </c>
      <c r="O6" s="72" t="s">
        <v>356</v>
      </c>
      <c r="P6" s="73">
        <v>1</v>
      </c>
      <c r="Q6" s="60" t="s">
        <v>257</v>
      </c>
      <c r="R6" s="74">
        <v>-16</v>
      </c>
      <c r="S6" s="74">
        <v>-5</v>
      </c>
      <c r="T6" s="74">
        <v>17</v>
      </c>
      <c r="U6" s="74">
        <v>66</v>
      </c>
      <c r="V6" s="74">
        <v>67</v>
      </c>
      <c r="W6" s="74" t="s">
        <v>205</v>
      </c>
      <c r="X6" s="74" t="s">
        <v>205</v>
      </c>
      <c r="Y6" s="74">
        <v>133</v>
      </c>
      <c r="Z6" s="71"/>
      <c r="AA6" s="71"/>
      <c r="AB6" s="71"/>
    </row>
    <row r="7" spans="1:28" ht="15.75" thickBot="1">
      <c r="A7" s="67" t="s">
        <v>118</v>
      </c>
      <c r="B7" s="67" t="s">
        <v>116</v>
      </c>
      <c r="C7" s="12" t="s">
        <v>257</v>
      </c>
      <c r="D7" s="12" t="s">
        <v>89</v>
      </c>
      <c r="E7" s="69">
        <v>-11</v>
      </c>
      <c r="F7" s="69">
        <v>-5</v>
      </c>
      <c r="G7" s="69" t="s">
        <v>117</v>
      </c>
      <c r="H7" s="69">
        <v>66</v>
      </c>
      <c r="I7" s="69">
        <v>65</v>
      </c>
      <c r="J7" s="69" t="s">
        <v>205</v>
      </c>
      <c r="K7" s="69" t="s">
        <v>205</v>
      </c>
      <c r="L7" s="69">
        <v>133</v>
      </c>
      <c r="O7" s="72" t="s">
        <v>356</v>
      </c>
      <c r="P7" s="75">
        <v>2</v>
      </c>
      <c r="Q7" s="60" t="s">
        <v>89</v>
      </c>
      <c r="R7" s="74">
        <v>-16</v>
      </c>
      <c r="S7" s="74">
        <v>-3</v>
      </c>
      <c r="T7" s="74">
        <v>16</v>
      </c>
      <c r="U7" s="74">
        <v>66</v>
      </c>
      <c r="V7" s="74">
        <v>65</v>
      </c>
      <c r="W7" s="74" t="s">
        <v>205</v>
      </c>
      <c r="X7" s="74" t="s">
        <v>205</v>
      </c>
      <c r="Y7" s="74">
        <v>131</v>
      </c>
      <c r="Z7" s="71"/>
      <c r="AA7" s="71"/>
      <c r="AB7" s="71"/>
    </row>
    <row r="8" spans="1:28" ht="15.75" thickBot="1">
      <c r="A8" s="67" t="s">
        <v>118</v>
      </c>
      <c r="B8" s="68">
        <v>37</v>
      </c>
      <c r="C8" s="12" t="s">
        <v>76</v>
      </c>
      <c r="D8" s="12" t="s">
        <v>79</v>
      </c>
      <c r="E8" s="69">
        <v>-11</v>
      </c>
      <c r="F8" s="69">
        <v>-7</v>
      </c>
      <c r="G8" s="69" t="s">
        <v>117</v>
      </c>
      <c r="H8" s="69">
        <v>66</v>
      </c>
      <c r="I8" s="69">
        <v>70</v>
      </c>
      <c r="J8" s="69">
        <v>67</v>
      </c>
      <c r="K8" s="69" t="s">
        <v>205</v>
      </c>
      <c r="L8" s="69">
        <v>133</v>
      </c>
      <c r="O8" s="72" t="s">
        <v>357</v>
      </c>
      <c r="P8" s="73">
        <v>10</v>
      </c>
      <c r="Q8" s="60" t="s">
        <v>79</v>
      </c>
      <c r="R8" s="74">
        <v>-13</v>
      </c>
      <c r="S8" s="74">
        <v>-5</v>
      </c>
      <c r="T8" s="74" t="s">
        <v>117</v>
      </c>
      <c r="U8" s="74">
        <v>66</v>
      </c>
      <c r="V8" s="74">
        <v>70</v>
      </c>
      <c r="W8" s="74">
        <v>67</v>
      </c>
      <c r="X8" s="74" t="s">
        <v>205</v>
      </c>
      <c r="Y8" s="74">
        <v>203</v>
      </c>
      <c r="Z8" s="71"/>
      <c r="AA8" s="71"/>
      <c r="AB8" s="71"/>
    </row>
    <row r="9" spans="1:28" ht="15.75" thickBot="1">
      <c r="A9" s="67" t="s">
        <v>358</v>
      </c>
      <c r="B9" s="68">
        <v>3</v>
      </c>
      <c r="C9" s="12" t="s">
        <v>154</v>
      </c>
      <c r="D9" s="12" t="s">
        <v>58</v>
      </c>
      <c r="E9" s="69">
        <v>-10</v>
      </c>
      <c r="F9" s="69">
        <v>-5</v>
      </c>
      <c r="G9" s="69" t="s">
        <v>117</v>
      </c>
      <c r="H9" s="69">
        <v>68</v>
      </c>
      <c r="I9" s="69">
        <v>67</v>
      </c>
      <c r="J9" s="69">
        <v>68</v>
      </c>
      <c r="K9" s="69" t="s">
        <v>205</v>
      </c>
      <c r="L9" s="69">
        <v>134</v>
      </c>
      <c r="O9" s="72" t="s">
        <v>357</v>
      </c>
      <c r="P9" s="73">
        <v>5</v>
      </c>
      <c r="Q9" s="60" t="s">
        <v>58</v>
      </c>
      <c r="R9" s="74">
        <v>-13</v>
      </c>
      <c r="S9" s="74">
        <v>-4</v>
      </c>
      <c r="T9" s="74" t="s">
        <v>117</v>
      </c>
      <c r="U9" s="74">
        <v>68</v>
      </c>
      <c r="V9" s="74">
        <v>67</v>
      </c>
      <c r="W9" s="74">
        <v>68</v>
      </c>
      <c r="X9" s="74" t="s">
        <v>205</v>
      </c>
      <c r="Y9" s="74">
        <v>203</v>
      </c>
      <c r="Z9" s="71"/>
      <c r="AA9" s="71"/>
      <c r="AB9" s="71"/>
    </row>
    <row r="10" spans="1:28" ht="15.75" thickBot="1">
      <c r="A10" s="67" t="s">
        <v>358</v>
      </c>
      <c r="B10" s="68">
        <v>3</v>
      </c>
      <c r="C10" s="12" t="s">
        <v>62</v>
      </c>
      <c r="D10" s="12" t="s">
        <v>43</v>
      </c>
      <c r="E10" s="69">
        <v>-10</v>
      </c>
      <c r="F10" s="69">
        <v>-5</v>
      </c>
      <c r="G10" s="69" t="s">
        <v>117</v>
      </c>
      <c r="H10" s="69">
        <v>73</v>
      </c>
      <c r="I10" s="69">
        <v>66</v>
      </c>
      <c r="J10" s="69">
        <v>65</v>
      </c>
      <c r="K10" s="69" t="s">
        <v>205</v>
      </c>
      <c r="L10" s="69">
        <v>134</v>
      </c>
      <c r="O10" s="72" t="s">
        <v>359</v>
      </c>
      <c r="P10" s="73">
        <v>37</v>
      </c>
      <c r="Q10" s="60" t="s">
        <v>43</v>
      </c>
      <c r="R10" s="74">
        <v>-12</v>
      </c>
      <c r="S10" s="74">
        <v>-7</v>
      </c>
      <c r="T10" s="74" t="s">
        <v>117</v>
      </c>
      <c r="U10" s="74">
        <v>73</v>
      </c>
      <c r="V10" s="74">
        <v>66</v>
      </c>
      <c r="W10" s="74">
        <v>65</v>
      </c>
      <c r="X10" s="74" t="s">
        <v>205</v>
      </c>
      <c r="Y10" s="74">
        <v>204</v>
      </c>
      <c r="Z10" s="71"/>
      <c r="AA10" s="71"/>
      <c r="AB10" s="71"/>
    </row>
    <row r="11" spans="1:28" ht="15.75" thickBot="1">
      <c r="A11" s="67" t="s">
        <v>358</v>
      </c>
      <c r="B11" s="68">
        <v>16</v>
      </c>
      <c r="C11" s="12" t="s">
        <v>74</v>
      </c>
      <c r="D11" s="12" t="s">
        <v>297</v>
      </c>
      <c r="E11" s="69">
        <v>-10</v>
      </c>
      <c r="F11" s="69">
        <v>-6</v>
      </c>
      <c r="G11" s="69" t="s">
        <v>117</v>
      </c>
      <c r="H11" s="69">
        <v>69</v>
      </c>
      <c r="I11" s="69">
        <v>68</v>
      </c>
      <c r="J11" s="69">
        <v>67</v>
      </c>
      <c r="K11" s="69" t="s">
        <v>205</v>
      </c>
      <c r="L11" s="69">
        <v>134</v>
      </c>
      <c r="O11" s="72" t="s">
        <v>359</v>
      </c>
      <c r="P11" s="73">
        <v>16</v>
      </c>
      <c r="Q11" s="60" t="s">
        <v>297</v>
      </c>
      <c r="R11" s="74">
        <v>-12</v>
      </c>
      <c r="S11" s="74">
        <v>-5</v>
      </c>
      <c r="T11" s="74" t="s">
        <v>117</v>
      </c>
      <c r="U11" s="74">
        <v>69</v>
      </c>
      <c r="V11" s="74">
        <v>68</v>
      </c>
      <c r="W11" s="74">
        <v>67</v>
      </c>
      <c r="X11" s="74" t="s">
        <v>205</v>
      </c>
      <c r="Y11" s="74">
        <v>204</v>
      </c>
      <c r="Z11" s="71"/>
      <c r="AA11" s="71"/>
      <c r="AB11" s="71"/>
    </row>
    <row r="12" spans="1:28" ht="15.75" thickBot="1">
      <c r="A12" s="67" t="s">
        <v>358</v>
      </c>
      <c r="B12" s="68">
        <v>16</v>
      </c>
      <c r="C12" s="12" t="s">
        <v>214</v>
      </c>
      <c r="D12" s="12" t="s">
        <v>206</v>
      </c>
      <c r="E12" s="69">
        <v>-10</v>
      </c>
      <c r="F12" s="69">
        <v>-6</v>
      </c>
      <c r="G12" s="69" t="s">
        <v>117</v>
      </c>
      <c r="H12" s="69">
        <v>65</v>
      </c>
      <c r="I12" s="69">
        <v>72</v>
      </c>
      <c r="J12" s="69">
        <v>67</v>
      </c>
      <c r="K12" s="69" t="s">
        <v>205</v>
      </c>
      <c r="L12" s="69">
        <v>134</v>
      </c>
      <c r="O12" s="72" t="s">
        <v>359</v>
      </c>
      <c r="P12" s="73">
        <v>16</v>
      </c>
      <c r="Q12" s="60" t="s">
        <v>206</v>
      </c>
      <c r="R12" s="74">
        <v>-12</v>
      </c>
      <c r="S12" s="74">
        <v>-5</v>
      </c>
      <c r="T12" s="74" t="s">
        <v>117</v>
      </c>
      <c r="U12" s="74">
        <v>65</v>
      </c>
      <c r="V12" s="74">
        <v>72</v>
      </c>
      <c r="W12" s="74">
        <v>67</v>
      </c>
      <c r="X12" s="74" t="s">
        <v>205</v>
      </c>
      <c r="Y12" s="74">
        <v>204</v>
      </c>
      <c r="Z12" s="71"/>
      <c r="AA12" s="71"/>
      <c r="AB12" s="71"/>
    </row>
    <row r="13" spans="1:28" ht="15.75" thickBot="1">
      <c r="A13" s="67" t="s">
        <v>119</v>
      </c>
      <c r="B13" s="68">
        <v>12</v>
      </c>
      <c r="C13" s="12" t="s">
        <v>41</v>
      </c>
      <c r="D13" s="12" t="s">
        <v>71</v>
      </c>
      <c r="E13" s="69">
        <v>-9</v>
      </c>
      <c r="F13" s="69">
        <v>-5</v>
      </c>
      <c r="G13" s="69" t="s">
        <v>117</v>
      </c>
      <c r="H13" s="69">
        <v>68</v>
      </c>
      <c r="I13" s="69">
        <v>69</v>
      </c>
      <c r="J13" s="69">
        <v>67</v>
      </c>
      <c r="K13" s="69" t="s">
        <v>205</v>
      </c>
      <c r="L13" s="69">
        <v>135</v>
      </c>
      <c r="O13" s="72" t="s">
        <v>359</v>
      </c>
      <c r="P13" s="73">
        <v>16</v>
      </c>
      <c r="Q13" s="60" t="s">
        <v>71</v>
      </c>
      <c r="R13" s="74">
        <v>-12</v>
      </c>
      <c r="S13" s="74">
        <v>-5</v>
      </c>
      <c r="T13" s="74" t="s">
        <v>117</v>
      </c>
      <c r="U13" s="74">
        <v>68</v>
      </c>
      <c r="V13" s="74">
        <v>69</v>
      </c>
      <c r="W13" s="74">
        <v>67</v>
      </c>
      <c r="X13" s="74" t="s">
        <v>205</v>
      </c>
      <c r="Y13" s="74">
        <v>204</v>
      </c>
      <c r="Z13" s="71"/>
      <c r="AA13" s="71"/>
      <c r="AB13" s="71"/>
    </row>
    <row r="14" spans="1:28" ht="15.75" thickBot="1">
      <c r="A14" s="67" t="s">
        <v>119</v>
      </c>
      <c r="B14" s="70">
        <v>9</v>
      </c>
      <c r="C14" s="12" t="s">
        <v>163</v>
      </c>
      <c r="D14" s="12" t="s">
        <v>163</v>
      </c>
      <c r="E14" s="69">
        <v>-9</v>
      </c>
      <c r="F14" s="69" t="s">
        <v>121</v>
      </c>
      <c r="G14" s="69" t="s">
        <v>117</v>
      </c>
      <c r="H14" s="69">
        <v>63</v>
      </c>
      <c r="I14" s="69">
        <v>72</v>
      </c>
      <c r="J14" s="69">
        <v>69</v>
      </c>
      <c r="K14" s="69" t="s">
        <v>205</v>
      </c>
      <c r="L14" s="69">
        <v>135</v>
      </c>
      <c r="O14" s="72" t="s">
        <v>359</v>
      </c>
      <c r="P14" s="73">
        <v>3</v>
      </c>
      <c r="Q14" s="60" t="s">
        <v>163</v>
      </c>
      <c r="R14" s="74">
        <v>-12</v>
      </c>
      <c r="S14" s="74">
        <v>-3</v>
      </c>
      <c r="T14" s="74" t="s">
        <v>117</v>
      </c>
      <c r="U14" s="74">
        <v>63</v>
      </c>
      <c r="V14" s="74">
        <v>72</v>
      </c>
      <c r="W14" s="74">
        <v>69</v>
      </c>
      <c r="X14" s="74" t="s">
        <v>205</v>
      </c>
      <c r="Y14" s="74">
        <v>204</v>
      </c>
      <c r="Z14" s="71"/>
      <c r="AA14" s="71"/>
      <c r="AB14" s="71"/>
    </row>
    <row r="15" spans="1:28" ht="15.75" thickBot="1">
      <c r="A15" s="67" t="s">
        <v>119</v>
      </c>
      <c r="B15" s="70">
        <v>1</v>
      </c>
      <c r="C15" s="12" t="s">
        <v>235</v>
      </c>
      <c r="D15" s="12" t="s">
        <v>177</v>
      </c>
      <c r="E15" s="69">
        <v>-9</v>
      </c>
      <c r="F15" s="69">
        <v>-4</v>
      </c>
      <c r="G15" s="69" t="s">
        <v>117</v>
      </c>
      <c r="H15" s="69">
        <v>71</v>
      </c>
      <c r="I15" s="69">
        <v>69</v>
      </c>
      <c r="J15" s="69">
        <v>65</v>
      </c>
      <c r="K15" s="69" t="s">
        <v>205</v>
      </c>
      <c r="L15" s="69">
        <v>135</v>
      </c>
      <c r="O15" s="72" t="s">
        <v>360</v>
      </c>
      <c r="P15" s="73">
        <v>49</v>
      </c>
      <c r="Q15" s="60" t="s">
        <v>177</v>
      </c>
      <c r="R15" s="74">
        <v>-11</v>
      </c>
      <c r="S15" s="74">
        <v>-7</v>
      </c>
      <c r="T15" s="74" t="s">
        <v>117</v>
      </c>
      <c r="U15" s="74">
        <v>71</v>
      </c>
      <c r="V15" s="74">
        <v>69</v>
      </c>
      <c r="W15" s="74">
        <v>65</v>
      </c>
      <c r="X15" s="74" t="s">
        <v>205</v>
      </c>
      <c r="Y15" s="74">
        <v>205</v>
      </c>
      <c r="Z15" s="71"/>
      <c r="AA15" s="71"/>
      <c r="AB15" s="71"/>
    </row>
    <row r="16" spans="1:28" ht="15.75" thickBot="1">
      <c r="A16" s="67" t="s">
        <v>119</v>
      </c>
      <c r="B16" s="70">
        <v>6</v>
      </c>
      <c r="C16" s="12" t="s">
        <v>231</v>
      </c>
      <c r="D16" s="12" t="s">
        <v>274</v>
      </c>
      <c r="E16" s="69">
        <v>-9</v>
      </c>
      <c r="F16" s="69">
        <v>-3</v>
      </c>
      <c r="G16" s="69" t="s">
        <v>117</v>
      </c>
      <c r="H16" s="69">
        <v>68</v>
      </c>
      <c r="I16" s="69">
        <v>71</v>
      </c>
      <c r="J16" s="69">
        <v>66</v>
      </c>
      <c r="K16" s="69" t="s">
        <v>205</v>
      </c>
      <c r="L16" s="69">
        <v>135</v>
      </c>
      <c r="O16" s="72" t="s">
        <v>360</v>
      </c>
      <c r="P16" s="73">
        <v>32</v>
      </c>
      <c r="Q16" s="60" t="s">
        <v>274</v>
      </c>
      <c r="R16" s="74">
        <v>-11</v>
      </c>
      <c r="S16" s="74">
        <v>-6</v>
      </c>
      <c r="T16" s="74" t="s">
        <v>117</v>
      </c>
      <c r="U16" s="74">
        <v>68</v>
      </c>
      <c r="V16" s="74">
        <v>71</v>
      </c>
      <c r="W16" s="74">
        <v>66</v>
      </c>
      <c r="X16" s="74" t="s">
        <v>205</v>
      </c>
      <c r="Y16" s="74">
        <v>205</v>
      </c>
      <c r="Z16" s="71"/>
      <c r="AA16" s="71"/>
      <c r="AB16" s="71"/>
    </row>
    <row r="17" spans="1:28" ht="15.75" thickBot="1">
      <c r="A17" s="67" t="s">
        <v>119</v>
      </c>
      <c r="B17" s="68">
        <v>12</v>
      </c>
      <c r="C17" s="12" t="s">
        <v>58</v>
      </c>
      <c r="D17" s="12" t="s">
        <v>256</v>
      </c>
      <c r="E17" s="69">
        <v>-9</v>
      </c>
      <c r="F17" s="69">
        <v>-5</v>
      </c>
      <c r="G17" s="69" t="s">
        <v>117</v>
      </c>
      <c r="H17" s="69">
        <v>71</v>
      </c>
      <c r="I17" s="69">
        <v>67</v>
      </c>
      <c r="J17" s="69">
        <v>67</v>
      </c>
      <c r="K17" s="69" t="s">
        <v>205</v>
      </c>
      <c r="L17" s="69">
        <v>135</v>
      </c>
      <c r="O17" s="72" t="s">
        <v>360</v>
      </c>
      <c r="P17" s="73">
        <v>25</v>
      </c>
      <c r="Q17" s="60" t="s">
        <v>256</v>
      </c>
      <c r="R17" s="74">
        <v>-11</v>
      </c>
      <c r="S17" s="74">
        <v>-5</v>
      </c>
      <c r="T17" s="74" t="s">
        <v>117</v>
      </c>
      <c r="U17" s="74">
        <v>71</v>
      </c>
      <c r="V17" s="74">
        <v>67</v>
      </c>
      <c r="W17" s="74">
        <v>67</v>
      </c>
      <c r="X17" s="74" t="s">
        <v>205</v>
      </c>
      <c r="Y17" s="74">
        <v>205</v>
      </c>
      <c r="Z17" s="71"/>
      <c r="AA17" s="71"/>
      <c r="AB17" s="71"/>
    </row>
    <row r="18" spans="1:28" ht="15.75" thickBot="1">
      <c r="A18" s="67" t="s">
        <v>120</v>
      </c>
      <c r="B18" s="70">
        <v>6</v>
      </c>
      <c r="C18" s="12" t="s">
        <v>72</v>
      </c>
      <c r="D18" s="12" t="s">
        <v>65</v>
      </c>
      <c r="E18" s="69">
        <v>-8</v>
      </c>
      <c r="F18" s="69">
        <v>-4</v>
      </c>
      <c r="G18" s="69" t="s">
        <v>117</v>
      </c>
      <c r="H18" s="69">
        <v>69</v>
      </c>
      <c r="I18" s="69">
        <v>69</v>
      </c>
      <c r="J18" s="69">
        <v>67</v>
      </c>
      <c r="K18" s="69" t="s">
        <v>205</v>
      </c>
      <c r="L18" s="69">
        <v>136</v>
      </c>
      <c r="O18" s="72" t="s">
        <v>360</v>
      </c>
      <c r="P18" s="73">
        <v>25</v>
      </c>
      <c r="Q18" s="60" t="s">
        <v>65</v>
      </c>
      <c r="R18" s="74">
        <v>-11</v>
      </c>
      <c r="S18" s="74">
        <v>-5</v>
      </c>
      <c r="T18" s="74" t="s">
        <v>117</v>
      </c>
      <c r="U18" s="74">
        <v>69</v>
      </c>
      <c r="V18" s="74">
        <v>69</v>
      </c>
      <c r="W18" s="74">
        <v>67</v>
      </c>
      <c r="X18" s="74" t="s">
        <v>205</v>
      </c>
      <c r="Y18" s="74">
        <v>205</v>
      </c>
      <c r="Z18" s="71"/>
      <c r="AA18" s="71"/>
      <c r="AB18" s="71"/>
    </row>
    <row r="19" spans="1:28" ht="15.75" thickBot="1">
      <c r="A19" s="67" t="s">
        <v>120</v>
      </c>
      <c r="B19" s="68">
        <v>7</v>
      </c>
      <c r="C19" s="12" t="s">
        <v>134</v>
      </c>
      <c r="D19" s="12" t="s">
        <v>137</v>
      </c>
      <c r="E19" s="69">
        <v>-8</v>
      </c>
      <c r="F19" s="69">
        <v>-5</v>
      </c>
      <c r="G19" s="69" t="s">
        <v>117</v>
      </c>
      <c r="H19" s="69">
        <v>70</v>
      </c>
      <c r="I19" s="69">
        <v>67</v>
      </c>
      <c r="J19" s="69">
        <v>68</v>
      </c>
      <c r="K19" s="69" t="s">
        <v>205</v>
      </c>
      <c r="L19" s="69">
        <v>136</v>
      </c>
      <c r="O19" s="72" t="s">
        <v>360</v>
      </c>
      <c r="P19" s="73">
        <v>11</v>
      </c>
      <c r="Q19" s="60" t="s">
        <v>137</v>
      </c>
      <c r="R19" s="74">
        <v>-11</v>
      </c>
      <c r="S19" s="74">
        <v>-4</v>
      </c>
      <c r="T19" s="74" t="s">
        <v>117</v>
      </c>
      <c r="U19" s="74">
        <v>70</v>
      </c>
      <c r="V19" s="74">
        <v>67</v>
      </c>
      <c r="W19" s="74">
        <v>68</v>
      </c>
      <c r="X19" s="74" t="s">
        <v>205</v>
      </c>
      <c r="Y19" s="74">
        <v>205</v>
      </c>
      <c r="Z19" s="71"/>
      <c r="AA19" s="71"/>
      <c r="AB19" s="71"/>
    </row>
    <row r="20" spans="1:28" ht="15.75" thickBot="1">
      <c r="A20" s="67" t="s">
        <v>120</v>
      </c>
      <c r="B20" s="68">
        <v>48</v>
      </c>
      <c r="C20" s="12" t="s">
        <v>361</v>
      </c>
      <c r="D20" s="12" t="s">
        <v>249</v>
      </c>
      <c r="E20" s="69">
        <v>-8</v>
      </c>
      <c r="F20" s="69">
        <v>-5</v>
      </c>
      <c r="G20" s="69" t="s">
        <v>117</v>
      </c>
      <c r="H20" s="69">
        <v>66</v>
      </c>
      <c r="I20" s="69">
        <v>71</v>
      </c>
      <c r="J20" s="69">
        <v>68</v>
      </c>
      <c r="K20" s="69" t="s">
        <v>205</v>
      </c>
      <c r="L20" s="69">
        <v>136</v>
      </c>
      <c r="O20" s="72" t="s">
        <v>360</v>
      </c>
      <c r="P20" s="73">
        <v>11</v>
      </c>
      <c r="Q20" s="60" t="s">
        <v>249</v>
      </c>
      <c r="R20" s="74">
        <v>-11</v>
      </c>
      <c r="S20" s="74">
        <v>-4</v>
      </c>
      <c r="T20" s="74" t="s">
        <v>117</v>
      </c>
      <c r="U20" s="74">
        <v>66</v>
      </c>
      <c r="V20" s="74">
        <v>71</v>
      </c>
      <c r="W20" s="74">
        <v>68</v>
      </c>
      <c r="X20" s="74" t="s">
        <v>205</v>
      </c>
      <c r="Y20" s="74">
        <v>205</v>
      </c>
      <c r="Z20" s="71"/>
      <c r="AA20" s="71"/>
      <c r="AB20" s="71"/>
    </row>
    <row r="21" spans="1:28" ht="15.75" thickBot="1">
      <c r="A21" s="67" t="s">
        <v>120</v>
      </c>
      <c r="B21" s="68">
        <v>82</v>
      </c>
      <c r="C21" s="12" t="s">
        <v>157</v>
      </c>
      <c r="D21" s="12" t="s">
        <v>76</v>
      </c>
      <c r="E21" s="69">
        <v>-8</v>
      </c>
      <c r="F21" s="69">
        <v>-9</v>
      </c>
      <c r="G21" s="69" t="s">
        <v>117</v>
      </c>
      <c r="H21" s="69">
        <v>68</v>
      </c>
      <c r="I21" s="69">
        <v>65</v>
      </c>
      <c r="J21" s="69" t="s">
        <v>205</v>
      </c>
      <c r="K21" s="69" t="s">
        <v>205</v>
      </c>
      <c r="L21" s="69">
        <v>136</v>
      </c>
      <c r="O21" s="72" t="s">
        <v>360</v>
      </c>
      <c r="P21" s="75">
        <v>8</v>
      </c>
      <c r="Q21" s="60" t="s">
        <v>76</v>
      </c>
      <c r="R21" s="74">
        <v>-11</v>
      </c>
      <c r="S21" s="74" t="s">
        <v>121</v>
      </c>
      <c r="T21" s="74">
        <v>17</v>
      </c>
      <c r="U21" s="74">
        <v>68</v>
      </c>
      <c r="V21" s="74">
        <v>65</v>
      </c>
      <c r="W21" s="74" t="s">
        <v>205</v>
      </c>
      <c r="X21" s="74" t="s">
        <v>205</v>
      </c>
      <c r="Y21" s="74">
        <v>133</v>
      </c>
      <c r="Z21" s="71"/>
      <c r="AA21" s="71"/>
      <c r="AB21" s="71"/>
    </row>
    <row r="22" spans="1:28" ht="15.75" thickBot="1">
      <c r="A22" s="67" t="s">
        <v>120</v>
      </c>
      <c r="B22" s="68">
        <v>7</v>
      </c>
      <c r="C22" s="12" t="s">
        <v>170</v>
      </c>
      <c r="D22" s="12" t="s">
        <v>86</v>
      </c>
      <c r="E22" s="69">
        <v>-8</v>
      </c>
      <c r="F22" s="69">
        <v>-4</v>
      </c>
      <c r="G22" s="69" t="s">
        <v>117</v>
      </c>
      <c r="H22" s="69">
        <v>71</v>
      </c>
      <c r="I22" s="69">
        <v>69</v>
      </c>
      <c r="J22" s="69">
        <v>66</v>
      </c>
      <c r="K22" s="69" t="s">
        <v>205</v>
      </c>
      <c r="L22" s="69">
        <v>136</v>
      </c>
      <c r="O22" s="72" t="s">
        <v>230</v>
      </c>
      <c r="P22" s="73">
        <v>42</v>
      </c>
      <c r="Q22" s="60" t="s">
        <v>86</v>
      </c>
      <c r="R22" s="74">
        <v>-10</v>
      </c>
      <c r="S22" s="74">
        <v>-6</v>
      </c>
      <c r="T22" s="74" t="s">
        <v>117</v>
      </c>
      <c r="U22" s="74">
        <v>71</v>
      </c>
      <c r="V22" s="74">
        <v>69</v>
      </c>
      <c r="W22" s="74">
        <v>66</v>
      </c>
      <c r="X22" s="74" t="s">
        <v>205</v>
      </c>
      <c r="Y22" s="74">
        <v>206</v>
      </c>
      <c r="Z22" s="71"/>
      <c r="AA22" s="71"/>
      <c r="AB22" s="71"/>
    </row>
    <row r="23" spans="1:28" ht="15.75" thickBot="1">
      <c r="A23" s="67" t="s">
        <v>120</v>
      </c>
      <c r="B23" s="68">
        <v>48</v>
      </c>
      <c r="C23" s="12" t="s">
        <v>130</v>
      </c>
      <c r="D23" s="12" t="s">
        <v>362</v>
      </c>
      <c r="E23" s="69">
        <v>-8</v>
      </c>
      <c r="F23" s="69">
        <v>-6</v>
      </c>
      <c r="G23" s="69" t="s">
        <v>117</v>
      </c>
      <c r="H23" s="69">
        <v>68</v>
      </c>
      <c r="I23" s="69">
        <v>72</v>
      </c>
      <c r="J23" s="69">
        <v>66</v>
      </c>
      <c r="K23" s="69" t="s">
        <v>205</v>
      </c>
      <c r="L23" s="69">
        <v>136</v>
      </c>
      <c r="O23" s="72" t="s">
        <v>230</v>
      </c>
      <c r="P23" s="73">
        <v>42</v>
      </c>
      <c r="Q23" s="60" t="s">
        <v>362</v>
      </c>
      <c r="R23" s="74">
        <v>-10</v>
      </c>
      <c r="S23" s="74">
        <v>-6</v>
      </c>
      <c r="T23" s="74" t="s">
        <v>117</v>
      </c>
      <c r="U23" s="74">
        <v>68</v>
      </c>
      <c r="V23" s="74">
        <v>72</v>
      </c>
      <c r="W23" s="74">
        <v>66</v>
      </c>
      <c r="X23" s="74" t="s">
        <v>205</v>
      </c>
      <c r="Y23" s="74">
        <v>206</v>
      </c>
      <c r="Z23" s="71"/>
      <c r="AA23" s="71"/>
      <c r="AB23" s="71"/>
    </row>
    <row r="24" spans="1:28" ht="15.75" thickBot="1">
      <c r="A24" s="67" t="s">
        <v>120</v>
      </c>
      <c r="B24" s="70">
        <v>11</v>
      </c>
      <c r="C24" s="12" t="s">
        <v>79</v>
      </c>
      <c r="D24" s="12" t="s">
        <v>80</v>
      </c>
      <c r="E24" s="69">
        <v>-8</v>
      </c>
      <c r="F24" s="69">
        <v>-2</v>
      </c>
      <c r="G24" s="69" t="s">
        <v>117</v>
      </c>
      <c r="H24" s="69">
        <v>67</v>
      </c>
      <c r="I24" s="69">
        <v>72</v>
      </c>
      <c r="J24" s="69">
        <v>67</v>
      </c>
      <c r="K24" s="69" t="s">
        <v>205</v>
      </c>
      <c r="L24" s="69">
        <v>136</v>
      </c>
      <c r="O24" s="72" t="s">
        <v>230</v>
      </c>
      <c r="P24" s="73">
        <v>25</v>
      </c>
      <c r="Q24" s="60" t="s">
        <v>80</v>
      </c>
      <c r="R24" s="74">
        <v>-10</v>
      </c>
      <c r="S24" s="74">
        <v>-5</v>
      </c>
      <c r="T24" s="74" t="s">
        <v>117</v>
      </c>
      <c r="U24" s="74">
        <v>67</v>
      </c>
      <c r="V24" s="74">
        <v>72</v>
      </c>
      <c r="W24" s="74">
        <v>67</v>
      </c>
      <c r="X24" s="74" t="s">
        <v>205</v>
      </c>
      <c r="Y24" s="74">
        <v>206</v>
      </c>
      <c r="Z24" s="71"/>
      <c r="AA24" s="71"/>
      <c r="AB24" s="71"/>
    </row>
    <row r="25" spans="1:28" ht="15.75" thickBot="1">
      <c r="A25" s="67" t="s">
        <v>120</v>
      </c>
      <c r="B25" s="68">
        <v>7</v>
      </c>
      <c r="C25" s="12" t="s">
        <v>196</v>
      </c>
      <c r="D25" s="12" t="s">
        <v>30</v>
      </c>
      <c r="E25" s="69">
        <v>-8</v>
      </c>
      <c r="F25" s="69">
        <v>-4</v>
      </c>
      <c r="G25" s="69" t="s">
        <v>117</v>
      </c>
      <c r="H25" s="69">
        <v>68</v>
      </c>
      <c r="I25" s="69">
        <v>70</v>
      </c>
      <c r="J25" s="69">
        <v>68</v>
      </c>
      <c r="K25" s="69" t="s">
        <v>205</v>
      </c>
      <c r="L25" s="69">
        <v>136</v>
      </c>
      <c r="O25" s="72" t="s">
        <v>230</v>
      </c>
      <c r="P25" s="73">
        <v>18</v>
      </c>
      <c r="Q25" s="60" t="s">
        <v>30</v>
      </c>
      <c r="R25" s="74">
        <v>-10</v>
      </c>
      <c r="S25" s="74">
        <v>-4</v>
      </c>
      <c r="T25" s="74" t="s">
        <v>117</v>
      </c>
      <c r="U25" s="74">
        <v>68</v>
      </c>
      <c r="V25" s="74">
        <v>70</v>
      </c>
      <c r="W25" s="74">
        <v>68</v>
      </c>
      <c r="X25" s="74" t="s">
        <v>205</v>
      </c>
      <c r="Y25" s="74">
        <v>206</v>
      </c>
      <c r="Z25" s="71"/>
      <c r="AA25" s="71"/>
      <c r="AB25" s="71"/>
    </row>
    <row r="26" spans="1:28" ht="15.75" thickBot="1">
      <c r="A26" s="67" t="s">
        <v>232</v>
      </c>
      <c r="B26" s="68">
        <v>40</v>
      </c>
      <c r="C26" s="12" t="s">
        <v>137</v>
      </c>
      <c r="D26" s="12" t="s">
        <v>93</v>
      </c>
      <c r="E26" s="69">
        <v>-7</v>
      </c>
      <c r="F26" s="69">
        <v>-5</v>
      </c>
      <c r="G26" s="69" t="s">
        <v>117</v>
      </c>
      <c r="H26" s="69">
        <v>67</v>
      </c>
      <c r="I26" s="69">
        <v>70</v>
      </c>
      <c r="J26" s="69">
        <v>69</v>
      </c>
      <c r="K26" s="69" t="s">
        <v>205</v>
      </c>
      <c r="L26" s="69">
        <v>137</v>
      </c>
      <c r="O26" s="72" t="s">
        <v>230</v>
      </c>
      <c r="P26" s="73">
        <v>4</v>
      </c>
      <c r="Q26" s="60" t="s">
        <v>93</v>
      </c>
      <c r="R26" s="74">
        <v>-10</v>
      </c>
      <c r="S26" s="74">
        <v>-3</v>
      </c>
      <c r="T26" s="74" t="s">
        <v>117</v>
      </c>
      <c r="U26" s="74">
        <v>67</v>
      </c>
      <c r="V26" s="74">
        <v>70</v>
      </c>
      <c r="W26" s="74">
        <v>69</v>
      </c>
      <c r="X26" s="74" t="s">
        <v>205</v>
      </c>
      <c r="Y26" s="74">
        <v>206</v>
      </c>
      <c r="Z26" s="71"/>
      <c r="AA26" s="71"/>
      <c r="AB26" s="71"/>
    </row>
    <row r="27" spans="1:28" ht="15.75" thickBot="1">
      <c r="A27" s="67" t="s">
        <v>232</v>
      </c>
      <c r="B27" s="70">
        <v>14</v>
      </c>
      <c r="C27" s="12" t="s">
        <v>249</v>
      </c>
      <c r="D27" s="12" t="s">
        <v>363</v>
      </c>
      <c r="E27" s="69">
        <v>-7</v>
      </c>
      <c r="F27" s="69">
        <v>-1</v>
      </c>
      <c r="G27" s="69" t="s">
        <v>117</v>
      </c>
      <c r="H27" s="69">
        <v>67</v>
      </c>
      <c r="I27" s="69">
        <v>70</v>
      </c>
      <c r="J27" s="69">
        <v>69</v>
      </c>
      <c r="K27" s="69" t="s">
        <v>205</v>
      </c>
      <c r="L27" s="69">
        <v>137</v>
      </c>
      <c r="O27" s="72" t="s">
        <v>230</v>
      </c>
      <c r="P27" s="73">
        <v>4</v>
      </c>
      <c r="Q27" s="60" t="s">
        <v>363</v>
      </c>
      <c r="R27" s="74">
        <v>-10</v>
      </c>
      <c r="S27" s="74">
        <v>-3</v>
      </c>
      <c r="T27" s="74" t="s">
        <v>117</v>
      </c>
      <c r="U27" s="74">
        <v>67</v>
      </c>
      <c r="V27" s="74">
        <v>70</v>
      </c>
      <c r="W27" s="74">
        <v>69</v>
      </c>
      <c r="X27" s="74" t="s">
        <v>205</v>
      </c>
      <c r="Y27" s="74">
        <v>206</v>
      </c>
      <c r="Z27" s="71"/>
      <c r="AA27" s="71"/>
      <c r="AB27" s="71"/>
    </row>
    <row r="28" spans="1:28" ht="15.75" thickBot="1">
      <c r="A28" s="67" t="s">
        <v>232</v>
      </c>
      <c r="B28" s="68">
        <v>40</v>
      </c>
      <c r="C28" s="12" t="s">
        <v>71</v>
      </c>
      <c r="D28" s="12" t="s">
        <v>235</v>
      </c>
      <c r="E28" s="69">
        <v>-7</v>
      </c>
      <c r="F28" s="69">
        <v>-3</v>
      </c>
      <c r="G28" s="69" t="s">
        <v>117</v>
      </c>
      <c r="H28" s="69">
        <v>67</v>
      </c>
      <c r="I28" s="69">
        <v>68</v>
      </c>
      <c r="J28" s="69">
        <v>71</v>
      </c>
      <c r="K28" s="69" t="s">
        <v>205</v>
      </c>
      <c r="L28" s="69">
        <v>137</v>
      </c>
      <c r="O28" s="72" t="s">
        <v>230</v>
      </c>
      <c r="P28" s="75">
        <v>9</v>
      </c>
      <c r="Q28" s="60" t="s">
        <v>235</v>
      </c>
      <c r="R28" s="74">
        <v>-10</v>
      </c>
      <c r="S28" s="74">
        <v>-1</v>
      </c>
      <c r="T28" s="74" t="s">
        <v>117</v>
      </c>
      <c r="U28" s="74">
        <v>67</v>
      </c>
      <c r="V28" s="74">
        <v>68</v>
      </c>
      <c r="W28" s="74">
        <v>71</v>
      </c>
      <c r="X28" s="74" t="s">
        <v>205</v>
      </c>
      <c r="Y28" s="74">
        <v>206</v>
      </c>
      <c r="Z28" s="71"/>
      <c r="AA28" s="71"/>
      <c r="AB28" s="71"/>
    </row>
    <row r="29" spans="1:28" ht="15.75" thickBot="1">
      <c r="A29" s="67" t="s">
        <v>232</v>
      </c>
      <c r="B29" s="68">
        <v>18</v>
      </c>
      <c r="C29" s="12" t="s">
        <v>364</v>
      </c>
      <c r="D29" s="12" t="s">
        <v>62</v>
      </c>
      <c r="E29" s="69">
        <v>-7</v>
      </c>
      <c r="F29" s="69">
        <v>-3</v>
      </c>
      <c r="G29" s="69" t="s">
        <v>117</v>
      </c>
      <c r="H29" s="69">
        <v>67</v>
      </c>
      <c r="I29" s="69">
        <v>67</v>
      </c>
      <c r="J29" s="69">
        <v>72</v>
      </c>
      <c r="K29" s="69" t="s">
        <v>205</v>
      </c>
      <c r="L29" s="69">
        <v>137</v>
      </c>
      <c r="O29" s="72" t="s">
        <v>230</v>
      </c>
      <c r="P29" s="75">
        <v>13</v>
      </c>
      <c r="Q29" s="60" t="s">
        <v>62</v>
      </c>
      <c r="R29" s="74">
        <v>-10</v>
      </c>
      <c r="S29" s="74" t="s">
        <v>121</v>
      </c>
      <c r="T29" s="74" t="s">
        <v>117</v>
      </c>
      <c r="U29" s="74">
        <v>67</v>
      </c>
      <c r="V29" s="74">
        <v>67</v>
      </c>
      <c r="W29" s="74">
        <v>72</v>
      </c>
      <c r="X29" s="74" t="s">
        <v>205</v>
      </c>
      <c r="Y29" s="74">
        <v>206</v>
      </c>
      <c r="Z29" s="71"/>
      <c r="AA29" s="71"/>
      <c r="AB29" s="71"/>
    </row>
    <row r="30" spans="1:28" ht="15.75" thickBot="1">
      <c r="A30" s="67" t="s">
        <v>232</v>
      </c>
      <c r="B30" s="68">
        <v>18</v>
      </c>
      <c r="C30" s="12" t="s">
        <v>365</v>
      </c>
      <c r="D30" s="12" t="s">
        <v>154</v>
      </c>
      <c r="E30" s="69">
        <v>-7</v>
      </c>
      <c r="F30" s="69">
        <v>-3</v>
      </c>
      <c r="G30" s="69" t="s">
        <v>117</v>
      </c>
      <c r="H30" s="69">
        <v>67</v>
      </c>
      <c r="I30" s="69">
        <v>67</v>
      </c>
      <c r="J30" s="69" t="s">
        <v>205</v>
      </c>
      <c r="K30" s="69" t="s">
        <v>205</v>
      </c>
      <c r="L30" s="69">
        <v>137</v>
      </c>
      <c r="O30" s="72" t="s">
        <v>230</v>
      </c>
      <c r="P30" s="75">
        <v>13</v>
      </c>
      <c r="Q30" s="60" t="s">
        <v>154</v>
      </c>
      <c r="R30" s="74">
        <v>-10</v>
      </c>
      <c r="S30" s="74" t="s">
        <v>121</v>
      </c>
      <c r="T30" s="74">
        <v>17</v>
      </c>
      <c r="U30" s="74">
        <v>67</v>
      </c>
      <c r="V30" s="74">
        <v>67</v>
      </c>
      <c r="W30" s="74" t="s">
        <v>205</v>
      </c>
      <c r="X30" s="74" t="s">
        <v>205</v>
      </c>
      <c r="Y30" s="74">
        <v>134</v>
      </c>
      <c r="Z30" s="71"/>
      <c r="AA30" s="71"/>
      <c r="AB30" s="71"/>
    </row>
    <row r="31" spans="1:28" ht="15.75" thickBot="1">
      <c r="A31" s="67" t="s">
        <v>232</v>
      </c>
      <c r="B31" s="68">
        <v>18</v>
      </c>
      <c r="C31" s="12" t="s">
        <v>363</v>
      </c>
      <c r="D31" s="12" t="s">
        <v>238</v>
      </c>
      <c r="E31" s="69">
        <v>-7</v>
      </c>
      <c r="F31" s="69">
        <v>-2</v>
      </c>
      <c r="G31" s="69" t="s">
        <v>117</v>
      </c>
      <c r="H31" s="69">
        <v>69</v>
      </c>
      <c r="I31" s="69">
        <v>63</v>
      </c>
      <c r="J31" s="69" t="s">
        <v>205</v>
      </c>
      <c r="K31" s="69" t="s">
        <v>205</v>
      </c>
      <c r="L31" s="69">
        <v>137</v>
      </c>
      <c r="O31" s="72" t="s">
        <v>230</v>
      </c>
      <c r="P31" s="75">
        <v>17</v>
      </c>
      <c r="Q31" s="60" t="s">
        <v>238</v>
      </c>
      <c r="R31" s="74">
        <v>-10</v>
      </c>
      <c r="S31" s="74">
        <v>2</v>
      </c>
      <c r="T31" s="74">
        <v>17</v>
      </c>
      <c r="U31" s="74">
        <v>69</v>
      </c>
      <c r="V31" s="74">
        <v>63</v>
      </c>
      <c r="W31" s="74" t="s">
        <v>205</v>
      </c>
      <c r="X31" s="74" t="s">
        <v>205</v>
      </c>
      <c r="Y31" s="74">
        <v>132</v>
      </c>
      <c r="Z31" s="71"/>
      <c r="AA31" s="71"/>
      <c r="AB31" s="71"/>
    </row>
    <row r="32" spans="1:28" ht="15.75" thickBot="1">
      <c r="A32" s="67" t="s">
        <v>232</v>
      </c>
      <c r="B32" s="68">
        <v>40</v>
      </c>
      <c r="C32" s="12" t="s">
        <v>194</v>
      </c>
      <c r="D32" s="12" t="s">
        <v>209</v>
      </c>
      <c r="E32" s="69">
        <v>-7</v>
      </c>
      <c r="F32" s="69">
        <v>-5</v>
      </c>
      <c r="G32" s="69" t="s">
        <v>117</v>
      </c>
      <c r="H32" s="69">
        <v>67</v>
      </c>
      <c r="I32" s="69">
        <v>72</v>
      </c>
      <c r="J32" s="69">
        <v>68</v>
      </c>
      <c r="K32" s="69" t="s">
        <v>205</v>
      </c>
      <c r="L32" s="69">
        <v>137</v>
      </c>
      <c r="O32" s="72" t="s">
        <v>366</v>
      </c>
      <c r="P32" s="73">
        <v>15</v>
      </c>
      <c r="Q32" s="60" t="s">
        <v>209</v>
      </c>
      <c r="R32" s="74">
        <v>-9</v>
      </c>
      <c r="S32" s="74">
        <v>-4</v>
      </c>
      <c r="T32" s="74" t="s">
        <v>117</v>
      </c>
      <c r="U32" s="74">
        <v>67</v>
      </c>
      <c r="V32" s="74">
        <v>72</v>
      </c>
      <c r="W32" s="74">
        <v>68</v>
      </c>
      <c r="X32" s="74" t="s">
        <v>205</v>
      </c>
      <c r="Y32" s="74">
        <v>207</v>
      </c>
      <c r="Z32" s="71"/>
      <c r="AA32" s="71"/>
      <c r="AB32" s="71"/>
    </row>
    <row r="33" spans="1:28" ht="15.75" thickBot="1">
      <c r="A33" s="67" t="s">
        <v>232</v>
      </c>
      <c r="B33" s="70">
        <v>14</v>
      </c>
      <c r="C33" s="12" t="s">
        <v>93</v>
      </c>
      <c r="D33" s="12" t="s">
        <v>253</v>
      </c>
      <c r="E33" s="69">
        <v>-7</v>
      </c>
      <c r="F33" s="69">
        <v>-2</v>
      </c>
      <c r="G33" s="69" t="s">
        <v>117</v>
      </c>
      <c r="H33" s="69">
        <v>70</v>
      </c>
      <c r="I33" s="69">
        <v>69</v>
      </c>
      <c r="J33" s="69">
        <v>68</v>
      </c>
      <c r="K33" s="69" t="s">
        <v>205</v>
      </c>
      <c r="L33" s="69">
        <v>137</v>
      </c>
      <c r="O33" s="72" t="s">
        <v>366</v>
      </c>
      <c r="P33" s="73">
        <v>15</v>
      </c>
      <c r="Q33" s="60" t="s">
        <v>253</v>
      </c>
      <c r="R33" s="74">
        <v>-9</v>
      </c>
      <c r="S33" s="74">
        <v>-4</v>
      </c>
      <c r="T33" s="74" t="s">
        <v>117</v>
      </c>
      <c r="U33" s="74">
        <v>70</v>
      </c>
      <c r="V33" s="74">
        <v>69</v>
      </c>
      <c r="W33" s="74">
        <v>68</v>
      </c>
      <c r="X33" s="74" t="s">
        <v>205</v>
      </c>
      <c r="Y33" s="74">
        <v>207</v>
      </c>
      <c r="Z33" s="71"/>
      <c r="AA33" s="71"/>
      <c r="AB33" s="71"/>
    </row>
    <row r="34" spans="1:28" ht="15.75" thickBot="1">
      <c r="A34" s="67" t="s">
        <v>232</v>
      </c>
      <c r="B34" s="70">
        <v>14</v>
      </c>
      <c r="C34" s="12" t="s">
        <v>178</v>
      </c>
      <c r="D34" s="12" t="s">
        <v>213</v>
      </c>
      <c r="E34" s="69">
        <v>-7</v>
      </c>
      <c r="F34" s="69">
        <v>-2</v>
      </c>
      <c r="G34" s="69" t="s">
        <v>117</v>
      </c>
      <c r="H34" s="69">
        <v>70</v>
      </c>
      <c r="I34" s="69">
        <v>69</v>
      </c>
      <c r="J34" s="69">
        <v>68</v>
      </c>
      <c r="K34" s="69" t="s">
        <v>205</v>
      </c>
      <c r="L34" s="69">
        <v>137</v>
      </c>
      <c r="O34" s="72" t="s">
        <v>366</v>
      </c>
      <c r="P34" s="73">
        <v>15</v>
      </c>
      <c r="Q34" s="60" t="s">
        <v>213</v>
      </c>
      <c r="R34" s="74">
        <v>-9</v>
      </c>
      <c r="S34" s="74">
        <v>-4</v>
      </c>
      <c r="T34" s="74" t="s">
        <v>117</v>
      </c>
      <c r="U34" s="74">
        <v>70</v>
      </c>
      <c r="V34" s="74">
        <v>69</v>
      </c>
      <c r="W34" s="74">
        <v>68</v>
      </c>
      <c r="X34" s="74" t="s">
        <v>205</v>
      </c>
      <c r="Y34" s="74">
        <v>207</v>
      </c>
      <c r="Z34" s="71"/>
      <c r="AA34" s="71"/>
      <c r="AB34" s="71"/>
    </row>
    <row r="35" spans="1:28" ht="15.75" thickBot="1">
      <c r="A35" s="67" t="s">
        <v>232</v>
      </c>
      <c r="B35" s="70">
        <v>20</v>
      </c>
      <c r="C35" s="12" t="s">
        <v>206</v>
      </c>
      <c r="D35" s="12" t="s">
        <v>175</v>
      </c>
      <c r="E35" s="69">
        <v>-7</v>
      </c>
      <c r="F35" s="69" t="s">
        <v>121</v>
      </c>
      <c r="G35" s="69" t="s">
        <v>117</v>
      </c>
      <c r="H35" s="69">
        <v>69</v>
      </c>
      <c r="I35" s="69">
        <v>70</v>
      </c>
      <c r="J35" s="69">
        <v>68</v>
      </c>
      <c r="K35" s="69" t="s">
        <v>205</v>
      </c>
      <c r="L35" s="69">
        <v>137</v>
      </c>
      <c r="O35" s="72" t="s">
        <v>366</v>
      </c>
      <c r="P35" s="73">
        <v>15</v>
      </c>
      <c r="Q35" s="60" t="s">
        <v>175</v>
      </c>
      <c r="R35" s="74">
        <v>-9</v>
      </c>
      <c r="S35" s="74">
        <v>-4</v>
      </c>
      <c r="T35" s="74" t="s">
        <v>117</v>
      </c>
      <c r="U35" s="74">
        <v>69</v>
      </c>
      <c r="V35" s="74">
        <v>70</v>
      </c>
      <c r="W35" s="74">
        <v>68</v>
      </c>
      <c r="X35" s="74" t="s">
        <v>205</v>
      </c>
      <c r="Y35" s="74">
        <v>207</v>
      </c>
      <c r="Z35" s="71"/>
      <c r="AA35" s="71"/>
      <c r="AB35" s="71"/>
    </row>
    <row r="36" spans="1:28" ht="15.75" thickBot="1">
      <c r="A36" s="67" t="s">
        <v>232</v>
      </c>
      <c r="B36" s="70">
        <v>1</v>
      </c>
      <c r="C36" s="12" t="s">
        <v>144</v>
      </c>
      <c r="D36" s="12" t="s">
        <v>271</v>
      </c>
      <c r="E36" s="69">
        <v>-7</v>
      </c>
      <c r="F36" s="69">
        <v>-3</v>
      </c>
      <c r="G36" s="69" t="s">
        <v>117</v>
      </c>
      <c r="H36" s="69">
        <v>71</v>
      </c>
      <c r="I36" s="69">
        <v>68</v>
      </c>
      <c r="J36" s="69">
        <v>68</v>
      </c>
      <c r="K36" s="69" t="s">
        <v>205</v>
      </c>
      <c r="L36" s="69">
        <v>137</v>
      </c>
      <c r="O36" s="72" t="s">
        <v>366</v>
      </c>
      <c r="P36" s="73">
        <v>15</v>
      </c>
      <c r="Q36" s="60" t="s">
        <v>271</v>
      </c>
      <c r="R36" s="74">
        <v>-9</v>
      </c>
      <c r="S36" s="74">
        <v>-4</v>
      </c>
      <c r="T36" s="74" t="s">
        <v>117</v>
      </c>
      <c r="U36" s="74">
        <v>71</v>
      </c>
      <c r="V36" s="74">
        <v>68</v>
      </c>
      <c r="W36" s="74">
        <v>68</v>
      </c>
      <c r="X36" s="74" t="s">
        <v>205</v>
      </c>
      <c r="Y36" s="74">
        <v>207</v>
      </c>
      <c r="Z36" s="71"/>
      <c r="AA36" s="71"/>
      <c r="AB36" s="71"/>
    </row>
    <row r="37" spans="1:28" ht="15.75" thickBot="1">
      <c r="A37" s="67" t="s">
        <v>232</v>
      </c>
      <c r="B37" s="68">
        <v>74</v>
      </c>
      <c r="C37" s="12" t="s">
        <v>176</v>
      </c>
      <c r="D37" s="12" t="s">
        <v>194</v>
      </c>
      <c r="E37" s="69">
        <v>-7</v>
      </c>
      <c r="F37" s="69">
        <v>-7</v>
      </c>
      <c r="G37" s="69">
        <v>17</v>
      </c>
      <c r="H37" s="69">
        <v>70</v>
      </c>
      <c r="I37" s="69">
        <v>67</v>
      </c>
      <c r="J37" s="69">
        <v>70</v>
      </c>
      <c r="K37" s="69" t="s">
        <v>205</v>
      </c>
      <c r="L37" s="69">
        <v>72</v>
      </c>
      <c r="O37" s="72" t="s">
        <v>366</v>
      </c>
      <c r="P37" s="75">
        <v>6</v>
      </c>
      <c r="Q37" s="60" t="s">
        <v>194</v>
      </c>
      <c r="R37" s="74">
        <v>-9</v>
      </c>
      <c r="S37" s="74">
        <v>-2</v>
      </c>
      <c r="T37" s="74" t="s">
        <v>117</v>
      </c>
      <c r="U37" s="74">
        <v>70</v>
      </c>
      <c r="V37" s="74">
        <v>67</v>
      </c>
      <c r="W37" s="74">
        <v>70</v>
      </c>
      <c r="X37" s="74" t="s">
        <v>205</v>
      </c>
      <c r="Y37" s="74">
        <v>207</v>
      </c>
      <c r="Z37" s="71"/>
      <c r="AA37" s="71"/>
      <c r="AB37" s="71"/>
    </row>
    <row r="38" spans="1:28" ht="15.75" thickBot="1">
      <c r="A38" s="67" t="s">
        <v>367</v>
      </c>
      <c r="B38" s="70">
        <v>26</v>
      </c>
      <c r="C38" s="12" t="s">
        <v>149</v>
      </c>
      <c r="D38" s="12" t="s">
        <v>231</v>
      </c>
      <c r="E38" s="69">
        <v>-6</v>
      </c>
      <c r="F38" s="69">
        <v>-1</v>
      </c>
      <c r="G38" s="69" t="s">
        <v>117</v>
      </c>
      <c r="H38" s="69">
        <v>66</v>
      </c>
      <c r="I38" s="69">
        <v>69</v>
      </c>
      <c r="J38" s="69">
        <v>72</v>
      </c>
      <c r="K38" s="69" t="s">
        <v>205</v>
      </c>
      <c r="L38" s="69">
        <v>138</v>
      </c>
      <c r="O38" s="72" t="s">
        <v>366</v>
      </c>
      <c r="P38" s="75">
        <v>19</v>
      </c>
      <c r="Q38" s="60" t="s">
        <v>231</v>
      </c>
      <c r="R38" s="74">
        <v>-9</v>
      </c>
      <c r="S38" s="74" t="s">
        <v>121</v>
      </c>
      <c r="T38" s="74" t="s">
        <v>117</v>
      </c>
      <c r="U38" s="74">
        <v>66</v>
      </c>
      <c r="V38" s="74">
        <v>69</v>
      </c>
      <c r="W38" s="74">
        <v>72</v>
      </c>
      <c r="X38" s="74" t="s">
        <v>205</v>
      </c>
      <c r="Y38" s="74">
        <v>207</v>
      </c>
      <c r="Z38" s="71"/>
      <c r="AA38" s="71"/>
      <c r="AB38" s="71"/>
    </row>
    <row r="39" spans="1:28" ht="15.75" thickBot="1">
      <c r="A39" s="67" t="s">
        <v>367</v>
      </c>
      <c r="B39" s="70">
        <v>13</v>
      </c>
      <c r="C39" s="12" t="s">
        <v>285</v>
      </c>
      <c r="D39" s="12" t="s">
        <v>41</v>
      </c>
      <c r="E39" s="69">
        <v>-6</v>
      </c>
      <c r="F39" s="69">
        <v>-2</v>
      </c>
      <c r="G39" s="69" t="s">
        <v>117</v>
      </c>
      <c r="H39" s="69">
        <v>68</v>
      </c>
      <c r="I39" s="69">
        <v>67</v>
      </c>
      <c r="J39" s="69">
        <v>72</v>
      </c>
      <c r="K39" s="69" t="s">
        <v>205</v>
      </c>
      <c r="L39" s="69">
        <v>138</v>
      </c>
      <c r="O39" s="72" t="s">
        <v>366</v>
      </c>
      <c r="P39" s="75">
        <v>19</v>
      </c>
      <c r="Q39" s="60" t="s">
        <v>41</v>
      </c>
      <c r="R39" s="74">
        <v>-9</v>
      </c>
      <c r="S39" s="74" t="s">
        <v>121</v>
      </c>
      <c r="T39" s="74" t="s">
        <v>117</v>
      </c>
      <c r="U39" s="74">
        <v>68</v>
      </c>
      <c r="V39" s="74">
        <v>67</v>
      </c>
      <c r="W39" s="74">
        <v>72</v>
      </c>
      <c r="X39" s="74" t="s">
        <v>205</v>
      </c>
      <c r="Y39" s="74">
        <v>207</v>
      </c>
      <c r="Z39" s="71"/>
      <c r="AA39" s="71"/>
      <c r="AB39" s="71"/>
    </row>
    <row r="40" spans="1:28" ht="15.75" thickBot="1">
      <c r="A40" s="67" t="s">
        <v>367</v>
      </c>
      <c r="B40" s="68">
        <v>6</v>
      </c>
      <c r="C40" s="12" t="s">
        <v>65</v>
      </c>
      <c r="D40" s="12" t="s">
        <v>56</v>
      </c>
      <c r="E40" s="69">
        <v>-6</v>
      </c>
      <c r="F40" s="69">
        <v>-3</v>
      </c>
      <c r="G40" s="69" t="s">
        <v>117</v>
      </c>
      <c r="H40" s="69">
        <v>70</v>
      </c>
      <c r="I40" s="69">
        <v>70</v>
      </c>
      <c r="J40" s="69">
        <v>68</v>
      </c>
      <c r="K40" s="69" t="s">
        <v>205</v>
      </c>
      <c r="L40" s="69">
        <v>138</v>
      </c>
      <c r="O40" s="72" t="s">
        <v>368</v>
      </c>
      <c r="P40" s="73">
        <v>24</v>
      </c>
      <c r="Q40" s="60" t="s">
        <v>56</v>
      </c>
      <c r="R40" s="74">
        <v>-8</v>
      </c>
      <c r="S40" s="74">
        <v>-4</v>
      </c>
      <c r="T40" s="74" t="s">
        <v>117</v>
      </c>
      <c r="U40" s="74">
        <v>70</v>
      </c>
      <c r="V40" s="74">
        <v>70</v>
      </c>
      <c r="W40" s="74">
        <v>68</v>
      </c>
      <c r="X40" s="74" t="s">
        <v>205</v>
      </c>
      <c r="Y40" s="74">
        <v>208</v>
      </c>
      <c r="Z40" s="71"/>
      <c r="AA40" s="71"/>
      <c r="AB40" s="71"/>
    </row>
    <row r="41" spans="1:28" ht="15.75" thickBot="1">
      <c r="A41" s="67" t="s">
        <v>367</v>
      </c>
      <c r="B41" s="68">
        <v>6</v>
      </c>
      <c r="C41" s="12" t="s">
        <v>30</v>
      </c>
      <c r="D41" s="12" t="s">
        <v>129</v>
      </c>
      <c r="E41" s="69">
        <v>-6</v>
      </c>
      <c r="F41" s="69">
        <v>-2</v>
      </c>
      <c r="G41" s="69" t="s">
        <v>117</v>
      </c>
      <c r="H41" s="69">
        <v>70</v>
      </c>
      <c r="I41" s="69">
        <v>69</v>
      </c>
      <c r="J41" s="69">
        <v>69</v>
      </c>
      <c r="K41" s="69" t="s">
        <v>205</v>
      </c>
      <c r="L41" s="69">
        <v>138</v>
      </c>
      <c r="O41" s="72" t="s">
        <v>368</v>
      </c>
      <c r="P41" s="73">
        <v>7</v>
      </c>
      <c r="Q41" s="60" t="s">
        <v>129</v>
      </c>
      <c r="R41" s="74">
        <v>-8</v>
      </c>
      <c r="S41" s="74">
        <v>-3</v>
      </c>
      <c r="T41" s="74" t="s">
        <v>117</v>
      </c>
      <c r="U41" s="74">
        <v>70</v>
      </c>
      <c r="V41" s="74">
        <v>69</v>
      </c>
      <c r="W41" s="74">
        <v>69</v>
      </c>
      <c r="X41" s="74" t="s">
        <v>205</v>
      </c>
      <c r="Y41" s="74">
        <v>208</v>
      </c>
      <c r="Z41" s="71"/>
      <c r="AA41" s="71"/>
      <c r="AB41" s="71"/>
    </row>
    <row r="42" spans="1:28" ht="15.75" thickBot="1">
      <c r="A42" s="67" t="s">
        <v>367</v>
      </c>
      <c r="B42" s="68">
        <v>6</v>
      </c>
      <c r="C42" s="12" t="s">
        <v>88</v>
      </c>
      <c r="D42" s="12" t="s">
        <v>85</v>
      </c>
      <c r="E42" s="69">
        <v>-6</v>
      </c>
      <c r="F42" s="69">
        <v>-3</v>
      </c>
      <c r="G42" s="69" t="s">
        <v>117</v>
      </c>
      <c r="H42" s="69">
        <v>69</v>
      </c>
      <c r="I42" s="69">
        <v>70</v>
      </c>
      <c r="J42" s="69">
        <v>69</v>
      </c>
      <c r="K42" s="69" t="s">
        <v>205</v>
      </c>
      <c r="L42" s="69">
        <v>138</v>
      </c>
      <c r="O42" s="72" t="s">
        <v>368</v>
      </c>
      <c r="P42" s="73">
        <v>7</v>
      </c>
      <c r="Q42" s="60" t="s">
        <v>85</v>
      </c>
      <c r="R42" s="74">
        <v>-8</v>
      </c>
      <c r="S42" s="74">
        <v>-3</v>
      </c>
      <c r="T42" s="74" t="s">
        <v>117</v>
      </c>
      <c r="U42" s="74">
        <v>69</v>
      </c>
      <c r="V42" s="74">
        <v>70</v>
      </c>
      <c r="W42" s="74">
        <v>69</v>
      </c>
      <c r="X42" s="74" t="s">
        <v>205</v>
      </c>
      <c r="Y42" s="74">
        <v>208</v>
      </c>
      <c r="Z42" s="71"/>
      <c r="AA42" s="71"/>
      <c r="AB42" s="71"/>
    </row>
    <row r="43" spans="1:28" ht="15.75" thickBot="1">
      <c r="A43" s="67" t="s">
        <v>367</v>
      </c>
      <c r="B43" s="68">
        <v>48</v>
      </c>
      <c r="C43" s="12" t="s">
        <v>256</v>
      </c>
      <c r="D43" s="12" t="s">
        <v>88</v>
      </c>
      <c r="E43" s="69">
        <v>-6</v>
      </c>
      <c r="F43" s="69">
        <v>-5</v>
      </c>
      <c r="G43" s="69" t="s">
        <v>117</v>
      </c>
      <c r="H43" s="69">
        <v>69</v>
      </c>
      <c r="I43" s="69">
        <v>69</v>
      </c>
      <c r="J43" s="69">
        <v>70</v>
      </c>
      <c r="K43" s="69" t="s">
        <v>205</v>
      </c>
      <c r="L43" s="69">
        <v>138</v>
      </c>
      <c r="O43" s="72" t="s">
        <v>368</v>
      </c>
      <c r="P43" s="72" t="s">
        <v>116</v>
      </c>
      <c r="Q43" s="60" t="s">
        <v>88</v>
      </c>
      <c r="R43" s="74">
        <v>-8</v>
      </c>
      <c r="S43" s="74">
        <v>-2</v>
      </c>
      <c r="T43" s="74" t="s">
        <v>117</v>
      </c>
      <c r="U43" s="74">
        <v>69</v>
      </c>
      <c r="V43" s="74">
        <v>69</v>
      </c>
      <c r="W43" s="74">
        <v>70</v>
      </c>
      <c r="X43" s="74" t="s">
        <v>205</v>
      </c>
      <c r="Y43" s="74">
        <v>208</v>
      </c>
      <c r="Z43" s="71"/>
      <c r="AA43" s="71"/>
      <c r="AB43" s="71"/>
    </row>
    <row r="44" spans="1:28" ht="15.75" thickBot="1">
      <c r="A44" s="67" t="s">
        <v>367</v>
      </c>
      <c r="B44" s="68">
        <v>62</v>
      </c>
      <c r="C44" s="12" t="s">
        <v>159</v>
      </c>
      <c r="D44" s="12" t="s">
        <v>144</v>
      </c>
      <c r="E44" s="69">
        <v>-6</v>
      </c>
      <c r="F44" s="69">
        <v>-6</v>
      </c>
      <c r="G44" s="69" t="s">
        <v>117</v>
      </c>
      <c r="H44" s="69">
        <v>68</v>
      </c>
      <c r="I44" s="69">
        <v>69</v>
      </c>
      <c r="J44" s="69">
        <v>71</v>
      </c>
      <c r="K44" s="69" t="s">
        <v>205</v>
      </c>
      <c r="L44" s="69">
        <v>138</v>
      </c>
      <c r="O44" s="72" t="s">
        <v>368</v>
      </c>
      <c r="P44" s="75">
        <v>14</v>
      </c>
      <c r="Q44" s="60" t="s">
        <v>144</v>
      </c>
      <c r="R44" s="74">
        <v>-8</v>
      </c>
      <c r="S44" s="74">
        <v>-1</v>
      </c>
      <c r="T44" s="74" t="s">
        <v>117</v>
      </c>
      <c r="U44" s="74">
        <v>68</v>
      </c>
      <c r="V44" s="74">
        <v>69</v>
      </c>
      <c r="W44" s="74">
        <v>71</v>
      </c>
      <c r="X44" s="74" t="s">
        <v>205</v>
      </c>
      <c r="Y44" s="74">
        <v>208</v>
      </c>
      <c r="Z44" s="71"/>
      <c r="AA44" s="71"/>
      <c r="AB44" s="71"/>
    </row>
    <row r="45" spans="1:28" ht="15.75" thickBot="1">
      <c r="A45" s="67" t="s">
        <v>367</v>
      </c>
      <c r="B45" s="68">
        <v>6</v>
      </c>
      <c r="C45" s="12" t="s">
        <v>297</v>
      </c>
      <c r="D45" s="12" t="s">
        <v>61</v>
      </c>
      <c r="E45" s="69">
        <v>-6</v>
      </c>
      <c r="F45" s="69">
        <v>-3</v>
      </c>
      <c r="G45" s="69">
        <v>17</v>
      </c>
      <c r="H45" s="69">
        <v>69</v>
      </c>
      <c r="I45" s="69">
        <v>67</v>
      </c>
      <c r="J45" s="69">
        <v>72</v>
      </c>
      <c r="K45" s="69" t="s">
        <v>205</v>
      </c>
      <c r="L45" s="69">
        <v>69</v>
      </c>
      <c r="O45" s="72" t="s">
        <v>368</v>
      </c>
      <c r="P45" s="75">
        <v>22</v>
      </c>
      <c r="Q45" s="60" t="s">
        <v>361</v>
      </c>
      <c r="R45" s="74">
        <v>-8</v>
      </c>
      <c r="S45" s="74" t="s">
        <v>121</v>
      </c>
      <c r="T45" s="74" t="s">
        <v>117</v>
      </c>
      <c r="U45" s="74">
        <v>69</v>
      </c>
      <c r="V45" s="74">
        <v>67</v>
      </c>
      <c r="W45" s="74">
        <v>72</v>
      </c>
      <c r="X45" s="74" t="s">
        <v>205</v>
      </c>
      <c r="Y45" s="74">
        <v>208</v>
      </c>
      <c r="Z45" s="71"/>
      <c r="AA45" s="71"/>
      <c r="AB45" s="71"/>
    </row>
    <row r="46" spans="1:28" ht="15.75" thickBot="1">
      <c r="A46" s="67" t="s">
        <v>367</v>
      </c>
      <c r="B46" s="68">
        <v>6</v>
      </c>
      <c r="C46" s="12" t="s">
        <v>53</v>
      </c>
      <c r="D46" s="12" t="s">
        <v>31</v>
      </c>
      <c r="E46" s="69">
        <v>-6</v>
      </c>
      <c r="F46" s="69">
        <v>-3</v>
      </c>
      <c r="G46" s="69">
        <v>16</v>
      </c>
      <c r="H46" s="69">
        <v>69</v>
      </c>
      <c r="I46" s="69">
        <v>71</v>
      </c>
      <c r="J46" s="69">
        <v>69</v>
      </c>
      <c r="K46" s="69" t="s">
        <v>205</v>
      </c>
      <c r="L46" s="69">
        <v>69</v>
      </c>
      <c r="O46" s="72" t="s">
        <v>369</v>
      </c>
      <c r="P46" s="73">
        <v>18</v>
      </c>
      <c r="Q46" s="60" t="s">
        <v>31</v>
      </c>
      <c r="R46" s="74">
        <v>-7</v>
      </c>
      <c r="S46" s="74">
        <v>-3</v>
      </c>
      <c r="T46" s="74" t="s">
        <v>117</v>
      </c>
      <c r="U46" s="74">
        <v>69</v>
      </c>
      <c r="V46" s="74">
        <v>71</v>
      </c>
      <c r="W46" s="74">
        <v>69</v>
      </c>
      <c r="X46" s="74" t="s">
        <v>205</v>
      </c>
      <c r="Y46" s="74">
        <v>209</v>
      </c>
      <c r="Z46" s="71"/>
      <c r="AA46" s="71"/>
      <c r="AB46" s="71"/>
    </row>
    <row r="47" spans="1:28" ht="15.75" thickBot="1">
      <c r="A47" s="67" t="s">
        <v>370</v>
      </c>
      <c r="B47" s="68">
        <v>79</v>
      </c>
      <c r="C47" s="12" t="s">
        <v>43</v>
      </c>
      <c r="D47" s="12" t="s">
        <v>67</v>
      </c>
      <c r="E47" s="69">
        <v>-5</v>
      </c>
      <c r="F47" s="69">
        <v>-6</v>
      </c>
      <c r="G47" s="69" t="s">
        <v>117</v>
      </c>
      <c r="H47" s="69">
        <v>69</v>
      </c>
      <c r="I47" s="69">
        <v>71</v>
      </c>
      <c r="J47" s="69">
        <v>69</v>
      </c>
      <c r="K47" s="69" t="s">
        <v>205</v>
      </c>
      <c r="L47" s="69">
        <v>139</v>
      </c>
      <c r="O47" s="72" t="s">
        <v>369</v>
      </c>
      <c r="P47" s="73">
        <v>18</v>
      </c>
      <c r="Q47" s="60" t="s">
        <v>67</v>
      </c>
      <c r="R47" s="74">
        <v>-7</v>
      </c>
      <c r="S47" s="74">
        <v>-3</v>
      </c>
      <c r="T47" s="74" t="s">
        <v>117</v>
      </c>
      <c r="U47" s="74">
        <v>69</v>
      </c>
      <c r="V47" s="74">
        <v>71</v>
      </c>
      <c r="W47" s="74">
        <v>69</v>
      </c>
      <c r="X47" s="74" t="s">
        <v>205</v>
      </c>
      <c r="Y47" s="74">
        <v>209</v>
      </c>
      <c r="Z47" s="71"/>
      <c r="AA47" s="71"/>
      <c r="AB47" s="71"/>
    </row>
    <row r="48" spans="1:28" ht="15.75" thickBot="1">
      <c r="A48" s="67" t="s">
        <v>370</v>
      </c>
      <c r="B48" s="70">
        <v>3</v>
      </c>
      <c r="C48" s="12" t="s">
        <v>143</v>
      </c>
      <c r="D48" s="12" t="s">
        <v>39</v>
      </c>
      <c r="E48" s="69">
        <v>-5</v>
      </c>
      <c r="F48" s="69">
        <v>-2</v>
      </c>
      <c r="G48" s="69" t="s">
        <v>117</v>
      </c>
      <c r="H48" s="69">
        <v>68</v>
      </c>
      <c r="I48" s="69">
        <v>72</v>
      </c>
      <c r="J48" s="69">
        <v>69</v>
      </c>
      <c r="K48" s="69" t="s">
        <v>205</v>
      </c>
      <c r="L48" s="69">
        <v>139</v>
      </c>
      <c r="O48" s="72" t="s">
        <v>369</v>
      </c>
      <c r="P48" s="73">
        <v>18</v>
      </c>
      <c r="Q48" s="60" t="s">
        <v>39</v>
      </c>
      <c r="R48" s="74">
        <v>-7</v>
      </c>
      <c r="S48" s="74">
        <v>-3</v>
      </c>
      <c r="T48" s="74" t="s">
        <v>117</v>
      </c>
      <c r="U48" s="74">
        <v>68</v>
      </c>
      <c r="V48" s="74">
        <v>72</v>
      </c>
      <c r="W48" s="74">
        <v>69</v>
      </c>
      <c r="X48" s="74" t="s">
        <v>205</v>
      </c>
      <c r="Y48" s="74">
        <v>209</v>
      </c>
      <c r="Z48" s="71"/>
      <c r="AA48" s="71"/>
      <c r="AB48" s="71"/>
    </row>
    <row r="49" spans="1:28" ht="15.75" thickBot="1">
      <c r="A49" s="67" t="s">
        <v>370</v>
      </c>
      <c r="B49" s="68">
        <v>53</v>
      </c>
      <c r="C49" s="12" t="s">
        <v>271</v>
      </c>
      <c r="D49" s="12" t="s">
        <v>33</v>
      </c>
      <c r="E49" s="69">
        <v>-5</v>
      </c>
      <c r="F49" s="69">
        <v>-4</v>
      </c>
      <c r="G49" s="69" t="s">
        <v>117</v>
      </c>
      <c r="H49" s="69">
        <v>70</v>
      </c>
      <c r="I49" s="69">
        <v>70</v>
      </c>
      <c r="J49" s="69">
        <v>69</v>
      </c>
      <c r="K49" s="69" t="s">
        <v>205</v>
      </c>
      <c r="L49" s="69">
        <v>139</v>
      </c>
      <c r="O49" s="72" t="s">
        <v>369</v>
      </c>
      <c r="P49" s="73">
        <v>18</v>
      </c>
      <c r="Q49" s="60" t="s">
        <v>33</v>
      </c>
      <c r="R49" s="74">
        <v>-7</v>
      </c>
      <c r="S49" s="74">
        <v>-3</v>
      </c>
      <c r="T49" s="74" t="s">
        <v>117</v>
      </c>
      <c r="U49" s="74">
        <v>70</v>
      </c>
      <c r="V49" s="74">
        <v>70</v>
      </c>
      <c r="W49" s="74">
        <v>69</v>
      </c>
      <c r="X49" s="74" t="s">
        <v>205</v>
      </c>
      <c r="Y49" s="74">
        <v>209</v>
      </c>
      <c r="Z49" s="71"/>
      <c r="AA49" s="71"/>
      <c r="AB49" s="71"/>
    </row>
    <row r="50" spans="1:28" ht="15.75" thickBot="1">
      <c r="A50" s="67" t="s">
        <v>370</v>
      </c>
      <c r="B50" s="70">
        <v>22</v>
      </c>
      <c r="C50" s="12" t="s">
        <v>80</v>
      </c>
      <c r="D50" s="12" t="s">
        <v>190</v>
      </c>
      <c r="E50" s="69">
        <v>-5</v>
      </c>
      <c r="F50" s="69" t="s">
        <v>121</v>
      </c>
      <c r="G50" s="69" t="s">
        <v>117</v>
      </c>
      <c r="H50" s="69">
        <v>68</v>
      </c>
      <c r="I50" s="69">
        <v>72</v>
      </c>
      <c r="J50" s="69">
        <v>69</v>
      </c>
      <c r="K50" s="69" t="s">
        <v>205</v>
      </c>
      <c r="L50" s="69">
        <v>139</v>
      </c>
      <c r="O50" s="72" t="s">
        <v>369</v>
      </c>
      <c r="P50" s="73">
        <v>18</v>
      </c>
      <c r="Q50" s="60" t="s">
        <v>190</v>
      </c>
      <c r="R50" s="74">
        <v>-7</v>
      </c>
      <c r="S50" s="74">
        <v>-3</v>
      </c>
      <c r="T50" s="74" t="s">
        <v>117</v>
      </c>
      <c r="U50" s="74">
        <v>68</v>
      </c>
      <c r="V50" s="74">
        <v>72</v>
      </c>
      <c r="W50" s="74">
        <v>69</v>
      </c>
      <c r="X50" s="74" t="s">
        <v>205</v>
      </c>
      <c r="Y50" s="74">
        <v>209</v>
      </c>
      <c r="Z50" s="71"/>
      <c r="AA50" s="71"/>
      <c r="AB50" s="71"/>
    </row>
    <row r="51" spans="1:28" ht="15.75" thickBot="1">
      <c r="A51" s="67" t="s">
        <v>370</v>
      </c>
      <c r="B51" s="70">
        <v>3</v>
      </c>
      <c r="C51" s="12" t="s">
        <v>85</v>
      </c>
      <c r="D51" s="12" t="s">
        <v>159</v>
      </c>
      <c r="E51" s="69">
        <v>-5</v>
      </c>
      <c r="F51" s="69">
        <v>-2</v>
      </c>
      <c r="G51" s="69" t="s">
        <v>117</v>
      </c>
      <c r="H51" s="69">
        <v>72</v>
      </c>
      <c r="I51" s="69">
        <v>66</v>
      </c>
      <c r="J51" s="69">
        <v>71</v>
      </c>
      <c r="K51" s="69" t="s">
        <v>205</v>
      </c>
      <c r="L51" s="69">
        <v>139</v>
      </c>
      <c r="O51" s="72" t="s">
        <v>369</v>
      </c>
      <c r="P51" s="75">
        <v>6</v>
      </c>
      <c r="Q51" s="60" t="s">
        <v>159</v>
      </c>
      <c r="R51" s="74">
        <v>-7</v>
      </c>
      <c r="S51" s="74">
        <v>-1</v>
      </c>
      <c r="T51" s="74" t="s">
        <v>117</v>
      </c>
      <c r="U51" s="74">
        <v>72</v>
      </c>
      <c r="V51" s="74">
        <v>66</v>
      </c>
      <c r="W51" s="74">
        <v>71</v>
      </c>
      <c r="X51" s="74" t="s">
        <v>205</v>
      </c>
      <c r="Y51" s="74">
        <v>209</v>
      </c>
      <c r="Z51" s="71"/>
      <c r="AA51" s="71"/>
      <c r="AB51" s="71"/>
    </row>
    <row r="52" spans="1:28" ht="15.75" thickBot="1">
      <c r="A52" s="67" t="s">
        <v>370</v>
      </c>
      <c r="B52" s="68">
        <v>19</v>
      </c>
      <c r="C52" s="12" t="s">
        <v>175</v>
      </c>
      <c r="D52" s="12" t="s">
        <v>149</v>
      </c>
      <c r="E52" s="69">
        <v>-5</v>
      </c>
      <c r="F52" s="69">
        <v>-2</v>
      </c>
      <c r="G52" s="69" t="s">
        <v>117</v>
      </c>
      <c r="H52" s="69">
        <v>67</v>
      </c>
      <c r="I52" s="69">
        <v>71</v>
      </c>
      <c r="J52" s="69">
        <v>71</v>
      </c>
      <c r="K52" s="69" t="s">
        <v>205</v>
      </c>
      <c r="L52" s="69">
        <v>139</v>
      </c>
      <c r="O52" s="72" t="s">
        <v>369</v>
      </c>
      <c r="P52" s="75">
        <v>6</v>
      </c>
      <c r="Q52" s="60" t="s">
        <v>149</v>
      </c>
      <c r="R52" s="74">
        <v>-7</v>
      </c>
      <c r="S52" s="74">
        <v>-1</v>
      </c>
      <c r="T52" s="74" t="s">
        <v>117</v>
      </c>
      <c r="U52" s="74">
        <v>67</v>
      </c>
      <c r="V52" s="74">
        <v>71</v>
      </c>
      <c r="W52" s="74">
        <v>71</v>
      </c>
      <c r="X52" s="74" t="s">
        <v>205</v>
      </c>
      <c r="Y52" s="74">
        <v>209</v>
      </c>
      <c r="Z52" s="71"/>
      <c r="AA52" s="71"/>
      <c r="AB52" s="71"/>
    </row>
    <row r="53" spans="1:28" ht="15.75" thickBot="1">
      <c r="A53" s="67" t="s">
        <v>370</v>
      </c>
      <c r="B53" s="70">
        <v>22</v>
      </c>
      <c r="C53" s="12" t="s">
        <v>274</v>
      </c>
      <c r="D53" s="12" t="s">
        <v>53</v>
      </c>
      <c r="E53" s="69">
        <v>-5</v>
      </c>
      <c r="F53" s="69">
        <v>-1</v>
      </c>
      <c r="G53" s="69" t="s">
        <v>117</v>
      </c>
      <c r="H53" s="69">
        <v>69</v>
      </c>
      <c r="I53" s="69">
        <v>68</v>
      </c>
      <c r="J53" s="69">
        <v>72</v>
      </c>
      <c r="K53" s="69" t="s">
        <v>205</v>
      </c>
      <c r="L53" s="69">
        <v>139</v>
      </c>
      <c r="O53" s="72" t="s">
        <v>369</v>
      </c>
      <c r="P53" s="75">
        <v>20</v>
      </c>
      <c r="Q53" s="60" t="s">
        <v>53</v>
      </c>
      <c r="R53" s="74">
        <v>-7</v>
      </c>
      <c r="S53" s="74" t="s">
        <v>121</v>
      </c>
      <c r="T53" s="74" t="s">
        <v>117</v>
      </c>
      <c r="U53" s="74">
        <v>69</v>
      </c>
      <c r="V53" s="74">
        <v>68</v>
      </c>
      <c r="W53" s="74">
        <v>72</v>
      </c>
      <c r="X53" s="74" t="s">
        <v>205</v>
      </c>
      <c r="Y53" s="74">
        <v>209</v>
      </c>
      <c r="Z53" s="71"/>
      <c r="AA53" s="71"/>
      <c r="AB53" s="71"/>
    </row>
    <row r="54" spans="1:28" ht="15.75" thickBot="1">
      <c r="A54" s="67" t="s">
        <v>370</v>
      </c>
      <c r="B54" s="70">
        <v>3</v>
      </c>
      <c r="C54" s="12" t="s">
        <v>91</v>
      </c>
      <c r="D54" s="12" t="s">
        <v>157</v>
      </c>
      <c r="E54" s="69">
        <v>-5</v>
      </c>
      <c r="F54" s="69">
        <v>-1</v>
      </c>
      <c r="G54" s="69" t="s">
        <v>117</v>
      </c>
      <c r="H54" s="69">
        <v>73</v>
      </c>
      <c r="I54" s="69">
        <v>63</v>
      </c>
      <c r="J54" s="69">
        <v>73</v>
      </c>
      <c r="K54" s="69" t="s">
        <v>205</v>
      </c>
      <c r="L54" s="69">
        <v>139</v>
      </c>
      <c r="O54" s="72" t="s">
        <v>369</v>
      </c>
      <c r="P54" s="75">
        <v>28</v>
      </c>
      <c r="Q54" s="60" t="s">
        <v>157</v>
      </c>
      <c r="R54" s="74">
        <v>-7</v>
      </c>
      <c r="S54" s="74">
        <v>1</v>
      </c>
      <c r="T54" s="74" t="s">
        <v>117</v>
      </c>
      <c r="U54" s="74">
        <v>73</v>
      </c>
      <c r="V54" s="74">
        <v>63</v>
      </c>
      <c r="W54" s="74">
        <v>73</v>
      </c>
      <c r="X54" s="74" t="s">
        <v>205</v>
      </c>
      <c r="Y54" s="74">
        <v>209</v>
      </c>
      <c r="Z54" s="71"/>
      <c r="AA54" s="71"/>
      <c r="AB54" s="71"/>
    </row>
    <row r="55" spans="1:28" ht="15.75" thickBot="1">
      <c r="A55" s="67" t="s">
        <v>370</v>
      </c>
      <c r="B55" s="68">
        <v>79</v>
      </c>
      <c r="C55" s="12" t="s">
        <v>284</v>
      </c>
      <c r="D55" s="12" t="s">
        <v>74</v>
      </c>
      <c r="E55" s="69">
        <v>-5</v>
      </c>
      <c r="F55" s="69">
        <v>-4</v>
      </c>
      <c r="G55" s="69" t="s">
        <v>117</v>
      </c>
      <c r="H55" s="69">
        <v>68</v>
      </c>
      <c r="I55" s="69">
        <v>66</v>
      </c>
      <c r="J55" s="69">
        <v>75</v>
      </c>
      <c r="K55" s="69" t="s">
        <v>205</v>
      </c>
      <c r="L55" s="69">
        <v>139</v>
      </c>
      <c r="O55" s="72" t="s">
        <v>369</v>
      </c>
      <c r="P55" s="75">
        <v>37</v>
      </c>
      <c r="Q55" s="60" t="s">
        <v>74</v>
      </c>
      <c r="R55" s="74">
        <v>-7</v>
      </c>
      <c r="S55" s="74">
        <v>3</v>
      </c>
      <c r="T55" s="74" t="s">
        <v>117</v>
      </c>
      <c r="U55" s="74">
        <v>68</v>
      </c>
      <c r="V55" s="74">
        <v>66</v>
      </c>
      <c r="W55" s="74">
        <v>75</v>
      </c>
      <c r="X55" s="74" t="s">
        <v>205</v>
      </c>
      <c r="Y55" s="74">
        <v>209</v>
      </c>
      <c r="Z55" s="71"/>
      <c r="AA55" s="71"/>
      <c r="AB55" s="71"/>
    </row>
    <row r="56" spans="1:28" ht="15.75" thickBot="1">
      <c r="A56" s="67" t="s">
        <v>370</v>
      </c>
      <c r="B56" s="68">
        <v>53</v>
      </c>
      <c r="C56" s="12" t="s">
        <v>66</v>
      </c>
      <c r="D56" s="12" t="s">
        <v>298</v>
      </c>
      <c r="E56" s="69">
        <v>-5</v>
      </c>
      <c r="F56" s="69">
        <v>-2</v>
      </c>
      <c r="G56" s="69" t="s">
        <v>117</v>
      </c>
      <c r="H56" s="69">
        <v>68</v>
      </c>
      <c r="I56" s="69">
        <v>72</v>
      </c>
      <c r="J56" s="69">
        <v>70</v>
      </c>
      <c r="K56" s="69" t="s">
        <v>205</v>
      </c>
      <c r="L56" s="69">
        <v>139</v>
      </c>
      <c r="O56" s="72" t="s">
        <v>371</v>
      </c>
      <c r="P56" s="73">
        <v>8</v>
      </c>
      <c r="Q56" s="60" t="s">
        <v>298</v>
      </c>
      <c r="R56" s="74">
        <v>-6</v>
      </c>
      <c r="S56" s="74">
        <v>-2</v>
      </c>
      <c r="T56" s="74" t="s">
        <v>117</v>
      </c>
      <c r="U56" s="74">
        <v>68</v>
      </c>
      <c r="V56" s="74">
        <v>72</v>
      </c>
      <c r="W56" s="74">
        <v>70</v>
      </c>
      <c r="X56" s="74" t="s">
        <v>205</v>
      </c>
      <c r="Y56" s="74">
        <v>210</v>
      </c>
      <c r="Z56" s="71"/>
      <c r="AA56" s="71"/>
      <c r="AB56" s="71"/>
    </row>
    <row r="57" spans="1:28" ht="15.75" thickBot="1">
      <c r="A57" s="67" t="s">
        <v>370</v>
      </c>
      <c r="B57" s="68">
        <v>19</v>
      </c>
      <c r="C57" s="12" t="s">
        <v>213</v>
      </c>
      <c r="D57" s="12" t="s">
        <v>161</v>
      </c>
      <c r="E57" s="69">
        <v>-5</v>
      </c>
      <c r="F57" s="69">
        <v>-3</v>
      </c>
      <c r="G57" s="69" t="s">
        <v>117</v>
      </c>
      <c r="H57" s="69">
        <v>69</v>
      </c>
      <c r="I57" s="69">
        <v>71</v>
      </c>
      <c r="J57" s="69">
        <v>70</v>
      </c>
      <c r="K57" s="69" t="s">
        <v>205</v>
      </c>
      <c r="L57" s="69">
        <v>139</v>
      </c>
      <c r="O57" s="72" t="s">
        <v>371</v>
      </c>
      <c r="P57" s="73">
        <v>8</v>
      </c>
      <c r="Q57" s="60" t="s">
        <v>161</v>
      </c>
      <c r="R57" s="74">
        <v>-6</v>
      </c>
      <c r="S57" s="74">
        <v>-2</v>
      </c>
      <c r="T57" s="74" t="s">
        <v>117</v>
      </c>
      <c r="U57" s="74">
        <v>69</v>
      </c>
      <c r="V57" s="74">
        <v>71</v>
      </c>
      <c r="W57" s="74">
        <v>70</v>
      </c>
      <c r="X57" s="74" t="s">
        <v>205</v>
      </c>
      <c r="Y57" s="74">
        <v>210</v>
      </c>
      <c r="Z57" s="71"/>
      <c r="AA57" s="71"/>
      <c r="AB57" s="71"/>
    </row>
    <row r="58" spans="1:28" ht="15.75" thickBot="1">
      <c r="A58" s="67" t="s">
        <v>370</v>
      </c>
      <c r="B58" s="70">
        <v>35</v>
      </c>
      <c r="C58" s="12" t="s">
        <v>69</v>
      </c>
      <c r="D58" s="12" t="s">
        <v>372</v>
      </c>
      <c r="E58" s="69">
        <v>-5</v>
      </c>
      <c r="F58" s="69" t="s">
        <v>121</v>
      </c>
      <c r="G58" s="69" t="s">
        <v>117</v>
      </c>
      <c r="H58" s="69">
        <v>69</v>
      </c>
      <c r="I58" s="69">
        <v>71</v>
      </c>
      <c r="J58" s="69">
        <v>70</v>
      </c>
      <c r="K58" s="69" t="s">
        <v>205</v>
      </c>
      <c r="L58" s="69">
        <v>139</v>
      </c>
      <c r="O58" s="72" t="s">
        <v>371</v>
      </c>
      <c r="P58" s="73">
        <v>8</v>
      </c>
      <c r="Q58" s="60" t="s">
        <v>372</v>
      </c>
      <c r="R58" s="74">
        <v>-6</v>
      </c>
      <c r="S58" s="74">
        <v>-2</v>
      </c>
      <c r="T58" s="74" t="s">
        <v>117</v>
      </c>
      <c r="U58" s="74">
        <v>69</v>
      </c>
      <c r="V58" s="74">
        <v>71</v>
      </c>
      <c r="W58" s="74">
        <v>70</v>
      </c>
      <c r="X58" s="74" t="s">
        <v>205</v>
      </c>
      <c r="Y58" s="74">
        <v>210</v>
      </c>
      <c r="Z58" s="71"/>
      <c r="AA58" s="71"/>
      <c r="AB58" s="71"/>
    </row>
    <row r="59" spans="1:28" ht="15.75" thickBot="1">
      <c r="A59" s="67" t="s">
        <v>370</v>
      </c>
      <c r="B59" s="68">
        <v>19</v>
      </c>
      <c r="C59" s="12" t="s">
        <v>253</v>
      </c>
      <c r="D59" s="12" t="s">
        <v>202</v>
      </c>
      <c r="E59" s="69">
        <v>-5</v>
      </c>
      <c r="F59" s="69">
        <v>-3</v>
      </c>
      <c r="G59" s="69" t="s">
        <v>117</v>
      </c>
      <c r="H59" s="69">
        <v>68</v>
      </c>
      <c r="I59" s="69">
        <v>72</v>
      </c>
      <c r="J59" s="69">
        <v>70</v>
      </c>
      <c r="K59" s="69" t="s">
        <v>205</v>
      </c>
      <c r="L59" s="69">
        <v>139</v>
      </c>
      <c r="O59" s="72" t="s">
        <v>371</v>
      </c>
      <c r="P59" s="73">
        <v>8</v>
      </c>
      <c r="Q59" s="60" t="s">
        <v>202</v>
      </c>
      <c r="R59" s="74">
        <v>-6</v>
      </c>
      <c r="S59" s="74">
        <v>-2</v>
      </c>
      <c r="T59" s="74" t="s">
        <v>117</v>
      </c>
      <c r="U59" s="74">
        <v>68</v>
      </c>
      <c r="V59" s="74">
        <v>72</v>
      </c>
      <c r="W59" s="74">
        <v>70</v>
      </c>
      <c r="X59" s="74" t="s">
        <v>205</v>
      </c>
      <c r="Y59" s="74">
        <v>210</v>
      </c>
      <c r="Z59" s="71"/>
      <c r="AA59" s="71"/>
      <c r="AB59" s="71"/>
    </row>
    <row r="60" spans="1:28" ht="15.75" thickBot="1">
      <c r="A60" s="67" t="s">
        <v>370</v>
      </c>
      <c r="B60" s="70">
        <v>35</v>
      </c>
      <c r="C60" s="12" t="s">
        <v>209</v>
      </c>
      <c r="D60" s="12" t="s">
        <v>182</v>
      </c>
      <c r="E60" s="69">
        <v>-5</v>
      </c>
      <c r="F60" s="69" t="s">
        <v>121</v>
      </c>
      <c r="G60" s="69" t="s">
        <v>117</v>
      </c>
      <c r="H60" s="69">
        <v>64</v>
      </c>
      <c r="I60" s="69">
        <v>75</v>
      </c>
      <c r="J60" s="69">
        <v>71</v>
      </c>
      <c r="K60" s="69" t="s">
        <v>205</v>
      </c>
      <c r="L60" s="69">
        <v>139</v>
      </c>
      <c r="O60" s="72" t="s">
        <v>371</v>
      </c>
      <c r="P60" s="75">
        <v>9</v>
      </c>
      <c r="Q60" s="60" t="s">
        <v>182</v>
      </c>
      <c r="R60" s="74">
        <v>-6</v>
      </c>
      <c r="S60" s="74">
        <v>-1</v>
      </c>
      <c r="T60" s="74" t="s">
        <v>117</v>
      </c>
      <c r="U60" s="74">
        <v>64</v>
      </c>
      <c r="V60" s="74">
        <v>75</v>
      </c>
      <c r="W60" s="74">
        <v>71</v>
      </c>
      <c r="X60" s="74" t="s">
        <v>205</v>
      </c>
      <c r="Y60" s="74">
        <v>210</v>
      </c>
      <c r="Z60" s="71"/>
      <c r="AA60" s="71"/>
      <c r="AB60" s="71"/>
    </row>
    <row r="61" spans="1:28" ht="15.75" thickBot="1">
      <c r="A61" s="67" t="s">
        <v>370</v>
      </c>
      <c r="B61" s="68">
        <v>53</v>
      </c>
      <c r="C61" s="12" t="s">
        <v>128</v>
      </c>
      <c r="D61" s="12" t="s">
        <v>128</v>
      </c>
      <c r="E61" s="69">
        <v>-5</v>
      </c>
      <c r="F61" s="69">
        <v>-5</v>
      </c>
      <c r="G61" s="69" t="s">
        <v>117</v>
      </c>
      <c r="H61" s="69">
        <v>72</v>
      </c>
      <c r="I61" s="69">
        <v>67</v>
      </c>
      <c r="J61" s="69">
        <v>71</v>
      </c>
      <c r="K61" s="69" t="s">
        <v>205</v>
      </c>
      <c r="L61" s="69">
        <v>139</v>
      </c>
      <c r="O61" s="72" t="s">
        <v>371</v>
      </c>
      <c r="P61" s="75">
        <v>9</v>
      </c>
      <c r="Q61" s="60" t="s">
        <v>128</v>
      </c>
      <c r="R61" s="74">
        <v>-6</v>
      </c>
      <c r="S61" s="74">
        <v>-1</v>
      </c>
      <c r="T61" s="74" t="s">
        <v>117</v>
      </c>
      <c r="U61" s="74">
        <v>72</v>
      </c>
      <c r="V61" s="74">
        <v>67</v>
      </c>
      <c r="W61" s="74">
        <v>71</v>
      </c>
      <c r="X61" s="74" t="s">
        <v>205</v>
      </c>
      <c r="Y61" s="74">
        <v>210</v>
      </c>
      <c r="Z61" s="71"/>
      <c r="AA61" s="71"/>
      <c r="AB61" s="71"/>
    </row>
    <row r="62" spans="1:28" ht="15.75" thickBot="1">
      <c r="A62" s="67" t="s">
        <v>370</v>
      </c>
      <c r="B62" s="68">
        <v>19</v>
      </c>
      <c r="C62" s="12" t="s">
        <v>129</v>
      </c>
      <c r="D62" s="12" t="s">
        <v>365</v>
      </c>
      <c r="E62" s="69">
        <v>-5</v>
      </c>
      <c r="F62" s="69">
        <v>-3</v>
      </c>
      <c r="G62" s="69" t="s">
        <v>117</v>
      </c>
      <c r="H62" s="69">
        <v>68</v>
      </c>
      <c r="I62" s="69">
        <v>69</v>
      </c>
      <c r="J62" s="69">
        <v>73</v>
      </c>
      <c r="K62" s="69" t="s">
        <v>205</v>
      </c>
      <c r="L62" s="69">
        <v>139</v>
      </c>
      <c r="O62" s="72" t="s">
        <v>371</v>
      </c>
      <c r="P62" s="75">
        <v>30</v>
      </c>
      <c r="Q62" s="60" t="s">
        <v>365</v>
      </c>
      <c r="R62" s="74">
        <v>-6</v>
      </c>
      <c r="S62" s="74">
        <v>1</v>
      </c>
      <c r="T62" s="74" t="s">
        <v>117</v>
      </c>
      <c r="U62" s="74">
        <v>68</v>
      </c>
      <c r="V62" s="74">
        <v>69</v>
      </c>
      <c r="W62" s="74">
        <v>73</v>
      </c>
      <c r="X62" s="74" t="s">
        <v>205</v>
      </c>
      <c r="Y62" s="74">
        <v>210</v>
      </c>
      <c r="Z62" s="71"/>
      <c r="AA62" s="71"/>
      <c r="AB62" s="71"/>
    </row>
    <row r="63" spans="1:28" ht="15.75" thickBot="1">
      <c r="A63" s="67" t="s">
        <v>370</v>
      </c>
      <c r="B63" s="70">
        <v>42</v>
      </c>
      <c r="C63" s="12" t="s">
        <v>182</v>
      </c>
      <c r="D63" s="12" t="s">
        <v>364</v>
      </c>
      <c r="E63" s="69">
        <v>-5</v>
      </c>
      <c r="F63" s="69">
        <v>3</v>
      </c>
      <c r="G63" s="69" t="s">
        <v>117</v>
      </c>
      <c r="H63" s="69">
        <v>68</v>
      </c>
      <c r="I63" s="69">
        <v>69</v>
      </c>
      <c r="J63" s="69">
        <v>73</v>
      </c>
      <c r="K63" s="69" t="s">
        <v>205</v>
      </c>
      <c r="L63" s="69">
        <v>139</v>
      </c>
      <c r="O63" s="72" t="s">
        <v>371</v>
      </c>
      <c r="P63" s="75">
        <v>30</v>
      </c>
      <c r="Q63" s="60" t="s">
        <v>364</v>
      </c>
      <c r="R63" s="74">
        <v>-6</v>
      </c>
      <c r="S63" s="74">
        <v>1</v>
      </c>
      <c r="T63" s="74" t="s">
        <v>117</v>
      </c>
      <c r="U63" s="74">
        <v>68</v>
      </c>
      <c r="V63" s="74">
        <v>69</v>
      </c>
      <c r="W63" s="74">
        <v>73</v>
      </c>
      <c r="X63" s="74" t="s">
        <v>205</v>
      </c>
      <c r="Y63" s="74">
        <v>210</v>
      </c>
      <c r="Z63" s="71"/>
      <c r="AA63" s="71"/>
      <c r="AB63" s="71"/>
    </row>
    <row r="64" spans="1:28" ht="15.75" thickBot="1">
      <c r="A64" s="67" t="s">
        <v>258</v>
      </c>
      <c r="B64" s="68">
        <v>2</v>
      </c>
      <c r="C64" s="12" t="s">
        <v>150</v>
      </c>
      <c r="D64" s="12" t="s">
        <v>196</v>
      </c>
      <c r="E64" s="69">
        <v>-4</v>
      </c>
      <c r="F64" s="69">
        <v>-2</v>
      </c>
      <c r="G64" s="69" t="s">
        <v>117</v>
      </c>
      <c r="H64" s="69">
        <v>68</v>
      </c>
      <c r="I64" s="69">
        <v>68</v>
      </c>
      <c r="J64" s="69">
        <v>74</v>
      </c>
      <c r="K64" s="69" t="s">
        <v>205</v>
      </c>
      <c r="L64" s="69">
        <v>140</v>
      </c>
      <c r="O64" s="72" t="s">
        <v>371</v>
      </c>
      <c r="P64" s="75">
        <v>38</v>
      </c>
      <c r="Q64" s="60" t="s">
        <v>196</v>
      </c>
      <c r="R64" s="74">
        <v>-6</v>
      </c>
      <c r="S64" s="74">
        <v>2</v>
      </c>
      <c r="T64" s="74" t="s">
        <v>117</v>
      </c>
      <c r="U64" s="74">
        <v>68</v>
      </c>
      <c r="V64" s="74">
        <v>68</v>
      </c>
      <c r="W64" s="74">
        <v>74</v>
      </c>
      <c r="X64" s="74" t="s">
        <v>205</v>
      </c>
      <c r="Y64" s="74">
        <v>210</v>
      </c>
      <c r="Z64" s="71"/>
      <c r="AA64" s="71"/>
      <c r="AB64" s="71"/>
    </row>
    <row r="65" spans="1:28" ht="15.75" thickBot="1">
      <c r="A65" s="67" t="s">
        <v>258</v>
      </c>
      <c r="B65" s="68">
        <v>74</v>
      </c>
      <c r="C65" s="12" t="s">
        <v>277</v>
      </c>
      <c r="D65" s="12" t="s">
        <v>170</v>
      </c>
      <c r="E65" s="69">
        <v>-4</v>
      </c>
      <c r="F65" s="69">
        <v>-6</v>
      </c>
      <c r="G65" s="69" t="s">
        <v>117</v>
      </c>
      <c r="H65" s="69">
        <v>68</v>
      </c>
      <c r="I65" s="69">
        <v>68</v>
      </c>
      <c r="J65" s="69">
        <v>74</v>
      </c>
      <c r="K65" s="69" t="s">
        <v>205</v>
      </c>
      <c r="L65" s="69">
        <v>140</v>
      </c>
      <c r="O65" s="72" t="s">
        <v>371</v>
      </c>
      <c r="P65" s="75">
        <v>38</v>
      </c>
      <c r="Q65" s="60" t="s">
        <v>170</v>
      </c>
      <c r="R65" s="74">
        <v>-6</v>
      </c>
      <c r="S65" s="74">
        <v>2</v>
      </c>
      <c r="T65" s="74" t="s">
        <v>117</v>
      </c>
      <c r="U65" s="74">
        <v>68</v>
      </c>
      <c r="V65" s="74">
        <v>68</v>
      </c>
      <c r="W65" s="74">
        <v>74</v>
      </c>
      <c r="X65" s="74" t="s">
        <v>205</v>
      </c>
      <c r="Y65" s="74">
        <v>210</v>
      </c>
      <c r="Z65" s="71"/>
      <c r="AA65" s="71"/>
      <c r="AB65" s="71"/>
    </row>
    <row r="66" spans="1:28" ht="15.75" thickBot="1">
      <c r="A66" s="67" t="s">
        <v>258</v>
      </c>
      <c r="B66" s="70">
        <v>39</v>
      </c>
      <c r="C66" s="12" t="s">
        <v>190</v>
      </c>
      <c r="D66" s="12" t="s">
        <v>130</v>
      </c>
      <c r="E66" s="69">
        <v>-4</v>
      </c>
      <c r="F66" s="69" t="s">
        <v>121</v>
      </c>
      <c r="G66" s="69" t="s">
        <v>117</v>
      </c>
      <c r="H66" s="69">
        <v>70</v>
      </c>
      <c r="I66" s="69">
        <v>66</v>
      </c>
      <c r="J66" s="69">
        <v>74</v>
      </c>
      <c r="K66" s="69" t="s">
        <v>205</v>
      </c>
      <c r="L66" s="69">
        <v>140</v>
      </c>
      <c r="O66" s="72" t="s">
        <v>371</v>
      </c>
      <c r="P66" s="75">
        <v>38</v>
      </c>
      <c r="Q66" s="60" t="s">
        <v>130</v>
      </c>
      <c r="R66" s="74">
        <v>-6</v>
      </c>
      <c r="S66" s="74">
        <v>2</v>
      </c>
      <c r="T66" s="74" t="s">
        <v>117</v>
      </c>
      <c r="U66" s="74">
        <v>70</v>
      </c>
      <c r="V66" s="74">
        <v>66</v>
      </c>
      <c r="W66" s="74">
        <v>74</v>
      </c>
      <c r="X66" s="74" t="s">
        <v>205</v>
      </c>
      <c r="Y66" s="74">
        <v>210</v>
      </c>
      <c r="Z66" s="71"/>
      <c r="AA66" s="71"/>
      <c r="AB66" s="71"/>
    </row>
    <row r="67" spans="1:28" ht="15.75" thickBot="1">
      <c r="A67" s="67" t="s">
        <v>258</v>
      </c>
      <c r="B67" s="70">
        <v>39</v>
      </c>
      <c r="C67" s="12" t="s">
        <v>202</v>
      </c>
      <c r="D67" s="12" t="s">
        <v>134</v>
      </c>
      <c r="E67" s="69">
        <v>-4</v>
      </c>
      <c r="F67" s="69" t="s">
        <v>121</v>
      </c>
      <c r="G67" s="69" t="s">
        <v>117</v>
      </c>
      <c r="H67" s="69">
        <v>69</v>
      </c>
      <c r="I67" s="69">
        <v>67</v>
      </c>
      <c r="J67" s="69">
        <v>74</v>
      </c>
      <c r="K67" s="69" t="s">
        <v>205</v>
      </c>
      <c r="L67" s="69">
        <v>140</v>
      </c>
      <c r="O67" s="72" t="s">
        <v>371</v>
      </c>
      <c r="P67" s="75">
        <v>38</v>
      </c>
      <c r="Q67" s="60" t="s">
        <v>134</v>
      </c>
      <c r="R67" s="74">
        <v>-6</v>
      </c>
      <c r="S67" s="74">
        <v>2</v>
      </c>
      <c r="T67" s="74" t="s">
        <v>117</v>
      </c>
      <c r="U67" s="74">
        <v>69</v>
      </c>
      <c r="V67" s="74">
        <v>67</v>
      </c>
      <c r="W67" s="74">
        <v>74</v>
      </c>
      <c r="X67" s="74" t="s">
        <v>205</v>
      </c>
      <c r="Y67" s="74">
        <v>210</v>
      </c>
      <c r="Z67" s="71"/>
      <c r="AA67" s="71"/>
      <c r="AB67" s="71"/>
    </row>
    <row r="68" spans="1:28" ht="15.75" thickBot="1">
      <c r="A68" s="67" t="s">
        <v>258</v>
      </c>
      <c r="B68" s="68">
        <v>2</v>
      </c>
      <c r="C68" s="12" t="s">
        <v>33</v>
      </c>
      <c r="D68" s="12" t="s">
        <v>51</v>
      </c>
      <c r="E68" s="69">
        <v>-4</v>
      </c>
      <c r="F68" s="69">
        <v>-2</v>
      </c>
      <c r="G68" s="69" t="s">
        <v>117</v>
      </c>
      <c r="H68" s="69">
        <v>69</v>
      </c>
      <c r="I68" s="69">
        <v>71</v>
      </c>
      <c r="J68" s="69">
        <v>71</v>
      </c>
      <c r="K68" s="69" t="s">
        <v>205</v>
      </c>
      <c r="L68" s="69">
        <v>140</v>
      </c>
      <c r="O68" s="72" t="s">
        <v>373</v>
      </c>
      <c r="P68" s="75">
        <v>4</v>
      </c>
      <c r="Q68" s="60" t="s">
        <v>51</v>
      </c>
      <c r="R68" s="74">
        <v>-5</v>
      </c>
      <c r="S68" s="74">
        <v>-1</v>
      </c>
      <c r="T68" s="74" t="s">
        <v>117</v>
      </c>
      <c r="U68" s="74">
        <v>69</v>
      </c>
      <c r="V68" s="74">
        <v>71</v>
      </c>
      <c r="W68" s="74">
        <v>71</v>
      </c>
      <c r="X68" s="74" t="s">
        <v>205</v>
      </c>
      <c r="Y68" s="74">
        <v>211</v>
      </c>
      <c r="Z68" s="71"/>
      <c r="AA68" s="71"/>
      <c r="AB68" s="71"/>
    </row>
    <row r="69" spans="1:28" ht="15.75" thickBot="1">
      <c r="A69" s="67" t="s">
        <v>258</v>
      </c>
      <c r="B69" s="68">
        <v>36</v>
      </c>
      <c r="C69" s="12" t="s">
        <v>51</v>
      </c>
      <c r="D69" s="12" t="s">
        <v>285</v>
      </c>
      <c r="E69" s="69">
        <v>-4</v>
      </c>
      <c r="F69" s="69">
        <v>-1</v>
      </c>
      <c r="G69" s="69" t="s">
        <v>117</v>
      </c>
      <c r="H69" s="69">
        <v>68</v>
      </c>
      <c r="I69" s="69">
        <v>70</v>
      </c>
      <c r="J69" s="69">
        <v>73</v>
      </c>
      <c r="K69" s="69" t="s">
        <v>205</v>
      </c>
      <c r="L69" s="69">
        <v>140</v>
      </c>
      <c r="O69" s="72" t="s">
        <v>373</v>
      </c>
      <c r="P69" s="75">
        <v>28</v>
      </c>
      <c r="Q69" s="60" t="s">
        <v>285</v>
      </c>
      <c r="R69" s="74">
        <v>-5</v>
      </c>
      <c r="S69" s="74">
        <v>1</v>
      </c>
      <c r="T69" s="74" t="s">
        <v>117</v>
      </c>
      <c r="U69" s="74">
        <v>68</v>
      </c>
      <c r="V69" s="74">
        <v>70</v>
      </c>
      <c r="W69" s="74">
        <v>73</v>
      </c>
      <c r="X69" s="74" t="s">
        <v>205</v>
      </c>
      <c r="Y69" s="74">
        <v>211</v>
      </c>
      <c r="Z69" s="71"/>
      <c r="AA69" s="71"/>
      <c r="AB69" s="71"/>
    </row>
    <row r="70" spans="1:28" ht="15.75" thickBot="1">
      <c r="A70" s="67" t="s">
        <v>258</v>
      </c>
      <c r="B70" s="70">
        <v>52</v>
      </c>
      <c r="C70" s="12" t="s">
        <v>75</v>
      </c>
      <c r="D70" s="12" t="s">
        <v>277</v>
      </c>
      <c r="E70" s="69">
        <v>-4</v>
      </c>
      <c r="F70" s="69">
        <v>-1</v>
      </c>
      <c r="G70" s="69" t="s">
        <v>117</v>
      </c>
      <c r="H70" s="69">
        <v>74</v>
      </c>
      <c r="I70" s="69">
        <v>66</v>
      </c>
      <c r="J70" s="69">
        <v>72</v>
      </c>
      <c r="K70" s="69" t="s">
        <v>205</v>
      </c>
      <c r="L70" s="69">
        <v>140</v>
      </c>
      <c r="O70" s="72" t="s">
        <v>374</v>
      </c>
      <c r="P70" s="75">
        <v>6</v>
      </c>
      <c r="Q70" s="60" t="s">
        <v>277</v>
      </c>
      <c r="R70" s="74">
        <v>-4</v>
      </c>
      <c r="S70" s="74" t="s">
        <v>121</v>
      </c>
      <c r="T70" s="74" t="s">
        <v>117</v>
      </c>
      <c r="U70" s="74">
        <v>74</v>
      </c>
      <c r="V70" s="74">
        <v>66</v>
      </c>
      <c r="W70" s="74">
        <v>72</v>
      </c>
      <c r="X70" s="74" t="s">
        <v>205</v>
      </c>
      <c r="Y70" s="74">
        <v>212</v>
      </c>
      <c r="Z70" s="71"/>
      <c r="AA70" s="71"/>
      <c r="AB70" s="71"/>
    </row>
    <row r="71" spans="1:28" ht="15.75" thickBot="1">
      <c r="A71" s="67" t="s">
        <v>258</v>
      </c>
      <c r="B71" s="70">
        <v>20</v>
      </c>
      <c r="C71" s="12" t="s">
        <v>372</v>
      </c>
      <c r="D71" s="12" t="s">
        <v>150</v>
      </c>
      <c r="E71" s="69">
        <v>-4</v>
      </c>
      <c r="F71" s="69">
        <v>-1</v>
      </c>
      <c r="G71" s="69" t="s">
        <v>117</v>
      </c>
      <c r="H71" s="69">
        <v>70</v>
      </c>
      <c r="I71" s="69">
        <v>70</v>
      </c>
      <c r="J71" s="69">
        <v>72</v>
      </c>
      <c r="K71" s="69" t="s">
        <v>205</v>
      </c>
      <c r="L71" s="69">
        <v>140</v>
      </c>
      <c r="O71" s="72" t="s">
        <v>374</v>
      </c>
      <c r="P71" s="75">
        <v>6</v>
      </c>
      <c r="Q71" s="60" t="s">
        <v>150</v>
      </c>
      <c r="R71" s="74">
        <v>-4</v>
      </c>
      <c r="S71" s="74" t="s">
        <v>121</v>
      </c>
      <c r="T71" s="74" t="s">
        <v>117</v>
      </c>
      <c r="U71" s="74">
        <v>70</v>
      </c>
      <c r="V71" s="74">
        <v>70</v>
      </c>
      <c r="W71" s="74">
        <v>72</v>
      </c>
      <c r="X71" s="74" t="s">
        <v>205</v>
      </c>
      <c r="Y71" s="74">
        <v>212</v>
      </c>
      <c r="Z71" s="71"/>
      <c r="AA71" s="71"/>
      <c r="AB71" s="71"/>
    </row>
    <row r="72" spans="1:28" ht="15.75" thickBot="1">
      <c r="A72" s="67" t="s">
        <v>258</v>
      </c>
      <c r="B72" s="68">
        <v>22</v>
      </c>
      <c r="C72" s="12" t="s">
        <v>362</v>
      </c>
      <c r="D72" s="12" t="s">
        <v>284</v>
      </c>
      <c r="E72" s="69">
        <v>-4</v>
      </c>
      <c r="F72" s="69" t="s">
        <v>121</v>
      </c>
      <c r="G72" s="69" t="s">
        <v>117</v>
      </c>
      <c r="H72" s="69">
        <v>71</v>
      </c>
      <c r="I72" s="69">
        <v>68</v>
      </c>
      <c r="J72" s="69">
        <v>73</v>
      </c>
      <c r="K72" s="69" t="s">
        <v>205</v>
      </c>
      <c r="L72" s="69">
        <v>140</v>
      </c>
      <c r="O72" s="72" t="s">
        <v>374</v>
      </c>
      <c r="P72" s="75">
        <v>23</v>
      </c>
      <c r="Q72" s="60" t="s">
        <v>284</v>
      </c>
      <c r="R72" s="74">
        <v>-4</v>
      </c>
      <c r="S72" s="74">
        <v>1</v>
      </c>
      <c r="T72" s="74" t="s">
        <v>117</v>
      </c>
      <c r="U72" s="74">
        <v>71</v>
      </c>
      <c r="V72" s="74">
        <v>68</v>
      </c>
      <c r="W72" s="74">
        <v>73</v>
      </c>
      <c r="X72" s="74" t="s">
        <v>205</v>
      </c>
      <c r="Y72" s="74">
        <v>212</v>
      </c>
      <c r="Z72" s="71"/>
      <c r="AA72" s="71"/>
      <c r="AB72" s="71"/>
    </row>
    <row r="73" spans="1:28" ht="15.75" thickBot="1">
      <c r="A73" s="67" t="s">
        <v>258</v>
      </c>
      <c r="B73" s="68">
        <v>22</v>
      </c>
      <c r="C73" s="12" t="s">
        <v>177</v>
      </c>
      <c r="D73" s="12" t="s">
        <v>178</v>
      </c>
      <c r="E73" s="69">
        <v>-4</v>
      </c>
      <c r="F73" s="69">
        <v>-3</v>
      </c>
      <c r="G73" s="69" t="s">
        <v>117</v>
      </c>
      <c r="H73" s="69">
        <v>67</v>
      </c>
      <c r="I73" s="69">
        <v>70</v>
      </c>
      <c r="J73" s="69">
        <v>75</v>
      </c>
      <c r="K73" s="69" t="s">
        <v>205</v>
      </c>
      <c r="L73" s="69">
        <v>140</v>
      </c>
      <c r="O73" s="72" t="s">
        <v>374</v>
      </c>
      <c r="P73" s="75">
        <v>44</v>
      </c>
      <c r="Q73" s="60" t="s">
        <v>178</v>
      </c>
      <c r="R73" s="74">
        <v>-4</v>
      </c>
      <c r="S73" s="74">
        <v>3</v>
      </c>
      <c r="T73" s="74" t="s">
        <v>117</v>
      </c>
      <c r="U73" s="74">
        <v>67</v>
      </c>
      <c r="V73" s="74">
        <v>70</v>
      </c>
      <c r="W73" s="74">
        <v>75</v>
      </c>
      <c r="X73" s="74" t="s">
        <v>205</v>
      </c>
      <c r="Y73" s="74">
        <v>212</v>
      </c>
      <c r="Z73" s="71"/>
      <c r="AA73" s="71"/>
      <c r="AB73" s="71"/>
    </row>
    <row r="74" spans="1:28" ht="15.75" thickBot="1">
      <c r="A74" s="67" t="s">
        <v>258</v>
      </c>
      <c r="B74" s="68">
        <v>22</v>
      </c>
      <c r="C74" s="12" t="s">
        <v>86</v>
      </c>
      <c r="D74" s="12" t="s">
        <v>176</v>
      </c>
      <c r="E74" s="69">
        <v>-4</v>
      </c>
      <c r="F74" s="69">
        <v>-3</v>
      </c>
      <c r="G74" s="69" t="s">
        <v>117</v>
      </c>
      <c r="H74" s="69">
        <v>72</v>
      </c>
      <c r="I74" s="69">
        <v>65</v>
      </c>
      <c r="J74" s="69">
        <v>76</v>
      </c>
      <c r="K74" s="69" t="s">
        <v>205</v>
      </c>
      <c r="L74" s="69">
        <v>140</v>
      </c>
      <c r="O74" s="72" t="s">
        <v>375</v>
      </c>
      <c r="P74" s="75">
        <v>48</v>
      </c>
      <c r="Q74" s="60" t="s">
        <v>176</v>
      </c>
      <c r="R74" s="74">
        <v>-3</v>
      </c>
      <c r="S74" s="74">
        <v>4</v>
      </c>
      <c r="T74" s="74" t="s">
        <v>117</v>
      </c>
      <c r="U74" s="74">
        <v>72</v>
      </c>
      <c r="V74" s="74">
        <v>65</v>
      </c>
      <c r="W74" s="74">
        <v>76</v>
      </c>
      <c r="X74" s="74" t="s">
        <v>205</v>
      </c>
      <c r="Y74" s="74">
        <v>213</v>
      </c>
      <c r="Z74" s="71"/>
      <c r="AA74" s="71"/>
      <c r="AB74" s="71"/>
    </row>
    <row r="75" spans="1:28" ht="15.75" thickBot="1">
      <c r="A75" s="67" t="s">
        <v>258</v>
      </c>
      <c r="B75" s="70">
        <v>39</v>
      </c>
      <c r="C75" s="12" t="s">
        <v>39</v>
      </c>
      <c r="D75" s="12" t="s">
        <v>72</v>
      </c>
      <c r="E75" s="69">
        <v>-4</v>
      </c>
      <c r="F75" s="69" t="s">
        <v>121</v>
      </c>
      <c r="G75" s="69" t="s">
        <v>117</v>
      </c>
      <c r="H75" s="69">
        <v>68</v>
      </c>
      <c r="I75" s="69">
        <v>68</v>
      </c>
      <c r="J75" s="69">
        <v>77</v>
      </c>
      <c r="K75" s="69" t="s">
        <v>205</v>
      </c>
      <c r="L75" s="69">
        <v>140</v>
      </c>
      <c r="O75" s="72" t="s">
        <v>375</v>
      </c>
      <c r="P75" s="75">
        <v>56</v>
      </c>
      <c r="Q75" s="60" t="s">
        <v>72</v>
      </c>
      <c r="R75" s="74">
        <v>-3</v>
      </c>
      <c r="S75" s="74">
        <v>5</v>
      </c>
      <c r="T75" s="74" t="s">
        <v>117</v>
      </c>
      <c r="U75" s="74">
        <v>68</v>
      </c>
      <c r="V75" s="74">
        <v>68</v>
      </c>
      <c r="W75" s="74">
        <v>77</v>
      </c>
      <c r="X75" s="74" t="s">
        <v>205</v>
      </c>
      <c r="Y75" s="74">
        <v>213</v>
      </c>
      <c r="Z75" s="71"/>
      <c r="AA75" s="71"/>
      <c r="AB75" s="71"/>
    </row>
    <row r="76" spans="1:28" ht="15.75" thickBot="1">
      <c r="A76" s="67" t="s">
        <v>258</v>
      </c>
      <c r="B76" s="68">
        <v>2</v>
      </c>
      <c r="C76" s="12" t="s">
        <v>56</v>
      </c>
      <c r="D76" s="12" t="s">
        <v>167</v>
      </c>
      <c r="E76" s="69">
        <v>-4</v>
      </c>
      <c r="F76" s="69">
        <v>-2</v>
      </c>
      <c r="G76" s="69" t="s">
        <v>117</v>
      </c>
      <c r="H76" s="69">
        <v>71</v>
      </c>
      <c r="I76" s="69">
        <v>69</v>
      </c>
      <c r="J76" s="69">
        <v>74</v>
      </c>
      <c r="K76" s="69" t="s">
        <v>205</v>
      </c>
      <c r="L76" s="69">
        <v>140</v>
      </c>
      <c r="O76" s="72" t="s">
        <v>127</v>
      </c>
      <c r="P76" s="75">
        <v>12</v>
      </c>
      <c r="Q76" s="60" t="s">
        <v>167</v>
      </c>
      <c r="R76" s="74">
        <v>-2</v>
      </c>
      <c r="S76" s="74">
        <v>2</v>
      </c>
      <c r="T76" s="74" t="s">
        <v>117</v>
      </c>
      <c r="U76" s="74">
        <v>71</v>
      </c>
      <c r="V76" s="74">
        <v>69</v>
      </c>
      <c r="W76" s="74">
        <v>74</v>
      </c>
      <c r="X76" s="74" t="s">
        <v>205</v>
      </c>
      <c r="Y76" s="74">
        <v>214</v>
      </c>
      <c r="Z76" s="71"/>
      <c r="AA76" s="71"/>
      <c r="AB76" s="71"/>
    </row>
    <row r="77" spans="1:28" ht="15.75" thickBot="1">
      <c r="A77" s="67" t="s">
        <v>258</v>
      </c>
      <c r="B77" s="70">
        <v>20</v>
      </c>
      <c r="C77" s="12" t="s">
        <v>67</v>
      </c>
      <c r="D77" s="12" t="s">
        <v>91</v>
      </c>
      <c r="E77" s="69">
        <v>-4</v>
      </c>
      <c r="F77" s="69">
        <v>-1</v>
      </c>
      <c r="G77" s="69" t="s">
        <v>117</v>
      </c>
      <c r="H77" s="69">
        <v>68</v>
      </c>
      <c r="I77" s="69">
        <v>71</v>
      </c>
      <c r="J77" s="69">
        <v>75</v>
      </c>
      <c r="K77" s="69" t="s">
        <v>205</v>
      </c>
      <c r="L77" s="69">
        <v>140</v>
      </c>
      <c r="O77" s="72" t="s">
        <v>127</v>
      </c>
      <c r="P77" s="75">
        <v>29</v>
      </c>
      <c r="Q77" s="60" t="s">
        <v>91</v>
      </c>
      <c r="R77" s="74">
        <v>-2</v>
      </c>
      <c r="S77" s="74">
        <v>3</v>
      </c>
      <c r="T77" s="74" t="s">
        <v>117</v>
      </c>
      <c r="U77" s="74">
        <v>68</v>
      </c>
      <c r="V77" s="74">
        <v>71</v>
      </c>
      <c r="W77" s="74">
        <v>75</v>
      </c>
      <c r="X77" s="74" t="s">
        <v>205</v>
      </c>
      <c r="Y77" s="74">
        <v>214</v>
      </c>
      <c r="Z77" s="71"/>
      <c r="AA77" s="71"/>
      <c r="AB77" s="71"/>
    </row>
    <row r="78" spans="1:28" ht="15.75" thickBot="1">
      <c r="A78" s="67" t="s">
        <v>258</v>
      </c>
      <c r="B78" s="70">
        <v>20</v>
      </c>
      <c r="C78" s="12" t="s">
        <v>161</v>
      </c>
      <c r="D78" s="12" t="s">
        <v>143</v>
      </c>
      <c r="E78" s="69">
        <v>-4</v>
      </c>
      <c r="F78" s="69">
        <v>-1</v>
      </c>
      <c r="G78" s="69" t="s">
        <v>117</v>
      </c>
      <c r="H78" s="69">
        <v>69</v>
      </c>
      <c r="I78" s="69">
        <v>70</v>
      </c>
      <c r="J78" s="69">
        <v>75</v>
      </c>
      <c r="K78" s="69" t="s">
        <v>205</v>
      </c>
      <c r="L78" s="69">
        <v>140</v>
      </c>
      <c r="O78" s="72" t="s">
        <v>127</v>
      </c>
      <c r="P78" s="75">
        <v>29</v>
      </c>
      <c r="Q78" s="60" t="s">
        <v>143</v>
      </c>
      <c r="R78" s="74">
        <v>-2</v>
      </c>
      <c r="S78" s="74">
        <v>3</v>
      </c>
      <c r="T78" s="74" t="s">
        <v>117</v>
      </c>
      <c r="U78" s="74">
        <v>69</v>
      </c>
      <c r="V78" s="74">
        <v>70</v>
      </c>
      <c r="W78" s="74">
        <v>75</v>
      </c>
      <c r="X78" s="74" t="s">
        <v>205</v>
      </c>
      <c r="Y78" s="74">
        <v>214</v>
      </c>
      <c r="Z78" s="71"/>
      <c r="AA78" s="71"/>
      <c r="AB78" s="71"/>
    </row>
    <row r="79" spans="1:28" ht="15.75" thickBot="1">
      <c r="A79" s="67" t="s">
        <v>258</v>
      </c>
      <c r="B79" s="70">
        <v>39</v>
      </c>
      <c r="C79" s="12" t="s">
        <v>298</v>
      </c>
      <c r="D79" s="12" t="s">
        <v>69</v>
      </c>
      <c r="E79" s="69">
        <v>-4</v>
      </c>
      <c r="F79" s="69" t="s">
        <v>121</v>
      </c>
      <c r="G79" s="69" t="s">
        <v>117</v>
      </c>
      <c r="H79" s="69">
        <v>67</v>
      </c>
      <c r="I79" s="69">
        <v>72</v>
      </c>
      <c r="J79" s="69">
        <v>76</v>
      </c>
      <c r="K79" s="69" t="s">
        <v>205</v>
      </c>
      <c r="L79" s="69">
        <v>140</v>
      </c>
      <c r="O79" s="72">
        <v>76</v>
      </c>
      <c r="P79" s="75">
        <v>32</v>
      </c>
      <c r="Q79" s="60" t="s">
        <v>69</v>
      </c>
      <c r="R79" s="74">
        <v>-1</v>
      </c>
      <c r="S79" s="74">
        <v>4</v>
      </c>
      <c r="T79" s="74" t="s">
        <v>117</v>
      </c>
      <c r="U79" s="74">
        <v>67</v>
      </c>
      <c r="V79" s="74">
        <v>72</v>
      </c>
      <c r="W79" s="74">
        <v>76</v>
      </c>
      <c r="X79" s="74" t="s">
        <v>205</v>
      </c>
      <c r="Y79" s="74">
        <v>215</v>
      </c>
      <c r="Z79" s="71"/>
      <c r="AA79" s="71"/>
      <c r="AB79" s="71"/>
    </row>
    <row r="80" spans="1:28" ht="15.75" thickBot="1">
      <c r="A80" s="67" t="s">
        <v>258</v>
      </c>
      <c r="B80" s="68">
        <v>22</v>
      </c>
      <c r="C80" s="12" t="s">
        <v>167</v>
      </c>
      <c r="D80" s="12" t="s">
        <v>75</v>
      </c>
      <c r="E80" s="69">
        <v>-4</v>
      </c>
      <c r="F80" s="69">
        <v>-3</v>
      </c>
      <c r="G80" s="69" t="s">
        <v>117</v>
      </c>
      <c r="H80" s="69">
        <v>69</v>
      </c>
      <c r="I80" s="69">
        <v>71</v>
      </c>
      <c r="J80" s="69">
        <v>76</v>
      </c>
      <c r="K80" s="69" t="s">
        <v>205</v>
      </c>
      <c r="L80" s="69">
        <v>140</v>
      </c>
      <c r="O80" s="72">
        <v>77</v>
      </c>
      <c r="P80" s="75">
        <v>16</v>
      </c>
      <c r="Q80" s="60" t="s">
        <v>75</v>
      </c>
      <c r="R80" s="74" t="s">
        <v>121</v>
      </c>
      <c r="S80" s="74">
        <v>4</v>
      </c>
      <c r="T80" s="74" t="s">
        <v>117</v>
      </c>
      <c r="U80" s="74">
        <v>69</v>
      </c>
      <c r="V80" s="74">
        <v>71</v>
      </c>
      <c r="W80" s="74">
        <v>76</v>
      </c>
      <c r="X80" s="74" t="s">
        <v>205</v>
      </c>
      <c r="Y80" s="74">
        <v>216</v>
      </c>
      <c r="Z80" s="71"/>
      <c r="AA80" s="71"/>
      <c r="AB80" s="71"/>
    </row>
    <row r="81" spans="1:28" ht="15.75" thickBot="1">
      <c r="A81" s="67" t="s">
        <v>258</v>
      </c>
      <c r="B81" s="70">
        <v>20</v>
      </c>
      <c r="C81" s="12" t="s">
        <v>31</v>
      </c>
      <c r="D81" s="12" t="s">
        <v>66</v>
      </c>
      <c r="E81" s="69">
        <v>-4</v>
      </c>
      <c r="F81" s="69">
        <v>-1</v>
      </c>
      <c r="G81" s="69" t="s">
        <v>117</v>
      </c>
      <c r="H81" s="69">
        <v>69</v>
      </c>
      <c r="I81" s="69">
        <v>70</v>
      </c>
      <c r="J81" s="69">
        <v>78</v>
      </c>
      <c r="K81" s="69" t="s">
        <v>205</v>
      </c>
      <c r="L81" s="69">
        <v>140</v>
      </c>
      <c r="O81" s="72">
        <v>78</v>
      </c>
      <c r="P81" s="75">
        <v>34</v>
      </c>
      <c r="Q81" s="60" t="s">
        <v>66</v>
      </c>
      <c r="R81" s="74">
        <v>1</v>
      </c>
      <c r="S81" s="74">
        <v>6</v>
      </c>
      <c r="T81" s="74" t="s">
        <v>117</v>
      </c>
      <c r="U81" s="74">
        <v>69</v>
      </c>
      <c r="V81" s="74">
        <v>70</v>
      </c>
      <c r="W81" s="74">
        <v>78</v>
      </c>
      <c r="X81" s="74" t="s">
        <v>205</v>
      </c>
      <c r="Y81" s="74">
        <v>217</v>
      </c>
      <c r="Z81" s="71"/>
      <c r="AA81" s="71"/>
      <c r="AB81" s="71"/>
    </row>
    <row r="82" spans="1:28" ht="15.75" thickBot="1">
      <c r="O82" s="174" t="s">
        <v>376</v>
      </c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</row>
    <row r="83" spans="1:28" ht="15.75" thickBot="1">
      <c r="D83" t="s">
        <v>195</v>
      </c>
      <c r="H83">
        <v>73</v>
      </c>
      <c r="I83">
        <v>68</v>
      </c>
      <c r="J83" t="s">
        <v>205</v>
      </c>
      <c r="O83" s="72" t="s">
        <v>116</v>
      </c>
      <c r="P83" s="72" t="s">
        <v>116</v>
      </c>
      <c r="Q83" s="60" t="s">
        <v>195</v>
      </c>
      <c r="R83" s="74" t="s">
        <v>377</v>
      </c>
      <c r="S83" s="74" t="s">
        <v>116</v>
      </c>
      <c r="T83" s="74" t="s">
        <v>377</v>
      </c>
      <c r="U83" s="74">
        <v>73</v>
      </c>
      <c r="V83" s="74">
        <v>68</v>
      </c>
      <c r="W83" s="74" t="s">
        <v>205</v>
      </c>
      <c r="X83" s="74" t="s">
        <v>205</v>
      </c>
      <c r="Y83" s="74">
        <v>141</v>
      </c>
      <c r="Z83" s="71"/>
      <c r="AA83" s="71"/>
      <c r="AB83" s="71"/>
    </row>
    <row r="84" spans="1:28" ht="15.75" thickBot="1">
      <c r="D84" t="s">
        <v>268</v>
      </c>
      <c r="H84">
        <v>69</v>
      </c>
      <c r="I84">
        <v>72</v>
      </c>
      <c r="J84" t="s">
        <v>205</v>
      </c>
      <c r="O84" s="72" t="s">
        <v>116</v>
      </c>
      <c r="P84" s="72" t="s">
        <v>116</v>
      </c>
      <c r="Q84" s="60" t="s">
        <v>268</v>
      </c>
      <c r="R84" s="74" t="s">
        <v>377</v>
      </c>
      <c r="S84" s="74" t="s">
        <v>116</v>
      </c>
      <c r="T84" s="74" t="s">
        <v>377</v>
      </c>
      <c r="U84" s="74">
        <v>69</v>
      </c>
      <c r="V84" s="74">
        <v>72</v>
      </c>
      <c r="W84" s="74" t="s">
        <v>205</v>
      </c>
      <c r="X84" s="74" t="s">
        <v>205</v>
      </c>
      <c r="Y84" s="74">
        <v>141</v>
      </c>
      <c r="Z84" s="71"/>
      <c r="AA84" s="71"/>
      <c r="AB84" s="71"/>
    </row>
    <row r="85" spans="1:28" ht="15.75" thickBot="1">
      <c r="D85" t="s">
        <v>282</v>
      </c>
      <c r="H85">
        <v>70</v>
      </c>
      <c r="I85">
        <v>71</v>
      </c>
      <c r="J85" t="s">
        <v>205</v>
      </c>
      <c r="O85" s="72" t="s">
        <v>116</v>
      </c>
      <c r="P85" s="72" t="s">
        <v>116</v>
      </c>
      <c r="Q85" s="60" t="s">
        <v>282</v>
      </c>
      <c r="R85" s="74" t="s">
        <v>377</v>
      </c>
      <c r="S85" s="74" t="s">
        <v>116</v>
      </c>
      <c r="T85" s="74" t="s">
        <v>377</v>
      </c>
      <c r="U85" s="74">
        <v>70</v>
      </c>
      <c r="V85" s="74">
        <v>71</v>
      </c>
      <c r="W85" s="74" t="s">
        <v>205</v>
      </c>
      <c r="X85" s="74" t="s">
        <v>205</v>
      </c>
      <c r="Y85" s="74">
        <v>141</v>
      </c>
      <c r="Z85" s="71"/>
      <c r="AA85" s="71"/>
      <c r="AB85" s="71"/>
    </row>
    <row r="86" spans="1:28" ht="15.75" thickBot="1">
      <c r="D86" t="s">
        <v>173</v>
      </c>
      <c r="H86">
        <v>68</v>
      </c>
      <c r="I86">
        <v>73</v>
      </c>
      <c r="J86" t="s">
        <v>205</v>
      </c>
      <c r="O86" s="72" t="s">
        <v>116</v>
      </c>
      <c r="P86" s="72" t="s">
        <v>116</v>
      </c>
      <c r="Q86" s="60" t="s">
        <v>173</v>
      </c>
      <c r="R86" s="74" t="s">
        <v>377</v>
      </c>
      <c r="S86" s="74" t="s">
        <v>116</v>
      </c>
      <c r="T86" s="74" t="s">
        <v>377</v>
      </c>
      <c r="U86" s="74">
        <v>68</v>
      </c>
      <c r="V86" s="74">
        <v>73</v>
      </c>
      <c r="W86" s="74" t="s">
        <v>205</v>
      </c>
      <c r="X86" s="74" t="s">
        <v>205</v>
      </c>
      <c r="Y86" s="74">
        <v>141</v>
      </c>
      <c r="Z86" s="71"/>
      <c r="AA86" s="71"/>
      <c r="AB86" s="71"/>
    </row>
    <row r="87" spans="1:28" ht="15.75" thickBot="1">
      <c r="D87" t="s">
        <v>378</v>
      </c>
      <c r="H87">
        <v>72</v>
      </c>
      <c r="I87">
        <v>69</v>
      </c>
      <c r="J87" t="s">
        <v>205</v>
      </c>
      <c r="O87" s="72" t="s">
        <v>116</v>
      </c>
      <c r="P87" s="72" t="s">
        <v>116</v>
      </c>
      <c r="Q87" s="60" t="s">
        <v>378</v>
      </c>
      <c r="R87" s="74" t="s">
        <v>377</v>
      </c>
      <c r="S87" s="74" t="s">
        <v>116</v>
      </c>
      <c r="T87" s="74" t="s">
        <v>377</v>
      </c>
      <c r="U87" s="74">
        <v>72</v>
      </c>
      <c r="V87" s="74">
        <v>69</v>
      </c>
      <c r="W87" s="74" t="s">
        <v>205</v>
      </c>
      <c r="X87" s="74" t="s">
        <v>205</v>
      </c>
      <c r="Y87" s="74">
        <v>141</v>
      </c>
      <c r="Z87" s="71"/>
      <c r="AA87" s="71"/>
      <c r="AB87" s="71"/>
    </row>
    <row r="88" spans="1:28" ht="15.75" thickBot="1">
      <c r="D88" t="s">
        <v>135</v>
      </c>
      <c r="H88">
        <v>71</v>
      </c>
      <c r="I88">
        <v>70</v>
      </c>
      <c r="J88" t="s">
        <v>205</v>
      </c>
      <c r="O88" s="72" t="s">
        <v>116</v>
      </c>
      <c r="P88" s="72" t="s">
        <v>116</v>
      </c>
      <c r="Q88" s="60" t="s">
        <v>135</v>
      </c>
      <c r="R88" s="74" t="s">
        <v>377</v>
      </c>
      <c r="S88" s="74" t="s">
        <v>116</v>
      </c>
      <c r="T88" s="74" t="s">
        <v>377</v>
      </c>
      <c r="U88" s="74">
        <v>71</v>
      </c>
      <c r="V88" s="74">
        <v>70</v>
      </c>
      <c r="W88" s="74" t="s">
        <v>205</v>
      </c>
      <c r="X88" s="74" t="s">
        <v>205</v>
      </c>
      <c r="Y88" s="74">
        <v>141</v>
      </c>
      <c r="Z88" s="71"/>
      <c r="AA88" s="71"/>
      <c r="AB88" s="71"/>
    </row>
    <row r="89" spans="1:28" ht="15.75" thickBot="1">
      <c r="D89" t="s">
        <v>151</v>
      </c>
      <c r="H89">
        <v>71</v>
      </c>
      <c r="I89">
        <v>70</v>
      </c>
      <c r="J89" t="s">
        <v>205</v>
      </c>
      <c r="O89" s="72" t="s">
        <v>116</v>
      </c>
      <c r="P89" s="72" t="s">
        <v>116</v>
      </c>
      <c r="Q89" s="60" t="s">
        <v>151</v>
      </c>
      <c r="R89" s="74" t="s">
        <v>377</v>
      </c>
      <c r="S89" s="74" t="s">
        <v>116</v>
      </c>
      <c r="T89" s="74" t="s">
        <v>377</v>
      </c>
      <c r="U89" s="74">
        <v>71</v>
      </c>
      <c r="V89" s="74">
        <v>70</v>
      </c>
      <c r="W89" s="74" t="s">
        <v>205</v>
      </c>
      <c r="X89" s="74" t="s">
        <v>205</v>
      </c>
      <c r="Y89" s="74">
        <v>141</v>
      </c>
      <c r="Z89" s="71"/>
      <c r="AA89" s="71"/>
      <c r="AB89" s="71"/>
    </row>
    <row r="90" spans="1:28" ht="15.75" thickBot="1">
      <c r="D90" t="s">
        <v>153</v>
      </c>
      <c r="H90">
        <v>73</v>
      </c>
      <c r="I90">
        <v>68</v>
      </c>
      <c r="J90" t="s">
        <v>205</v>
      </c>
      <c r="O90" s="72" t="s">
        <v>116</v>
      </c>
      <c r="P90" s="72" t="s">
        <v>116</v>
      </c>
      <c r="Q90" s="60" t="s">
        <v>153</v>
      </c>
      <c r="R90" s="74" t="s">
        <v>377</v>
      </c>
      <c r="S90" s="74" t="s">
        <v>116</v>
      </c>
      <c r="T90" s="74" t="s">
        <v>377</v>
      </c>
      <c r="U90" s="74">
        <v>73</v>
      </c>
      <c r="V90" s="74">
        <v>68</v>
      </c>
      <c r="W90" s="74" t="s">
        <v>205</v>
      </c>
      <c r="X90" s="74" t="s">
        <v>205</v>
      </c>
      <c r="Y90" s="74">
        <v>141</v>
      </c>
      <c r="Z90" s="71"/>
      <c r="AA90" s="71"/>
      <c r="AB90" s="71"/>
    </row>
    <row r="91" spans="1:28" ht="15.75" thickBot="1">
      <c r="D91" t="s">
        <v>35</v>
      </c>
      <c r="H91">
        <v>70</v>
      </c>
      <c r="I91">
        <v>71</v>
      </c>
      <c r="J91" t="s">
        <v>205</v>
      </c>
      <c r="O91" s="72" t="s">
        <v>116</v>
      </c>
      <c r="P91" s="72" t="s">
        <v>116</v>
      </c>
      <c r="Q91" s="60" t="s">
        <v>35</v>
      </c>
      <c r="R91" s="74" t="s">
        <v>377</v>
      </c>
      <c r="S91" s="74" t="s">
        <v>116</v>
      </c>
      <c r="T91" s="74" t="s">
        <v>377</v>
      </c>
      <c r="U91" s="74">
        <v>70</v>
      </c>
      <c r="V91" s="74">
        <v>71</v>
      </c>
      <c r="W91" s="74" t="s">
        <v>205</v>
      </c>
      <c r="X91" s="74" t="s">
        <v>205</v>
      </c>
      <c r="Y91" s="74">
        <v>141</v>
      </c>
      <c r="Z91" s="71"/>
      <c r="AA91" s="71"/>
      <c r="AB91" s="71"/>
    </row>
    <row r="92" spans="1:28" ht="15.75" thickBot="1">
      <c r="D92" t="s">
        <v>379</v>
      </c>
      <c r="H92">
        <v>69</v>
      </c>
      <c r="I92">
        <v>72</v>
      </c>
      <c r="J92" t="s">
        <v>205</v>
      </c>
      <c r="O92" s="72" t="s">
        <v>116</v>
      </c>
      <c r="P92" s="72" t="s">
        <v>116</v>
      </c>
      <c r="Q92" s="60" t="s">
        <v>379</v>
      </c>
      <c r="R92" s="74" t="s">
        <v>377</v>
      </c>
      <c r="S92" s="74" t="s">
        <v>116</v>
      </c>
      <c r="T92" s="74" t="s">
        <v>377</v>
      </c>
      <c r="U92" s="74">
        <v>69</v>
      </c>
      <c r="V92" s="74">
        <v>72</v>
      </c>
      <c r="W92" s="74" t="s">
        <v>205</v>
      </c>
      <c r="X92" s="74" t="s">
        <v>205</v>
      </c>
      <c r="Y92" s="74">
        <v>141</v>
      </c>
      <c r="Z92" s="71"/>
      <c r="AA92" s="71"/>
      <c r="AB92" s="71"/>
    </row>
    <row r="93" spans="1:28" ht="15.75" thickBot="1">
      <c r="D93" t="s">
        <v>50</v>
      </c>
      <c r="H93">
        <v>67</v>
      </c>
      <c r="I93">
        <v>74</v>
      </c>
      <c r="J93" t="s">
        <v>205</v>
      </c>
      <c r="O93" s="72" t="s">
        <v>116</v>
      </c>
      <c r="P93" s="72" t="s">
        <v>116</v>
      </c>
      <c r="Q93" s="60" t="s">
        <v>50</v>
      </c>
      <c r="R93" s="74" t="s">
        <v>377</v>
      </c>
      <c r="S93" s="74" t="s">
        <v>116</v>
      </c>
      <c r="T93" s="74" t="s">
        <v>377</v>
      </c>
      <c r="U93" s="74">
        <v>67</v>
      </c>
      <c r="V93" s="74">
        <v>74</v>
      </c>
      <c r="W93" s="74" t="s">
        <v>205</v>
      </c>
      <c r="X93" s="74" t="s">
        <v>205</v>
      </c>
      <c r="Y93" s="74">
        <v>141</v>
      </c>
      <c r="Z93" s="71"/>
      <c r="AA93" s="71"/>
      <c r="AB93" s="71"/>
    </row>
    <row r="94" spans="1:28" ht="15.75" thickBot="1">
      <c r="D94" t="s">
        <v>125</v>
      </c>
      <c r="H94">
        <v>67</v>
      </c>
      <c r="I94">
        <v>74</v>
      </c>
      <c r="J94" t="s">
        <v>205</v>
      </c>
      <c r="O94" s="72" t="s">
        <v>116</v>
      </c>
      <c r="P94" s="72" t="s">
        <v>116</v>
      </c>
      <c r="Q94" s="60" t="s">
        <v>125</v>
      </c>
      <c r="R94" s="74" t="s">
        <v>377</v>
      </c>
      <c r="S94" s="74" t="s">
        <v>116</v>
      </c>
      <c r="T94" s="74" t="s">
        <v>377</v>
      </c>
      <c r="U94" s="74">
        <v>67</v>
      </c>
      <c r="V94" s="74">
        <v>74</v>
      </c>
      <c r="W94" s="74" t="s">
        <v>205</v>
      </c>
      <c r="X94" s="74" t="s">
        <v>205</v>
      </c>
      <c r="Y94" s="74">
        <v>141</v>
      </c>
      <c r="Z94" s="71"/>
      <c r="AA94" s="71"/>
      <c r="AB94" s="71"/>
    </row>
    <row r="95" spans="1:28" ht="15.75" thickBot="1">
      <c r="D95" t="s">
        <v>174</v>
      </c>
      <c r="H95">
        <v>68</v>
      </c>
      <c r="I95">
        <v>74</v>
      </c>
      <c r="J95" t="s">
        <v>205</v>
      </c>
      <c r="O95" s="72" t="s">
        <v>116</v>
      </c>
      <c r="P95" s="72" t="s">
        <v>116</v>
      </c>
      <c r="Q95" s="60" t="s">
        <v>174</v>
      </c>
      <c r="R95" s="74" t="s">
        <v>377</v>
      </c>
      <c r="S95" s="74" t="s">
        <v>116</v>
      </c>
      <c r="T95" s="74" t="s">
        <v>377</v>
      </c>
      <c r="U95" s="74">
        <v>68</v>
      </c>
      <c r="V95" s="74">
        <v>74</v>
      </c>
      <c r="W95" s="74" t="s">
        <v>205</v>
      </c>
      <c r="X95" s="74" t="s">
        <v>205</v>
      </c>
      <c r="Y95" s="74">
        <v>142</v>
      </c>
      <c r="Z95" s="71"/>
      <c r="AA95" s="71"/>
      <c r="AB95" s="71"/>
    </row>
    <row r="96" spans="1:28" ht="15.75" thickBot="1">
      <c r="D96" t="s">
        <v>146</v>
      </c>
      <c r="H96">
        <v>66</v>
      </c>
      <c r="I96">
        <v>76</v>
      </c>
      <c r="J96" t="s">
        <v>205</v>
      </c>
      <c r="O96" s="72" t="s">
        <v>116</v>
      </c>
      <c r="P96" s="72" t="s">
        <v>116</v>
      </c>
      <c r="Q96" s="60" t="s">
        <v>146</v>
      </c>
      <c r="R96" s="74" t="s">
        <v>377</v>
      </c>
      <c r="S96" s="74" t="s">
        <v>116</v>
      </c>
      <c r="T96" s="74" t="s">
        <v>377</v>
      </c>
      <c r="U96" s="74">
        <v>66</v>
      </c>
      <c r="V96" s="74">
        <v>76</v>
      </c>
      <c r="W96" s="74" t="s">
        <v>205</v>
      </c>
      <c r="X96" s="74" t="s">
        <v>205</v>
      </c>
      <c r="Y96" s="74">
        <v>142</v>
      </c>
      <c r="Z96" s="71"/>
      <c r="AA96" s="71"/>
      <c r="AB96" s="71"/>
    </row>
    <row r="97" spans="4:28" ht="15.75" thickBot="1">
      <c r="D97" t="s">
        <v>60</v>
      </c>
      <c r="H97">
        <v>69</v>
      </c>
      <c r="I97">
        <v>73</v>
      </c>
      <c r="J97" t="s">
        <v>205</v>
      </c>
      <c r="O97" s="72" t="s">
        <v>116</v>
      </c>
      <c r="P97" s="72" t="s">
        <v>116</v>
      </c>
      <c r="Q97" s="60" t="s">
        <v>60</v>
      </c>
      <c r="R97" s="74" t="s">
        <v>377</v>
      </c>
      <c r="S97" s="74" t="s">
        <v>116</v>
      </c>
      <c r="T97" s="74" t="s">
        <v>377</v>
      </c>
      <c r="U97" s="74">
        <v>69</v>
      </c>
      <c r="V97" s="74">
        <v>73</v>
      </c>
      <c r="W97" s="74" t="s">
        <v>205</v>
      </c>
      <c r="X97" s="74" t="s">
        <v>205</v>
      </c>
      <c r="Y97" s="74">
        <v>142</v>
      </c>
      <c r="Z97" s="71"/>
      <c r="AA97" s="71"/>
      <c r="AB97" s="71"/>
    </row>
    <row r="98" spans="4:28" ht="15.75" thickBot="1">
      <c r="D98" t="s">
        <v>181</v>
      </c>
      <c r="H98">
        <v>67</v>
      </c>
      <c r="I98">
        <v>75</v>
      </c>
      <c r="J98" t="s">
        <v>205</v>
      </c>
      <c r="O98" s="72" t="s">
        <v>116</v>
      </c>
      <c r="P98" s="72" t="s">
        <v>116</v>
      </c>
      <c r="Q98" s="60" t="s">
        <v>181</v>
      </c>
      <c r="R98" s="74" t="s">
        <v>377</v>
      </c>
      <c r="S98" s="74" t="s">
        <v>116</v>
      </c>
      <c r="T98" s="74" t="s">
        <v>377</v>
      </c>
      <c r="U98" s="74">
        <v>67</v>
      </c>
      <c r="V98" s="74">
        <v>75</v>
      </c>
      <c r="W98" s="74" t="s">
        <v>205</v>
      </c>
      <c r="X98" s="74" t="s">
        <v>205</v>
      </c>
      <c r="Y98" s="74">
        <v>142</v>
      </c>
      <c r="Z98" s="71"/>
      <c r="AA98" s="71"/>
      <c r="AB98" s="71"/>
    </row>
    <row r="99" spans="4:28" ht="15.75" thickBot="1">
      <c r="D99" t="s">
        <v>70</v>
      </c>
      <c r="H99">
        <v>71</v>
      </c>
      <c r="I99">
        <v>71</v>
      </c>
      <c r="J99" t="s">
        <v>205</v>
      </c>
      <c r="O99" s="72" t="s">
        <v>116</v>
      </c>
      <c r="P99" s="72" t="s">
        <v>116</v>
      </c>
      <c r="Q99" s="60" t="s">
        <v>70</v>
      </c>
      <c r="R99" s="74" t="s">
        <v>377</v>
      </c>
      <c r="S99" s="74" t="s">
        <v>116</v>
      </c>
      <c r="T99" s="74" t="s">
        <v>377</v>
      </c>
      <c r="U99" s="74">
        <v>71</v>
      </c>
      <c r="V99" s="74">
        <v>71</v>
      </c>
      <c r="W99" s="74" t="s">
        <v>205</v>
      </c>
      <c r="X99" s="74" t="s">
        <v>205</v>
      </c>
      <c r="Y99" s="74">
        <v>142</v>
      </c>
      <c r="Z99" s="71"/>
      <c r="AA99" s="71"/>
      <c r="AB99" s="71"/>
    </row>
    <row r="100" spans="4:28" ht="15.75" thickBot="1">
      <c r="D100" t="s">
        <v>188</v>
      </c>
      <c r="H100">
        <v>71</v>
      </c>
      <c r="I100">
        <v>71</v>
      </c>
      <c r="J100" t="s">
        <v>205</v>
      </c>
      <c r="O100" s="72" t="s">
        <v>116</v>
      </c>
      <c r="P100" s="72" t="s">
        <v>116</v>
      </c>
      <c r="Q100" s="60" t="s">
        <v>188</v>
      </c>
      <c r="R100" s="74" t="s">
        <v>377</v>
      </c>
      <c r="S100" s="74" t="s">
        <v>116</v>
      </c>
      <c r="T100" s="74" t="s">
        <v>377</v>
      </c>
      <c r="U100" s="74">
        <v>71</v>
      </c>
      <c r="V100" s="74">
        <v>71</v>
      </c>
      <c r="W100" s="74" t="s">
        <v>205</v>
      </c>
      <c r="X100" s="74" t="s">
        <v>205</v>
      </c>
      <c r="Y100" s="74">
        <v>142</v>
      </c>
      <c r="Z100" s="71"/>
      <c r="AA100" s="71"/>
      <c r="AB100" s="71"/>
    </row>
    <row r="101" spans="4:28" ht="15.75" thickBot="1">
      <c r="D101" t="s">
        <v>55</v>
      </c>
      <c r="H101">
        <v>72</v>
      </c>
      <c r="I101">
        <v>70</v>
      </c>
      <c r="J101" t="s">
        <v>205</v>
      </c>
      <c r="O101" s="72" t="s">
        <v>116</v>
      </c>
      <c r="P101" s="72" t="s">
        <v>116</v>
      </c>
      <c r="Q101" s="60" t="s">
        <v>55</v>
      </c>
      <c r="R101" s="74" t="s">
        <v>377</v>
      </c>
      <c r="S101" s="74" t="s">
        <v>116</v>
      </c>
      <c r="T101" s="74" t="s">
        <v>377</v>
      </c>
      <c r="U101" s="74">
        <v>72</v>
      </c>
      <c r="V101" s="74">
        <v>70</v>
      </c>
      <c r="W101" s="74" t="s">
        <v>205</v>
      </c>
      <c r="X101" s="74" t="s">
        <v>205</v>
      </c>
      <c r="Y101" s="74">
        <v>142</v>
      </c>
      <c r="Z101" s="71"/>
      <c r="AA101" s="71"/>
      <c r="AB101" s="71"/>
    </row>
    <row r="102" spans="4:28" ht="15.75" thickBot="1">
      <c r="D102" t="s">
        <v>183</v>
      </c>
      <c r="H102">
        <v>72</v>
      </c>
      <c r="I102">
        <v>70</v>
      </c>
      <c r="J102" t="s">
        <v>205</v>
      </c>
      <c r="O102" s="72" t="s">
        <v>116</v>
      </c>
      <c r="P102" s="72" t="s">
        <v>116</v>
      </c>
      <c r="Q102" s="60" t="s">
        <v>183</v>
      </c>
      <c r="R102" s="74" t="s">
        <v>377</v>
      </c>
      <c r="S102" s="74" t="s">
        <v>116</v>
      </c>
      <c r="T102" s="74" t="s">
        <v>377</v>
      </c>
      <c r="U102" s="74">
        <v>72</v>
      </c>
      <c r="V102" s="74">
        <v>70</v>
      </c>
      <c r="W102" s="74" t="s">
        <v>205</v>
      </c>
      <c r="X102" s="74" t="s">
        <v>205</v>
      </c>
      <c r="Y102" s="74">
        <v>142</v>
      </c>
      <c r="Z102" s="71"/>
      <c r="AA102" s="71"/>
      <c r="AB102" s="71"/>
    </row>
    <row r="103" spans="4:28" ht="15.75" thickBot="1">
      <c r="D103" t="s">
        <v>94</v>
      </c>
      <c r="H103">
        <v>72</v>
      </c>
      <c r="I103">
        <v>70</v>
      </c>
      <c r="J103" t="s">
        <v>205</v>
      </c>
      <c r="O103" s="72" t="s">
        <v>116</v>
      </c>
      <c r="P103" s="72" t="s">
        <v>116</v>
      </c>
      <c r="Q103" s="60" t="s">
        <v>94</v>
      </c>
      <c r="R103" s="74" t="s">
        <v>377</v>
      </c>
      <c r="S103" s="74" t="s">
        <v>116</v>
      </c>
      <c r="T103" s="74" t="s">
        <v>377</v>
      </c>
      <c r="U103" s="74">
        <v>72</v>
      </c>
      <c r="V103" s="74">
        <v>70</v>
      </c>
      <c r="W103" s="74" t="s">
        <v>205</v>
      </c>
      <c r="X103" s="74" t="s">
        <v>205</v>
      </c>
      <c r="Y103" s="74">
        <v>142</v>
      </c>
      <c r="Z103" s="71"/>
      <c r="AA103" s="71"/>
      <c r="AB103" s="71"/>
    </row>
    <row r="104" spans="4:28" ht="15.75" thickBot="1">
      <c r="D104" t="s">
        <v>158</v>
      </c>
      <c r="H104">
        <v>73</v>
      </c>
      <c r="I104">
        <v>69</v>
      </c>
      <c r="J104" t="s">
        <v>205</v>
      </c>
      <c r="O104" s="72" t="s">
        <v>116</v>
      </c>
      <c r="P104" s="72" t="s">
        <v>116</v>
      </c>
      <c r="Q104" s="60" t="s">
        <v>158</v>
      </c>
      <c r="R104" s="74" t="s">
        <v>377</v>
      </c>
      <c r="S104" s="74" t="s">
        <v>116</v>
      </c>
      <c r="T104" s="74" t="s">
        <v>377</v>
      </c>
      <c r="U104" s="74">
        <v>73</v>
      </c>
      <c r="V104" s="74">
        <v>69</v>
      </c>
      <c r="W104" s="74" t="s">
        <v>205</v>
      </c>
      <c r="X104" s="74" t="s">
        <v>205</v>
      </c>
      <c r="Y104" s="74">
        <v>142</v>
      </c>
      <c r="Z104" s="71"/>
      <c r="AA104" s="71"/>
      <c r="AB104" s="71"/>
    </row>
    <row r="105" spans="4:28" ht="15.75" thickBot="1">
      <c r="D105" t="s">
        <v>211</v>
      </c>
      <c r="H105">
        <v>71</v>
      </c>
      <c r="I105">
        <v>72</v>
      </c>
      <c r="J105" t="s">
        <v>205</v>
      </c>
      <c r="O105" s="72" t="s">
        <v>116</v>
      </c>
      <c r="P105" s="72" t="s">
        <v>116</v>
      </c>
      <c r="Q105" s="60" t="s">
        <v>211</v>
      </c>
      <c r="R105" s="74" t="s">
        <v>377</v>
      </c>
      <c r="S105" s="74" t="s">
        <v>116</v>
      </c>
      <c r="T105" s="74" t="s">
        <v>377</v>
      </c>
      <c r="U105" s="74">
        <v>71</v>
      </c>
      <c r="V105" s="74">
        <v>72</v>
      </c>
      <c r="W105" s="74" t="s">
        <v>205</v>
      </c>
      <c r="X105" s="74" t="s">
        <v>205</v>
      </c>
      <c r="Y105" s="74">
        <v>143</v>
      </c>
      <c r="Z105" s="71"/>
      <c r="AA105" s="71"/>
      <c r="AB105" s="71"/>
    </row>
    <row r="106" spans="4:28" ht="15.75" thickBot="1">
      <c r="D106" t="s">
        <v>44</v>
      </c>
      <c r="H106">
        <v>71</v>
      </c>
      <c r="I106">
        <v>72</v>
      </c>
      <c r="J106" t="s">
        <v>205</v>
      </c>
      <c r="O106" s="72" t="s">
        <v>116</v>
      </c>
      <c r="P106" s="72" t="s">
        <v>116</v>
      </c>
      <c r="Q106" s="60" t="s">
        <v>44</v>
      </c>
      <c r="R106" s="74" t="s">
        <v>377</v>
      </c>
      <c r="S106" s="74" t="s">
        <v>116</v>
      </c>
      <c r="T106" s="74" t="s">
        <v>377</v>
      </c>
      <c r="U106" s="74">
        <v>71</v>
      </c>
      <c r="V106" s="74">
        <v>72</v>
      </c>
      <c r="W106" s="74" t="s">
        <v>205</v>
      </c>
      <c r="X106" s="74" t="s">
        <v>205</v>
      </c>
      <c r="Y106" s="74">
        <v>143</v>
      </c>
      <c r="Z106" s="71"/>
      <c r="AA106" s="71"/>
      <c r="AB106" s="71"/>
    </row>
    <row r="107" spans="4:28" ht="15.75" thickBot="1">
      <c r="D107" t="s">
        <v>57</v>
      </c>
      <c r="H107">
        <v>72</v>
      </c>
      <c r="I107">
        <v>71</v>
      </c>
      <c r="J107" t="s">
        <v>205</v>
      </c>
      <c r="O107" s="72" t="s">
        <v>116</v>
      </c>
      <c r="P107" s="72" t="s">
        <v>116</v>
      </c>
      <c r="Q107" s="60" t="s">
        <v>57</v>
      </c>
      <c r="R107" s="74" t="s">
        <v>377</v>
      </c>
      <c r="S107" s="74" t="s">
        <v>116</v>
      </c>
      <c r="T107" s="74" t="s">
        <v>377</v>
      </c>
      <c r="U107" s="74">
        <v>72</v>
      </c>
      <c r="V107" s="74">
        <v>71</v>
      </c>
      <c r="W107" s="74" t="s">
        <v>205</v>
      </c>
      <c r="X107" s="74" t="s">
        <v>205</v>
      </c>
      <c r="Y107" s="74">
        <v>143</v>
      </c>
      <c r="Z107" s="71"/>
      <c r="AA107" s="71"/>
      <c r="AB107" s="71"/>
    </row>
    <row r="108" spans="4:28" ht="15.75" thickBot="1">
      <c r="D108" t="s">
        <v>68</v>
      </c>
      <c r="H108">
        <v>74</v>
      </c>
      <c r="I108">
        <v>69</v>
      </c>
      <c r="J108" t="s">
        <v>205</v>
      </c>
      <c r="O108" s="72" t="s">
        <v>116</v>
      </c>
      <c r="P108" s="72" t="s">
        <v>116</v>
      </c>
      <c r="Q108" s="60" t="s">
        <v>68</v>
      </c>
      <c r="R108" s="74" t="s">
        <v>377</v>
      </c>
      <c r="S108" s="74" t="s">
        <v>116</v>
      </c>
      <c r="T108" s="74" t="s">
        <v>377</v>
      </c>
      <c r="U108" s="74">
        <v>74</v>
      </c>
      <c r="V108" s="74">
        <v>69</v>
      </c>
      <c r="W108" s="74" t="s">
        <v>205</v>
      </c>
      <c r="X108" s="74" t="s">
        <v>205</v>
      </c>
      <c r="Y108" s="74">
        <v>143</v>
      </c>
      <c r="Z108" s="71"/>
      <c r="AA108" s="71"/>
      <c r="AB108" s="71"/>
    </row>
    <row r="109" spans="4:28" ht="15.75" thickBot="1">
      <c r="D109" t="s">
        <v>380</v>
      </c>
      <c r="H109">
        <v>72</v>
      </c>
      <c r="I109">
        <v>71</v>
      </c>
      <c r="J109" t="s">
        <v>205</v>
      </c>
      <c r="O109" s="72" t="s">
        <v>116</v>
      </c>
      <c r="P109" s="72" t="s">
        <v>116</v>
      </c>
      <c r="Q109" s="60" t="s">
        <v>380</v>
      </c>
      <c r="R109" s="74" t="s">
        <v>377</v>
      </c>
      <c r="S109" s="74" t="s">
        <v>116</v>
      </c>
      <c r="T109" s="74" t="s">
        <v>377</v>
      </c>
      <c r="U109" s="74">
        <v>72</v>
      </c>
      <c r="V109" s="74">
        <v>71</v>
      </c>
      <c r="W109" s="74" t="s">
        <v>205</v>
      </c>
      <c r="X109" s="74" t="s">
        <v>205</v>
      </c>
      <c r="Y109" s="74">
        <v>143</v>
      </c>
      <c r="Z109" s="71"/>
      <c r="AA109" s="71"/>
      <c r="AB109" s="71"/>
    </row>
    <row r="110" spans="4:28" ht="15.75" thickBot="1">
      <c r="D110" t="s">
        <v>193</v>
      </c>
      <c r="H110">
        <v>70</v>
      </c>
      <c r="I110">
        <v>73</v>
      </c>
      <c r="J110" t="s">
        <v>205</v>
      </c>
      <c r="O110" s="72" t="s">
        <v>116</v>
      </c>
      <c r="P110" s="72" t="s">
        <v>116</v>
      </c>
      <c r="Q110" s="60" t="s">
        <v>193</v>
      </c>
      <c r="R110" s="74" t="s">
        <v>377</v>
      </c>
      <c r="S110" s="74" t="s">
        <v>116</v>
      </c>
      <c r="T110" s="74" t="s">
        <v>377</v>
      </c>
      <c r="U110" s="74">
        <v>70</v>
      </c>
      <c r="V110" s="74">
        <v>73</v>
      </c>
      <c r="W110" s="74" t="s">
        <v>205</v>
      </c>
      <c r="X110" s="74" t="s">
        <v>205</v>
      </c>
      <c r="Y110" s="74">
        <v>143</v>
      </c>
      <c r="Z110" s="71"/>
      <c r="AA110" s="71"/>
      <c r="AB110" s="71"/>
    </row>
    <row r="111" spans="4:28" ht="15.75" thickBot="1">
      <c r="D111" t="s">
        <v>152</v>
      </c>
      <c r="H111">
        <v>72</v>
      </c>
      <c r="I111">
        <v>71</v>
      </c>
      <c r="J111" t="s">
        <v>205</v>
      </c>
      <c r="O111" s="72" t="s">
        <v>116</v>
      </c>
      <c r="P111" s="72" t="s">
        <v>116</v>
      </c>
      <c r="Q111" s="60" t="s">
        <v>152</v>
      </c>
      <c r="R111" s="74" t="s">
        <v>377</v>
      </c>
      <c r="S111" s="74" t="s">
        <v>116</v>
      </c>
      <c r="T111" s="74" t="s">
        <v>377</v>
      </c>
      <c r="U111" s="74">
        <v>72</v>
      </c>
      <c r="V111" s="74">
        <v>71</v>
      </c>
      <c r="W111" s="74" t="s">
        <v>205</v>
      </c>
      <c r="X111" s="74" t="s">
        <v>205</v>
      </c>
      <c r="Y111" s="74">
        <v>143</v>
      </c>
      <c r="Z111" s="71"/>
      <c r="AA111" s="71"/>
      <c r="AB111" s="71"/>
    </row>
    <row r="112" spans="4:28" ht="15.75" thickBot="1">
      <c r="D112" t="s">
        <v>77</v>
      </c>
      <c r="H112">
        <v>73</v>
      </c>
      <c r="I112">
        <v>70</v>
      </c>
      <c r="J112" t="s">
        <v>205</v>
      </c>
      <c r="O112" s="72" t="s">
        <v>116</v>
      </c>
      <c r="P112" s="72" t="s">
        <v>116</v>
      </c>
      <c r="Q112" s="60" t="s">
        <v>77</v>
      </c>
      <c r="R112" s="74" t="s">
        <v>377</v>
      </c>
      <c r="S112" s="74" t="s">
        <v>116</v>
      </c>
      <c r="T112" s="74" t="s">
        <v>377</v>
      </c>
      <c r="U112" s="74">
        <v>73</v>
      </c>
      <c r="V112" s="74">
        <v>70</v>
      </c>
      <c r="W112" s="74" t="s">
        <v>205</v>
      </c>
      <c r="X112" s="74" t="s">
        <v>205</v>
      </c>
      <c r="Y112" s="74">
        <v>143</v>
      </c>
      <c r="Z112" s="71"/>
      <c r="AA112" s="71"/>
      <c r="AB112" s="71"/>
    </row>
    <row r="113" spans="4:28" ht="15.75" thickBot="1">
      <c r="D113" t="s">
        <v>381</v>
      </c>
      <c r="H113">
        <v>71</v>
      </c>
      <c r="I113">
        <v>72</v>
      </c>
      <c r="J113" t="s">
        <v>205</v>
      </c>
      <c r="O113" s="72" t="s">
        <v>116</v>
      </c>
      <c r="P113" s="72" t="s">
        <v>116</v>
      </c>
      <c r="Q113" s="60" t="s">
        <v>381</v>
      </c>
      <c r="R113" s="74" t="s">
        <v>377</v>
      </c>
      <c r="S113" s="74" t="s">
        <v>116</v>
      </c>
      <c r="T113" s="74" t="s">
        <v>377</v>
      </c>
      <c r="U113" s="74">
        <v>71</v>
      </c>
      <c r="V113" s="74">
        <v>72</v>
      </c>
      <c r="W113" s="74" t="s">
        <v>205</v>
      </c>
      <c r="X113" s="74" t="s">
        <v>205</v>
      </c>
      <c r="Y113" s="74">
        <v>143</v>
      </c>
      <c r="Z113" s="71"/>
      <c r="AA113" s="71"/>
      <c r="AB113" s="71"/>
    </row>
    <row r="114" spans="4:28" ht="15.75" thickBot="1">
      <c r="D114" t="s">
        <v>141</v>
      </c>
      <c r="H114">
        <v>74</v>
      </c>
      <c r="I114">
        <v>69</v>
      </c>
      <c r="J114" t="s">
        <v>205</v>
      </c>
      <c r="O114" s="72" t="s">
        <v>116</v>
      </c>
      <c r="P114" s="72" t="s">
        <v>116</v>
      </c>
      <c r="Q114" s="60" t="s">
        <v>141</v>
      </c>
      <c r="R114" s="74" t="s">
        <v>377</v>
      </c>
      <c r="S114" s="74" t="s">
        <v>116</v>
      </c>
      <c r="T114" s="74" t="s">
        <v>377</v>
      </c>
      <c r="U114" s="74">
        <v>74</v>
      </c>
      <c r="V114" s="74">
        <v>69</v>
      </c>
      <c r="W114" s="74" t="s">
        <v>205</v>
      </c>
      <c r="X114" s="74" t="s">
        <v>205</v>
      </c>
      <c r="Y114" s="74">
        <v>143</v>
      </c>
      <c r="Z114" s="71"/>
      <c r="AA114" s="71"/>
      <c r="AB114" s="71"/>
    </row>
    <row r="115" spans="4:28" ht="15.75" thickBot="1">
      <c r="D115" t="s">
        <v>239</v>
      </c>
      <c r="H115">
        <v>75</v>
      </c>
      <c r="I115">
        <v>69</v>
      </c>
      <c r="J115" t="s">
        <v>205</v>
      </c>
      <c r="O115" s="72" t="s">
        <v>116</v>
      </c>
      <c r="P115" s="72" t="s">
        <v>116</v>
      </c>
      <c r="Q115" s="60" t="s">
        <v>239</v>
      </c>
      <c r="R115" s="74" t="s">
        <v>377</v>
      </c>
      <c r="S115" s="74" t="s">
        <v>116</v>
      </c>
      <c r="T115" s="74" t="s">
        <v>377</v>
      </c>
      <c r="U115" s="74">
        <v>75</v>
      </c>
      <c r="V115" s="74">
        <v>69</v>
      </c>
      <c r="W115" s="74" t="s">
        <v>205</v>
      </c>
      <c r="X115" s="74" t="s">
        <v>205</v>
      </c>
      <c r="Y115" s="74">
        <v>144</v>
      </c>
      <c r="Z115" s="71"/>
      <c r="AA115" s="71"/>
      <c r="AB115" s="71"/>
    </row>
    <row r="116" spans="4:28" ht="15.75" thickBot="1">
      <c r="D116" t="s">
        <v>289</v>
      </c>
      <c r="H116">
        <v>70</v>
      </c>
      <c r="I116">
        <v>74</v>
      </c>
      <c r="J116" t="s">
        <v>205</v>
      </c>
      <c r="O116" s="72" t="s">
        <v>116</v>
      </c>
      <c r="P116" s="72" t="s">
        <v>116</v>
      </c>
      <c r="Q116" s="60" t="s">
        <v>289</v>
      </c>
      <c r="R116" s="74" t="s">
        <v>377</v>
      </c>
      <c r="S116" s="74" t="s">
        <v>116</v>
      </c>
      <c r="T116" s="74" t="s">
        <v>377</v>
      </c>
      <c r="U116" s="74">
        <v>70</v>
      </c>
      <c r="V116" s="74">
        <v>74</v>
      </c>
      <c r="W116" s="74" t="s">
        <v>205</v>
      </c>
      <c r="X116" s="74" t="s">
        <v>205</v>
      </c>
      <c r="Y116" s="74">
        <v>144</v>
      </c>
      <c r="Z116" s="71"/>
      <c r="AA116" s="71"/>
      <c r="AB116" s="71"/>
    </row>
    <row r="117" spans="4:28" ht="15.75" thickBot="1">
      <c r="D117" t="s">
        <v>162</v>
      </c>
      <c r="H117">
        <v>72</v>
      </c>
      <c r="I117">
        <v>72</v>
      </c>
      <c r="J117" t="s">
        <v>205</v>
      </c>
      <c r="O117" s="72" t="s">
        <v>116</v>
      </c>
      <c r="P117" s="72" t="s">
        <v>116</v>
      </c>
      <c r="Q117" s="60" t="s">
        <v>162</v>
      </c>
      <c r="R117" s="74" t="s">
        <v>377</v>
      </c>
      <c r="S117" s="74" t="s">
        <v>116</v>
      </c>
      <c r="T117" s="74" t="s">
        <v>377</v>
      </c>
      <c r="U117" s="74">
        <v>72</v>
      </c>
      <c r="V117" s="74">
        <v>72</v>
      </c>
      <c r="W117" s="74" t="s">
        <v>205</v>
      </c>
      <c r="X117" s="74" t="s">
        <v>205</v>
      </c>
      <c r="Y117" s="74">
        <v>144</v>
      </c>
      <c r="Z117" s="71"/>
      <c r="AA117" s="71"/>
      <c r="AB117" s="71"/>
    </row>
    <row r="118" spans="4:28" ht="15.75" thickBot="1">
      <c r="D118" t="s">
        <v>126</v>
      </c>
      <c r="H118">
        <v>73</v>
      </c>
      <c r="I118">
        <v>71</v>
      </c>
      <c r="J118" t="s">
        <v>205</v>
      </c>
      <c r="O118" s="72" t="s">
        <v>116</v>
      </c>
      <c r="P118" s="72" t="s">
        <v>116</v>
      </c>
      <c r="Q118" s="60" t="s">
        <v>126</v>
      </c>
      <c r="R118" s="74" t="s">
        <v>377</v>
      </c>
      <c r="S118" s="74" t="s">
        <v>116</v>
      </c>
      <c r="T118" s="74" t="s">
        <v>377</v>
      </c>
      <c r="U118" s="74">
        <v>73</v>
      </c>
      <c r="V118" s="74">
        <v>71</v>
      </c>
      <c r="W118" s="74" t="s">
        <v>205</v>
      </c>
      <c r="X118" s="74" t="s">
        <v>205</v>
      </c>
      <c r="Y118" s="74">
        <v>144</v>
      </c>
      <c r="Z118" s="71"/>
      <c r="AA118" s="71"/>
      <c r="AB118" s="71"/>
    </row>
    <row r="119" spans="4:28" ht="15.75" thickBot="1">
      <c r="D119" t="s">
        <v>172</v>
      </c>
      <c r="H119">
        <v>72</v>
      </c>
      <c r="I119">
        <v>72</v>
      </c>
      <c r="J119" t="s">
        <v>205</v>
      </c>
      <c r="O119" s="72" t="s">
        <v>116</v>
      </c>
      <c r="P119" s="72" t="s">
        <v>116</v>
      </c>
      <c r="Q119" s="60" t="s">
        <v>172</v>
      </c>
      <c r="R119" s="74" t="s">
        <v>377</v>
      </c>
      <c r="S119" s="74" t="s">
        <v>116</v>
      </c>
      <c r="T119" s="74" t="s">
        <v>377</v>
      </c>
      <c r="U119" s="74">
        <v>72</v>
      </c>
      <c r="V119" s="74">
        <v>72</v>
      </c>
      <c r="W119" s="74" t="s">
        <v>205</v>
      </c>
      <c r="X119" s="74" t="s">
        <v>205</v>
      </c>
      <c r="Y119" s="74">
        <v>144</v>
      </c>
      <c r="Z119" s="71"/>
      <c r="AA119" s="71"/>
      <c r="AB119" s="71"/>
    </row>
    <row r="120" spans="4:28" ht="15.75" thickBot="1">
      <c r="D120" t="s">
        <v>95</v>
      </c>
      <c r="H120">
        <v>72</v>
      </c>
      <c r="I120">
        <v>72</v>
      </c>
      <c r="J120" t="s">
        <v>205</v>
      </c>
      <c r="O120" s="72" t="s">
        <v>116</v>
      </c>
      <c r="P120" s="72" t="s">
        <v>116</v>
      </c>
      <c r="Q120" s="60" t="s">
        <v>95</v>
      </c>
      <c r="R120" s="74" t="s">
        <v>377</v>
      </c>
      <c r="S120" s="74" t="s">
        <v>116</v>
      </c>
      <c r="T120" s="74" t="s">
        <v>377</v>
      </c>
      <c r="U120" s="74">
        <v>72</v>
      </c>
      <c r="V120" s="74">
        <v>72</v>
      </c>
      <c r="W120" s="74" t="s">
        <v>205</v>
      </c>
      <c r="X120" s="74" t="s">
        <v>205</v>
      </c>
      <c r="Y120" s="74">
        <v>144</v>
      </c>
      <c r="Z120" s="71"/>
      <c r="AA120" s="71"/>
      <c r="AB120" s="71"/>
    </row>
    <row r="121" spans="4:28" ht="15.75" thickBot="1">
      <c r="D121" t="s">
        <v>34</v>
      </c>
      <c r="H121">
        <v>73</v>
      </c>
      <c r="I121">
        <v>71</v>
      </c>
      <c r="J121" t="s">
        <v>205</v>
      </c>
      <c r="O121" s="72" t="s">
        <v>116</v>
      </c>
      <c r="P121" s="72" t="s">
        <v>116</v>
      </c>
      <c r="Q121" s="60" t="s">
        <v>34</v>
      </c>
      <c r="R121" s="74" t="s">
        <v>377</v>
      </c>
      <c r="S121" s="74" t="s">
        <v>116</v>
      </c>
      <c r="T121" s="74" t="s">
        <v>377</v>
      </c>
      <c r="U121" s="74">
        <v>73</v>
      </c>
      <c r="V121" s="74">
        <v>71</v>
      </c>
      <c r="W121" s="74" t="s">
        <v>205</v>
      </c>
      <c r="X121" s="74" t="s">
        <v>205</v>
      </c>
      <c r="Y121" s="74">
        <v>144</v>
      </c>
      <c r="Z121" s="71"/>
      <c r="AA121" s="71"/>
      <c r="AB121" s="71"/>
    </row>
    <row r="122" spans="4:28" ht="15.75" thickBot="1">
      <c r="D122" t="s">
        <v>204</v>
      </c>
      <c r="H122">
        <v>71</v>
      </c>
      <c r="I122">
        <v>73</v>
      </c>
      <c r="J122" t="s">
        <v>205</v>
      </c>
      <c r="O122" s="72" t="s">
        <v>116</v>
      </c>
      <c r="P122" s="72" t="s">
        <v>116</v>
      </c>
      <c r="Q122" s="60" t="s">
        <v>204</v>
      </c>
      <c r="R122" s="74" t="s">
        <v>377</v>
      </c>
      <c r="S122" s="74" t="s">
        <v>116</v>
      </c>
      <c r="T122" s="74" t="s">
        <v>377</v>
      </c>
      <c r="U122" s="74">
        <v>71</v>
      </c>
      <c r="V122" s="74">
        <v>73</v>
      </c>
      <c r="W122" s="74" t="s">
        <v>205</v>
      </c>
      <c r="X122" s="74" t="s">
        <v>205</v>
      </c>
      <c r="Y122" s="74">
        <v>144</v>
      </c>
      <c r="Z122" s="71"/>
      <c r="AA122" s="71"/>
      <c r="AB122" s="71"/>
    </row>
    <row r="123" spans="4:28" ht="15.75" thickBot="1">
      <c r="D123" t="s">
        <v>240</v>
      </c>
      <c r="H123">
        <v>74</v>
      </c>
      <c r="I123">
        <v>71</v>
      </c>
      <c r="J123" t="s">
        <v>205</v>
      </c>
      <c r="O123" s="72" t="s">
        <v>116</v>
      </c>
      <c r="P123" s="72" t="s">
        <v>116</v>
      </c>
      <c r="Q123" s="60" t="s">
        <v>240</v>
      </c>
      <c r="R123" s="74" t="s">
        <v>377</v>
      </c>
      <c r="S123" s="74" t="s">
        <v>116</v>
      </c>
      <c r="T123" s="74" t="s">
        <v>377</v>
      </c>
      <c r="U123" s="74">
        <v>74</v>
      </c>
      <c r="V123" s="74">
        <v>71</v>
      </c>
      <c r="W123" s="74" t="s">
        <v>205</v>
      </c>
      <c r="X123" s="74" t="s">
        <v>205</v>
      </c>
      <c r="Y123" s="74">
        <v>145</v>
      </c>
      <c r="Z123" s="71"/>
      <c r="AA123" s="71"/>
      <c r="AB123" s="71"/>
    </row>
    <row r="124" spans="4:28" ht="15.75" thickBot="1">
      <c r="D124" t="s">
        <v>147</v>
      </c>
      <c r="H124">
        <v>72</v>
      </c>
      <c r="I124">
        <v>73</v>
      </c>
      <c r="J124" t="s">
        <v>205</v>
      </c>
      <c r="O124" s="72" t="s">
        <v>116</v>
      </c>
      <c r="P124" s="72" t="s">
        <v>116</v>
      </c>
      <c r="Q124" s="60" t="s">
        <v>147</v>
      </c>
      <c r="R124" s="74" t="s">
        <v>377</v>
      </c>
      <c r="S124" s="74" t="s">
        <v>116</v>
      </c>
      <c r="T124" s="74" t="s">
        <v>377</v>
      </c>
      <c r="U124" s="74">
        <v>72</v>
      </c>
      <c r="V124" s="74">
        <v>73</v>
      </c>
      <c r="W124" s="74" t="s">
        <v>205</v>
      </c>
      <c r="X124" s="74" t="s">
        <v>205</v>
      </c>
      <c r="Y124" s="74">
        <v>145</v>
      </c>
      <c r="Z124" s="71"/>
      <c r="AA124" s="71"/>
      <c r="AB124" s="71"/>
    </row>
    <row r="125" spans="4:28" ht="15.75" thickBot="1">
      <c r="D125" t="s">
        <v>92</v>
      </c>
      <c r="H125">
        <v>76</v>
      </c>
      <c r="I125">
        <v>69</v>
      </c>
      <c r="J125" t="s">
        <v>205</v>
      </c>
      <c r="O125" s="72" t="s">
        <v>116</v>
      </c>
      <c r="P125" s="72" t="s">
        <v>116</v>
      </c>
      <c r="Q125" s="60" t="s">
        <v>92</v>
      </c>
      <c r="R125" s="74" t="s">
        <v>377</v>
      </c>
      <c r="S125" s="74" t="s">
        <v>116</v>
      </c>
      <c r="T125" s="74" t="s">
        <v>377</v>
      </c>
      <c r="U125" s="74">
        <v>76</v>
      </c>
      <c r="V125" s="74">
        <v>69</v>
      </c>
      <c r="W125" s="74" t="s">
        <v>205</v>
      </c>
      <c r="X125" s="74" t="s">
        <v>205</v>
      </c>
      <c r="Y125" s="74">
        <v>145</v>
      </c>
      <c r="Z125" s="71"/>
      <c r="AA125" s="71"/>
      <c r="AB125" s="71"/>
    </row>
    <row r="126" spans="4:28" ht="15.75" thickBot="1">
      <c r="D126" t="s">
        <v>166</v>
      </c>
      <c r="H126">
        <v>70</v>
      </c>
      <c r="I126">
        <v>75</v>
      </c>
      <c r="J126" t="s">
        <v>205</v>
      </c>
      <c r="O126" s="72" t="s">
        <v>116</v>
      </c>
      <c r="P126" s="72" t="s">
        <v>116</v>
      </c>
      <c r="Q126" s="60" t="s">
        <v>166</v>
      </c>
      <c r="R126" s="74" t="s">
        <v>377</v>
      </c>
      <c r="S126" s="74" t="s">
        <v>116</v>
      </c>
      <c r="T126" s="74" t="s">
        <v>377</v>
      </c>
      <c r="U126" s="74">
        <v>70</v>
      </c>
      <c r="V126" s="74">
        <v>75</v>
      </c>
      <c r="W126" s="74" t="s">
        <v>205</v>
      </c>
      <c r="X126" s="74" t="s">
        <v>205</v>
      </c>
      <c r="Y126" s="74">
        <v>145</v>
      </c>
      <c r="Z126" s="71"/>
      <c r="AA126" s="71"/>
      <c r="AB126" s="71"/>
    </row>
    <row r="127" spans="4:28" ht="15.75" thickBot="1">
      <c r="D127" t="s">
        <v>132</v>
      </c>
      <c r="H127">
        <v>71</v>
      </c>
      <c r="I127">
        <v>74</v>
      </c>
      <c r="J127" t="s">
        <v>205</v>
      </c>
      <c r="O127" s="72" t="s">
        <v>116</v>
      </c>
      <c r="P127" s="72" t="s">
        <v>116</v>
      </c>
      <c r="Q127" s="60" t="s">
        <v>132</v>
      </c>
      <c r="R127" s="74" t="s">
        <v>377</v>
      </c>
      <c r="S127" s="74" t="s">
        <v>116</v>
      </c>
      <c r="T127" s="74" t="s">
        <v>377</v>
      </c>
      <c r="U127" s="74">
        <v>71</v>
      </c>
      <c r="V127" s="74">
        <v>74</v>
      </c>
      <c r="W127" s="74" t="s">
        <v>205</v>
      </c>
      <c r="X127" s="74" t="s">
        <v>205</v>
      </c>
      <c r="Y127" s="74">
        <v>145</v>
      </c>
      <c r="Z127" s="71"/>
      <c r="AA127" s="71"/>
      <c r="AB127" s="71"/>
    </row>
    <row r="128" spans="4:28" ht="15.75" thickBot="1">
      <c r="D128" t="s">
        <v>59</v>
      </c>
      <c r="H128">
        <v>72</v>
      </c>
      <c r="I128">
        <v>73</v>
      </c>
      <c r="J128" t="s">
        <v>205</v>
      </c>
      <c r="O128" s="72" t="s">
        <v>116</v>
      </c>
      <c r="P128" s="72" t="s">
        <v>116</v>
      </c>
      <c r="Q128" s="60" t="s">
        <v>59</v>
      </c>
      <c r="R128" s="74" t="s">
        <v>377</v>
      </c>
      <c r="S128" s="74" t="s">
        <v>116</v>
      </c>
      <c r="T128" s="74" t="s">
        <v>377</v>
      </c>
      <c r="U128" s="74">
        <v>72</v>
      </c>
      <c r="V128" s="74">
        <v>73</v>
      </c>
      <c r="W128" s="74" t="s">
        <v>205</v>
      </c>
      <c r="X128" s="74" t="s">
        <v>205</v>
      </c>
      <c r="Y128" s="74">
        <v>145</v>
      </c>
      <c r="Z128" s="71"/>
      <c r="AA128" s="71"/>
      <c r="AB128" s="71"/>
    </row>
    <row r="129" spans="4:28" ht="15.75" thickBot="1">
      <c r="D129" t="s">
        <v>47</v>
      </c>
      <c r="H129">
        <v>74</v>
      </c>
      <c r="I129">
        <v>72</v>
      </c>
      <c r="J129" t="s">
        <v>205</v>
      </c>
      <c r="O129" s="72" t="s">
        <v>116</v>
      </c>
      <c r="P129" s="72" t="s">
        <v>116</v>
      </c>
      <c r="Q129" s="60" t="s">
        <v>47</v>
      </c>
      <c r="R129" s="74" t="s">
        <v>377</v>
      </c>
      <c r="S129" s="74" t="s">
        <v>116</v>
      </c>
      <c r="T129" s="74" t="s">
        <v>377</v>
      </c>
      <c r="U129" s="74">
        <v>74</v>
      </c>
      <c r="V129" s="74">
        <v>72</v>
      </c>
      <c r="W129" s="74" t="s">
        <v>205</v>
      </c>
      <c r="X129" s="74" t="s">
        <v>205</v>
      </c>
      <c r="Y129" s="74">
        <v>146</v>
      </c>
      <c r="Z129" s="71"/>
      <c r="AA129" s="71"/>
      <c r="AB129" s="71"/>
    </row>
    <row r="130" spans="4:28" ht="15.75" thickBot="1">
      <c r="D130" t="s">
        <v>63</v>
      </c>
      <c r="H130">
        <v>77</v>
      </c>
      <c r="I130">
        <v>69</v>
      </c>
      <c r="J130" t="s">
        <v>205</v>
      </c>
      <c r="O130" s="72" t="s">
        <v>116</v>
      </c>
      <c r="P130" s="72" t="s">
        <v>116</v>
      </c>
      <c r="Q130" s="60" t="s">
        <v>63</v>
      </c>
      <c r="R130" s="74" t="s">
        <v>377</v>
      </c>
      <c r="S130" s="74" t="s">
        <v>116</v>
      </c>
      <c r="T130" s="74" t="s">
        <v>377</v>
      </c>
      <c r="U130" s="74">
        <v>77</v>
      </c>
      <c r="V130" s="74">
        <v>69</v>
      </c>
      <c r="W130" s="74" t="s">
        <v>205</v>
      </c>
      <c r="X130" s="74" t="s">
        <v>205</v>
      </c>
      <c r="Y130" s="74">
        <v>146</v>
      </c>
      <c r="Z130" s="71"/>
      <c r="AA130" s="71"/>
      <c r="AB130" s="71"/>
    </row>
    <row r="131" spans="4:28" ht="15.75" thickBot="1">
      <c r="D131" t="s">
        <v>382</v>
      </c>
      <c r="H131">
        <v>73</v>
      </c>
      <c r="I131">
        <v>73</v>
      </c>
      <c r="J131" t="s">
        <v>205</v>
      </c>
      <c r="O131" s="72" t="s">
        <v>116</v>
      </c>
      <c r="P131" s="72" t="s">
        <v>116</v>
      </c>
      <c r="Q131" s="60" t="s">
        <v>382</v>
      </c>
      <c r="R131" s="74" t="s">
        <v>377</v>
      </c>
      <c r="S131" s="74" t="s">
        <v>116</v>
      </c>
      <c r="T131" s="74" t="s">
        <v>377</v>
      </c>
      <c r="U131" s="74">
        <v>73</v>
      </c>
      <c r="V131" s="74">
        <v>73</v>
      </c>
      <c r="W131" s="74" t="s">
        <v>205</v>
      </c>
      <c r="X131" s="74" t="s">
        <v>205</v>
      </c>
      <c r="Y131" s="74">
        <v>146</v>
      </c>
      <c r="Z131" s="71"/>
      <c r="AA131" s="71"/>
      <c r="AB131" s="71"/>
    </row>
    <row r="132" spans="4:28" ht="15.75" thickBot="1">
      <c r="D132" t="s">
        <v>73</v>
      </c>
      <c r="H132">
        <v>69</v>
      </c>
      <c r="I132">
        <v>77</v>
      </c>
      <c r="J132" t="s">
        <v>205</v>
      </c>
      <c r="O132" s="72" t="s">
        <v>116</v>
      </c>
      <c r="P132" s="72" t="s">
        <v>116</v>
      </c>
      <c r="Q132" s="60" t="s">
        <v>73</v>
      </c>
      <c r="R132" s="74" t="s">
        <v>377</v>
      </c>
      <c r="S132" s="74" t="s">
        <v>116</v>
      </c>
      <c r="T132" s="74" t="s">
        <v>377</v>
      </c>
      <c r="U132" s="74">
        <v>69</v>
      </c>
      <c r="V132" s="74">
        <v>77</v>
      </c>
      <c r="W132" s="74" t="s">
        <v>205</v>
      </c>
      <c r="X132" s="74" t="s">
        <v>205</v>
      </c>
      <c r="Y132" s="74">
        <v>146</v>
      </c>
      <c r="Z132" s="71"/>
      <c r="AA132" s="71"/>
      <c r="AB132" s="71"/>
    </row>
    <row r="133" spans="4:28" ht="15.75" thickBot="1">
      <c r="D133" t="s">
        <v>187</v>
      </c>
      <c r="H133">
        <v>71</v>
      </c>
      <c r="I133">
        <v>75</v>
      </c>
      <c r="J133" t="s">
        <v>205</v>
      </c>
      <c r="O133" s="72" t="s">
        <v>116</v>
      </c>
      <c r="P133" s="72" t="s">
        <v>116</v>
      </c>
      <c r="Q133" s="60" t="s">
        <v>187</v>
      </c>
      <c r="R133" s="74" t="s">
        <v>377</v>
      </c>
      <c r="S133" s="74" t="s">
        <v>116</v>
      </c>
      <c r="T133" s="74" t="s">
        <v>377</v>
      </c>
      <c r="U133" s="74">
        <v>71</v>
      </c>
      <c r="V133" s="74">
        <v>75</v>
      </c>
      <c r="W133" s="74" t="s">
        <v>205</v>
      </c>
      <c r="X133" s="74" t="s">
        <v>205</v>
      </c>
      <c r="Y133" s="74">
        <v>146</v>
      </c>
      <c r="Z133" s="71"/>
      <c r="AA133" s="71"/>
      <c r="AB133" s="71"/>
    </row>
    <row r="134" spans="4:28" ht="15.75" thickBot="1">
      <c r="D134" t="s">
        <v>383</v>
      </c>
      <c r="H134">
        <v>75</v>
      </c>
      <c r="I134">
        <v>71</v>
      </c>
      <c r="J134" t="s">
        <v>205</v>
      </c>
      <c r="O134" s="72" t="s">
        <v>116</v>
      </c>
      <c r="P134" s="72" t="s">
        <v>116</v>
      </c>
      <c r="Q134" s="60" t="s">
        <v>383</v>
      </c>
      <c r="R134" s="74" t="s">
        <v>377</v>
      </c>
      <c r="S134" s="74" t="s">
        <v>116</v>
      </c>
      <c r="T134" s="74" t="s">
        <v>377</v>
      </c>
      <c r="U134" s="74">
        <v>75</v>
      </c>
      <c r="V134" s="74">
        <v>71</v>
      </c>
      <c r="W134" s="74" t="s">
        <v>205</v>
      </c>
      <c r="X134" s="74" t="s">
        <v>205</v>
      </c>
      <c r="Y134" s="74">
        <v>146</v>
      </c>
      <c r="Z134" s="71"/>
      <c r="AA134" s="71"/>
      <c r="AB134" s="71"/>
    </row>
    <row r="135" spans="4:28" ht="15.75" thickBot="1">
      <c r="D135" t="s">
        <v>384</v>
      </c>
      <c r="H135">
        <v>69</v>
      </c>
      <c r="I135">
        <v>77</v>
      </c>
      <c r="J135" t="s">
        <v>205</v>
      </c>
      <c r="O135" s="72" t="s">
        <v>116</v>
      </c>
      <c r="P135" s="72" t="s">
        <v>116</v>
      </c>
      <c r="Q135" s="60" t="s">
        <v>384</v>
      </c>
      <c r="R135" s="74" t="s">
        <v>377</v>
      </c>
      <c r="S135" s="74" t="s">
        <v>116</v>
      </c>
      <c r="T135" s="74" t="s">
        <v>377</v>
      </c>
      <c r="U135" s="74">
        <v>69</v>
      </c>
      <c r="V135" s="74">
        <v>77</v>
      </c>
      <c r="W135" s="74" t="s">
        <v>205</v>
      </c>
      <c r="X135" s="74" t="s">
        <v>205</v>
      </c>
      <c r="Y135" s="74">
        <v>146</v>
      </c>
      <c r="Z135" s="71"/>
      <c r="AA135" s="71"/>
      <c r="AB135" s="71"/>
    </row>
    <row r="136" spans="4:28" ht="15.75" thickBot="1">
      <c r="D136" t="s">
        <v>131</v>
      </c>
      <c r="H136">
        <v>74</v>
      </c>
      <c r="I136">
        <v>72</v>
      </c>
      <c r="J136" t="s">
        <v>205</v>
      </c>
      <c r="O136" s="72" t="s">
        <v>116</v>
      </c>
      <c r="P136" s="72" t="s">
        <v>116</v>
      </c>
      <c r="Q136" s="60" t="s">
        <v>131</v>
      </c>
      <c r="R136" s="74" t="s">
        <v>377</v>
      </c>
      <c r="S136" s="74" t="s">
        <v>116</v>
      </c>
      <c r="T136" s="74" t="s">
        <v>377</v>
      </c>
      <c r="U136" s="74">
        <v>74</v>
      </c>
      <c r="V136" s="74">
        <v>72</v>
      </c>
      <c r="W136" s="74" t="s">
        <v>205</v>
      </c>
      <c r="X136" s="74" t="s">
        <v>205</v>
      </c>
      <c r="Y136" s="74">
        <v>146</v>
      </c>
      <c r="Z136" s="71"/>
      <c r="AA136" s="71"/>
      <c r="AB136" s="71"/>
    </row>
    <row r="137" spans="4:28" ht="15.75" thickBot="1">
      <c r="D137" t="s">
        <v>90</v>
      </c>
      <c r="H137">
        <v>72</v>
      </c>
      <c r="I137">
        <v>75</v>
      </c>
      <c r="J137" t="s">
        <v>205</v>
      </c>
      <c r="O137" s="72" t="s">
        <v>116</v>
      </c>
      <c r="P137" s="72" t="s">
        <v>116</v>
      </c>
      <c r="Q137" s="60" t="s">
        <v>90</v>
      </c>
      <c r="R137" s="74" t="s">
        <v>377</v>
      </c>
      <c r="S137" s="74" t="s">
        <v>116</v>
      </c>
      <c r="T137" s="74" t="s">
        <v>377</v>
      </c>
      <c r="U137" s="74">
        <v>72</v>
      </c>
      <c r="V137" s="74">
        <v>75</v>
      </c>
      <c r="W137" s="74" t="s">
        <v>205</v>
      </c>
      <c r="X137" s="74" t="s">
        <v>205</v>
      </c>
      <c r="Y137" s="74">
        <v>147</v>
      </c>
      <c r="Z137" s="71"/>
      <c r="AA137" s="71"/>
      <c r="AB137" s="71"/>
    </row>
    <row r="138" spans="4:28" ht="15.75" thickBot="1">
      <c r="D138" t="s">
        <v>83</v>
      </c>
      <c r="H138">
        <v>73</v>
      </c>
      <c r="I138">
        <v>74</v>
      </c>
      <c r="J138" t="s">
        <v>205</v>
      </c>
      <c r="O138" s="72" t="s">
        <v>116</v>
      </c>
      <c r="P138" s="72" t="s">
        <v>116</v>
      </c>
      <c r="Q138" s="60" t="s">
        <v>83</v>
      </c>
      <c r="R138" s="74" t="s">
        <v>377</v>
      </c>
      <c r="S138" s="74" t="s">
        <v>116</v>
      </c>
      <c r="T138" s="74" t="s">
        <v>377</v>
      </c>
      <c r="U138" s="74">
        <v>73</v>
      </c>
      <c r="V138" s="74">
        <v>74</v>
      </c>
      <c r="W138" s="74" t="s">
        <v>205</v>
      </c>
      <c r="X138" s="74" t="s">
        <v>205</v>
      </c>
      <c r="Y138" s="74">
        <v>147</v>
      </c>
      <c r="Z138" s="71"/>
      <c r="AA138" s="71"/>
      <c r="AB138" s="71"/>
    </row>
    <row r="139" spans="4:28" ht="15.75" thickBot="1">
      <c r="D139" t="s">
        <v>385</v>
      </c>
      <c r="H139">
        <v>75</v>
      </c>
      <c r="I139">
        <v>72</v>
      </c>
      <c r="J139" t="s">
        <v>205</v>
      </c>
      <c r="O139" s="72" t="s">
        <v>116</v>
      </c>
      <c r="P139" s="72" t="s">
        <v>116</v>
      </c>
      <c r="Q139" s="60" t="s">
        <v>385</v>
      </c>
      <c r="R139" s="74" t="s">
        <v>377</v>
      </c>
      <c r="S139" s="74" t="s">
        <v>116</v>
      </c>
      <c r="T139" s="74" t="s">
        <v>377</v>
      </c>
      <c r="U139" s="74">
        <v>75</v>
      </c>
      <c r="V139" s="74">
        <v>72</v>
      </c>
      <c r="W139" s="74" t="s">
        <v>205</v>
      </c>
      <c r="X139" s="74" t="s">
        <v>205</v>
      </c>
      <c r="Y139" s="74">
        <v>147</v>
      </c>
      <c r="Z139" s="71"/>
      <c r="AA139" s="71"/>
      <c r="AB139" s="71"/>
    </row>
    <row r="140" spans="4:28" ht="15.75" thickBot="1">
      <c r="D140" t="s">
        <v>304</v>
      </c>
      <c r="H140">
        <v>72</v>
      </c>
      <c r="I140">
        <v>75</v>
      </c>
      <c r="J140" t="s">
        <v>205</v>
      </c>
      <c r="O140" s="72" t="s">
        <v>116</v>
      </c>
      <c r="P140" s="72" t="s">
        <v>116</v>
      </c>
      <c r="Q140" s="60" t="s">
        <v>304</v>
      </c>
      <c r="R140" s="74" t="s">
        <v>377</v>
      </c>
      <c r="S140" s="74" t="s">
        <v>116</v>
      </c>
      <c r="T140" s="74" t="s">
        <v>377</v>
      </c>
      <c r="U140" s="74">
        <v>72</v>
      </c>
      <c r="V140" s="74">
        <v>75</v>
      </c>
      <c r="W140" s="74" t="s">
        <v>205</v>
      </c>
      <c r="X140" s="74" t="s">
        <v>205</v>
      </c>
      <c r="Y140" s="74">
        <v>147</v>
      </c>
      <c r="Z140" s="71"/>
      <c r="AA140" s="71"/>
      <c r="AB140" s="71"/>
    </row>
    <row r="141" spans="4:28" ht="15.75" thickBot="1">
      <c r="D141" t="s">
        <v>184</v>
      </c>
      <c r="H141">
        <v>72</v>
      </c>
      <c r="I141">
        <v>75</v>
      </c>
      <c r="J141" t="s">
        <v>205</v>
      </c>
      <c r="O141" s="72" t="s">
        <v>116</v>
      </c>
      <c r="P141" s="72" t="s">
        <v>116</v>
      </c>
      <c r="Q141" s="60" t="s">
        <v>184</v>
      </c>
      <c r="R141" s="74" t="s">
        <v>377</v>
      </c>
      <c r="S141" s="74" t="s">
        <v>116</v>
      </c>
      <c r="T141" s="74" t="s">
        <v>377</v>
      </c>
      <c r="U141" s="74">
        <v>72</v>
      </c>
      <c r="V141" s="74">
        <v>75</v>
      </c>
      <c r="W141" s="74" t="s">
        <v>205</v>
      </c>
      <c r="X141" s="74" t="s">
        <v>205</v>
      </c>
      <c r="Y141" s="74">
        <v>147</v>
      </c>
      <c r="Z141" s="71"/>
      <c r="AA141" s="71"/>
      <c r="AB141" s="71"/>
    </row>
    <row r="142" spans="4:28" ht="15.75" thickBot="1">
      <c r="D142" t="s">
        <v>210</v>
      </c>
      <c r="H142">
        <v>77</v>
      </c>
      <c r="I142">
        <v>70</v>
      </c>
      <c r="J142" t="s">
        <v>205</v>
      </c>
      <c r="O142" s="72" t="s">
        <v>116</v>
      </c>
      <c r="P142" s="72" t="s">
        <v>116</v>
      </c>
      <c r="Q142" s="60" t="s">
        <v>210</v>
      </c>
      <c r="R142" s="74" t="s">
        <v>377</v>
      </c>
      <c r="S142" s="74" t="s">
        <v>116</v>
      </c>
      <c r="T142" s="74" t="s">
        <v>377</v>
      </c>
      <c r="U142" s="74">
        <v>77</v>
      </c>
      <c r="V142" s="74">
        <v>70</v>
      </c>
      <c r="W142" s="74" t="s">
        <v>205</v>
      </c>
      <c r="X142" s="74" t="s">
        <v>205</v>
      </c>
      <c r="Y142" s="74">
        <v>147</v>
      </c>
      <c r="Z142" s="71"/>
      <c r="AA142" s="71"/>
      <c r="AB142" s="71"/>
    </row>
    <row r="143" spans="4:28" ht="15.75" thickBot="1">
      <c r="D143" t="s">
        <v>386</v>
      </c>
      <c r="H143">
        <v>72</v>
      </c>
      <c r="I143">
        <v>76</v>
      </c>
      <c r="J143" t="s">
        <v>205</v>
      </c>
      <c r="O143" s="72" t="s">
        <v>116</v>
      </c>
      <c r="P143" s="72" t="s">
        <v>116</v>
      </c>
      <c r="Q143" s="60" t="s">
        <v>386</v>
      </c>
      <c r="R143" s="74" t="s">
        <v>377</v>
      </c>
      <c r="S143" s="74" t="s">
        <v>116</v>
      </c>
      <c r="T143" s="74" t="s">
        <v>377</v>
      </c>
      <c r="U143" s="74">
        <v>72</v>
      </c>
      <c r="V143" s="74">
        <v>76</v>
      </c>
      <c r="W143" s="74" t="s">
        <v>205</v>
      </c>
      <c r="X143" s="74" t="s">
        <v>205</v>
      </c>
      <c r="Y143" s="74">
        <v>148</v>
      </c>
      <c r="Z143" s="71"/>
      <c r="AA143" s="71"/>
      <c r="AB143" s="71"/>
    </row>
    <row r="144" spans="4:28" ht="15.75" thickBot="1">
      <c r="D144" t="s">
        <v>387</v>
      </c>
      <c r="H144">
        <v>77</v>
      </c>
      <c r="I144">
        <v>71</v>
      </c>
      <c r="J144" t="s">
        <v>205</v>
      </c>
      <c r="O144" s="72" t="s">
        <v>116</v>
      </c>
      <c r="P144" s="72" t="s">
        <v>116</v>
      </c>
      <c r="Q144" s="60" t="s">
        <v>387</v>
      </c>
      <c r="R144" s="74" t="s">
        <v>377</v>
      </c>
      <c r="S144" s="74" t="s">
        <v>116</v>
      </c>
      <c r="T144" s="74" t="s">
        <v>377</v>
      </c>
      <c r="U144" s="74">
        <v>77</v>
      </c>
      <c r="V144" s="74">
        <v>71</v>
      </c>
      <c r="W144" s="74" t="s">
        <v>205</v>
      </c>
      <c r="X144" s="74" t="s">
        <v>205</v>
      </c>
      <c r="Y144" s="74">
        <v>148</v>
      </c>
      <c r="Z144" s="71"/>
      <c r="AA144" s="71"/>
      <c r="AB144" s="71"/>
    </row>
    <row r="145" spans="4:28" ht="15.75" thickBot="1">
      <c r="D145" t="s">
        <v>388</v>
      </c>
      <c r="H145">
        <v>72</v>
      </c>
      <c r="I145">
        <v>76</v>
      </c>
      <c r="J145" t="s">
        <v>205</v>
      </c>
      <c r="O145" s="72" t="s">
        <v>116</v>
      </c>
      <c r="P145" s="72" t="s">
        <v>116</v>
      </c>
      <c r="Q145" s="60" t="s">
        <v>388</v>
      </c>
      <c r="R145" s="74" t="s">
        <v>377</v>
      </c>
      <c r="S145" s="74" t="s">
        <v>116</v>
      </c>
      <c r="T145" s="74" t="s">
        <v>377</v>
      </c>
      <c r="U145" s="74">
        <v>72</v>
      </c>
      <c r="V145" s="74">
        <v>76</v>
      </c>
      <c r="W145" s="74" t="s">
        <v>205</v>
      </c>
      <c r="X145" s="74" t="s">
        <v>205</v>
      </c>
      <c r="Y145" s="74">
        <v>148</v>
      </c>
      <c r="Z145" s="71"/>
      <c r="AA145" s="71"/>
      <c r="AB145" s="71"/>
    </row>
    <row r="146" spans="4:28" ht="15.75" thickBot="1">
      <c r="D146" t="s">
        <v>389</v>
      </c>
      <c r="H146">
        <v>75</v>
      </c>
      <c r="I146">
        <v>74</v>
      </c>
      <c r="J146" t="s">
        <v>205</v>
      </c>
      <c r="O146" s="72" t="s">
        <v>116</v>
      </c>
      <c r="P146" s="72" t="s">
        <v>116</v>
      </c>
      <c r="Q146" s="60" t="s">
        <v>389</v>
      </c>
      <c r="R146" s="74" t="s">
        <v>377</v>
      </c>
      <c r="S146" s="74" t="s">
        <v>116</v>
      </c>
      <c r="T146" s="74" t="s">
        <v>377</v>
      </c>
      <c r="U146" s="74">
        <v>75</v>
      </c>
      <c r="V146" s="74">
        <v>74</v>
      </c>
      <c r="W146" s="74" t="s">
        <v>205</v>
      </c>
      <c r="X146" s="74" t="s">
        <v>205</v>
      </c>
      <c r="Y146" s="74">
        <v>149</v>
      </c>
      <c r="Z146" s="71"/>
      <c r="AA146" s="71"/>
      <c r="AB146" s="71"/>
    </row>
    <row r="147" spans="4:28" ht="15.75" thickBot="1">
      <c r="D147" t="s">
        <v>145</v>
      </c>
      <c r="H147">
        <v>74</v>
      </c>
      <c r="I147">
        <v>75</v>
      </c>
      <c r="J147" t="s">
        <v>205</v>
      </c>
      <c r="O147" s="72" t="s">
        <v>116</v>
      </c>
      <c r="P147" s="72" t="s">
        <v>116</v>
      </c>
      <c r="Q147" s="60" t="s">
        <v>145</v>
      </c>
      <c r="R147" s="74" t="s">
        <v>377</v>
      </c>
      <c r="S147" s="74" t="s">
        <v>116</v>
      </c>
      <c r="T147" s="74" t="s">
        <v>377</v>
      </c>
      <c r="U147" s="74">
        <v>74</v>
      </c>
      <c r="V147" s="74">
        <v>75</v>
      </c>
      <c r="W147" s="74" t="s">
        <v>205</v>
      </c>
      <c r="X147" s="74" t="s">
        <v>205</v>
      </c>
      <c r="Y147" s="74">
        <v>149</v>
      </c>
      <c r="Z147" s="71"/>
      <c r="AA147" s="71"/>
      <c r="AB147" s="71"/>
    </row>
    <row r="148" spans="4:28" ht="15.75" thickBot="1">
      <c r="D148" t="s">
        <v>37</v>
      </c>
      <c r="H148">
        <v>70</v>
      </c>
      <c r="I148">
        <v>79</v>
      </c>
      <c r="J148" t="s">
        <v>205</v>
      </c>
      <c r="O148" s="72" t="s">
        <v>116</v>
      </c>
      <c r="P148" s="72" t="s">
        <v>116</v>
      </c>
      <c r="Q148" s="60" t="s">
        <v>37</v>
      </c>
      <c r="R148" s="74" t="s">
        <v>377</v>
      </c>
      <c r="S148" s="74" t="s">
        <v>116</v>
      </c>
      <c r="T148" s="74" t="s">
        <v>377</v>
      </c>
      <c r="U148" s="74">
        <v>70</v>
      </c>
      <c r="V148" s="74">
        <v>79</v>
      </c>
      <c r="W148" s="74" t="s">
        <v>205</v>
      </c>
      <c r="X148" s="74" t="s">
        <v>205</v>
      </c>
      <c r="Y148" s="74">
        <v>149</v>
      </c>
      <c r="Z148" s="71"/>
      <c r="AA148" s="71"/>
      <c r="AB148" s="71"/>
    </row>
    <row r="149" spans="4:28" ht="15.75" thickBot="1">
      <c r="D149" t="s">
        <v>192</v>
      </c>
      <c r="H149">
        <v>73</v>
      </c>
      <c r="I149">
        <v>77</v>
      </c>
      <c r="J149" t="s">
        <v>205</v>
      </c>
      <c r="O149" s="72" t="s">
        <v>116</v>
      </c>
      <c r="P149" s="72" t="s">
        <v>116</v>
      </c>
      <c r="Q149" s="60" t="s">
        <v>192</v>
      </c>
      <c r="R149" s="74" t="s">
        <v>377</v>
      </c>
      <c r="S149" s="74" t="s">
        <v>116</v>
      </c>
      <c r="T149" s="74" t="s">
        <v>377</v>
      </c>
      <c r="U149" s="74">
        <v>73</v>
      </c>
      <c r="V149" s="74">
        <v>77</v>
      </c>
      <c r="W149" s="74" t="s">
        <v>205</v>
      </c>
      <c r="X149" s="74" t="s">
        <v>205</v>
      </c>
      <c r="Y149" s="74">
        <v>150</v>
      </c>
      <c r="Z149" s="71"/>
      <c r="AA149" s="71"/>
      <c r="AB149" s="71"/>
    </row>
    <row r="150" spans="4:28" ht="15.75" thickBot="1">
      <c r="D150" t="s">
        <v>390</v>
      </c>
      <c r="H150">
        <v>76</v>
      </c>
      <c r="I150">
        <v>74</v>
      </c>
      <c r="J150" t="s">
        <v>205</v>
      </c>
      <c r="O150" s="72" t="s">
        <v>116</v>
      </c>
      <c r="P150" s="72" t="s">
        <v>116</v>
      </c>
      <c r="Q150" s="60" t="s">
        <v>390</v>
      </c>
      <c r="R150" s="74" t="s">
        <v>377</v>
      </c>
      <c r="S150" s="74" t="s">
        <v>116</v>
      </c>
      <c r="T150" s="74" t="s">
        <v>377</v>
      </c>
      <c r="U150" s="74">
        <v>76</v>
      </c>
      <c r="V150" s="74">
        <v>74</v>
      </c>
      <c r="W150" s="74" t="s">
        <v>205</v>
      </c>
      <c r="X150" s="74" t="s">
        <v>205</v>
      </c>
      <c r="Y150" s="74">
        <v>150</v>
      </c>
      <c r="Z150" s="71"/>
      <c r="AA150" s="71"/>
      <c r="AB150" s="71"/>
    </row>
    <row r="151" spans="4:28" ht="15.75" thickBot="1">
      <c r="D151" t="s">
        <v>391</v>
      </c>
      <c r="H151">
        <v>73</v>
      </c>
      <c r="I151">
        <v>77</v>
      </c>
      <c r="J151" t="s">
        <v>205</v>
      </c>
      <c r="O151" s="72" t="s">
        <v>116</v>
      </c>
      <c r="P151" s="72" t="s">
        <v>116</v>
      </c>
      <c r="Q151" s="60" t="s">
        <v>391</v>
      </c>
      <c r="R151" s="74" t="s">
        <v>377</v>
      </c>
      <c r="S151" s="74" t="s">
        <v>116</v>
      </c>
      <c r="T151" s="74" t="s">
        <v>377</v>
      </c>
      <c r="U151" s="74">
        <v>73</v>
      </c>
      <c r="V151" s="74">
        <v>77</v>
      </c>
      <c r="W151" s="74" t="s">
        <v>205</v>
      </c>
      <c r="X151" s="74" t="s">
        <v>205</v>
      </c>
      <c r="Y151" s="74">
        <v>150</v>
      </c>
      <c r="Z151" s="71"/>
      <c r="AA151" s="71"/>
      <c r="AB151" s="71"/>
    </row>
    <row r="152" spans="4:28" ht="15.75" thickBot="1">
      <c r="D152" t="s">
        <v>64</v>
      </c>
      <c r="H152">
        <v>76</v>
      </c>
      <c r="I152">
        <v>76</v>
      </c>
      <c r="J152" t="s">
        <v>205</v>
      </c>
      <c r="O152" s="72" t="s">
        <v>116</v>
      </c>
      <c r="P152" s="72" t="s">
        <v>116</v>
      </c>
      <c r="Q152" s="60" t="s">
        <v>64</v>
      </c>
      <c r="R152" s="74" t="s">
        <v>377</v>
      </c>
      <c r="S152" s="74" t="s">
        <v>116</v>
      </c>
      <c r="T152" s="74" t="s">
        <v>377</v>
      </c>
      <c r="U152" s="74">
        <v>76</v>
      </c>
      <c r="V152" s="74">
        <v>76</v>
      </c>
      <c r="W152" s="74" t="s">
        <v>205</v>
      </c>
      <c r="X152" s="74" t="s">
        <v>205</v>
      </c>
      <c r="Y152" s="74">
        <v>152</v>
      </c>
      <c r="Z152" s="71"/>
      <c r="AA152" s="71"/>
      <c r="AB152" s="71"/>
    </row>
    <row r="153" spans="4:28" ht="15.75" thickBot="1">
      <c r="D153" t="s">
        <v>84</v>
      </c>
      <c r="H153">
        <v>73</v>
      </c>
      <c r="I153">
        <v>79</v>
      </c>
      <c r="J153" t="s">
        <v>205</v>
      </c>
      <c r="O153" s="72" t="s">
        <v>116</v>
      </c>
      <c r="P153" s="72" t="s">
        <v>116</v>
      </c>
      <c r="Q153" s="60" t="s">
        <v>84</v>
      </c>
      <c r="R153" s="74" t="s">
        <v>377</v>
      </c>
      <c r="S153" s="74" t="s">
        <v>116</v>
      </c>
      <c r="T153" s="74" t="s">
        <v>377</v>
      </c>
      <c r="U153" s="74">
        <v>73</v>
      </c>
      <c r="V153" s="74">
        <v>79</v>
      </c>
      <c r="W153" s="74" t="s">
        <v>205</v>
      </c>
      <c r="X153" s="74" t="s">
        <v>205</v>
      </c>
      <c r="Y153" s="74">
        <v>152</v>
      </c>
      <c r="Z153" s="71"/>
      <c r="AA153" s="71"/>
      <c r="AB153" s="71"/>
    </row>
    <row r="154" spans="4:28" ht="15.75" thickBot="1">
      <c r="D154" t="s">
        <v>191</v>
      </c>
      <c r="H154">
        <v>75</v>
      </c>
      <c r="I154">
        <v>78</v>
      </c>
      <c r="J154" t="s">
        <v>205</v>
      </c>
      <c r="O154" s="72" t="s">
        <v>116</v>
      </c>
      <c r="P154" s="72" t="s">
        <v>116</v>
      </c>
      <c r="Q154" s="60" t="s">
        <v>191</v>
      </c>
      <c r="R154" s="74" t="s">
        <v>377</v>
      </c>
      <c r="S154" s="74" t="s">
        <v>116</v>
      </c>
      <c r="T154" s="74" t="s">
        <v>377</v>
      </c>
      <c r="U154" s="74">
        <v>75</v>
      </c>
      <c r="V154" s="74">
        <v>78</v>
      </c>
      <c r="W154" s="74" t="s">
        <v>205</v>
      </c>
      <c r="X154" s="74" t="s">
        <v>205</v>
      </c>
      <c r="Y154" s="74">
        <v>153</v>
      </c>
      <c r="Z154" s="71"/>
      <c r="AA154" s="71"/>
      <c r="AB154" s="71"/>
    </row>
    <row r="155" spans="4:28" ht="15.75" thickBot="1">
      <c r="D155" t="s">
        <v>392</v>
      </c>
      <c r="H155">
        <v>77</v>
      </c>
      <c r="I155">
        <v>76</v>
      </c>
      <c r="J155" t="s">
        <v>205</v>
      </c>
      <c r="O155" s="72" t="s">
        <v>116</v>
      </c>
      <c r="P155" s="72" t="s">
        <v>116</v>
      </c>
      <c r="Q155" s="60" t="s">
        <v>392</v>
      </c>
      <c r="R155" s="74" t="s">
        <v>377</v>
      </c>
      <c r="S155" s="74" t="s">
        <v>116</v>
      </c>
      <c r="T155" s="74" t="s">
        <v>377</v>
      </c>
      <c r="U155" s="74">
        <v>77</v>
      </c>
      <c r="V155" s="74">
        <v>76</v>
      </c>
      <c r="W155" s="74" t="s">
        <v>205</v>
      </c>
      <c r="X155" s="74" t="s">
        <v>205</v>
      </c>
      <c r="Y155" s="74">
        <v>153</v>
      </c>
      <c r="Z155" s="71"/>
      <c r="AA155" s="71"/>
      <c r="AB155" s="71"/>
    </row>
    <row r="156" spans="4:28" ht="15.75" thickBot="1">
      <c r="D156" t="s">
        <v>393</v>
      </c>
      <c r="H156">
        <v>74</v>
      </c>
      <c r="I156">
        <v>80</v>
      </c>
      <c r="J156" t="s">
        <v>205</v>
      </c>
      <c r="O156" s="72" t="s">
        <v>116</v>
      </c>
      <c r="P156" s="72" t="s">
        <v>116</v>
      </c>
      <c r="Q156" s="60" t="s">
        <v>393</v>
      </c>
      <c r="R156" s="74" t="s">
        <v>377</v>
      </c>
      <c r="S156" s="74" t="s">
        <v>116</v>
      </c>
      <c r="T156" s="74" t="s">
        <v>377</v>
      </c>
      <c r="U156" s="74">
        <v>74</v>
      </c>
      <c r="V156" s="74">
        <v>80</v>
      </c>
      <c r="W156" s="74" t="s">
        <v>205</v>
      </c>
      <c r="X156" s="74" t="s">
        <v>205</v>
      </c>
      <c r="Y156" s="74">
        <v>154</v>
      </c>
      <c r="Z156" s="71"/>
      <c r="AA156" s="71"/>
      <c r="AB156" s="71"/>
    </row>
    <row r="157" spans="4:28" ht="15.75" thickBot="1">
      <c r="D157" t="s">
        <v>394</v>
      </c>
      <c r="H157">
        <v>81</v>
      </c>
      <c r="I157">
        <v>76</v>
      </c>
      <c r="J157" t="s">
        <v>205</v>
      </c>
      <c r="O157" s="72" t="s">
        <v>116</v>
      </c>
      <c r="P157" s="72" t="s">
        <v>116</v>
      </c>
      <c r="Q157" s="60" t="s">
        <v>394</v>
      </c>
      <c r="R157" s="74" t="s">
        <v>377</v>
      </c>
      <c r="S157" s="74" t="s">
        <v>116</v>
      </c>
      <c r="T157" s="74" t="s">
        <v>377</v>
      </c>
      <c r="U157" s="74">
        <v>81</v>
      </c>
      <c r="V157" s="74">
        <v>76</v>
      </c>
      <c r="W157" s="74" t="s">
        <v>205</v>
      </c>
      <c r="X157" s="74" t="s">
        <v>205</v>
      </c>
      <c r="Y157" s="74">
        <v>157</v>
      </c>
      <c r="Z157" s="71"/>
      <c r="AA157" s="71"/>
      <c r="AB157" s="71"/>
    </row>
    <row r="158" spans="4:28" ht="15.75" thickBot="1">
      <c r="D158" t="s">
        <v>124</v>
      </c>
      <c r="H158">
        <v>31</v>
      </c>
      <c r="I158" t="s">
        <v>205</v>
      </c>
      <c r="J158" t="s">
        <v>205</v>
      </c>
      <c r="O158" s="72" t="s">
        <v>116</v>
      </c>
      <c r="P158" s="72" t="s">
        <v>116</v>
      </c>
      <c r="Q158" s="60" t="s">
        <v>124</v>
      </c>
      <c r="R158" s="74" t="s">
        <v>301</v>
      </c>
      <c r="S158" s="74" t="s">
        <v>116</v>
      </c>
      <c r="T158" s="74" t="s">
        <v>301</v>
      </c>
      <c r="U158" s="74">
        <v>31</v>
      </c>
      <c r="V158" s="74" t="s">
        <v>205</v>
      </c>
      <c r="W158" s="74" t="s">
        <v>205</v>
      </c>
      <c r="X158" s="74" t="s">
        <v>205</v>
      </c>
      <c r="Y158" s="74" t="s">
        <v>205</v>
      </c>
      <c r="Z158" s="71"/>
      <c r="AA158" s="71"/>
      <c r="AB158" s="71"/>
    </row>
    <row r="159" spans="4:28">
      <c r="D159" t="s">
        <v>189</v>
      </c>
      <c r="H159">
        <v>72</v>
      </c>
      <c r="I159">
        <v>82</v>
      </c>
      <c r="J159" t="s">
        <v>205</v>
      </c>
      <c r="O159" s="72" t="s">
        <v>116</v>
      </c>
      <c r="P159" s="72" t="s">
        <v>116</v>
      </c>
      <c r="Q159" s="60" t="s">
        <v>189</v>
      </c>
      <c r="R159" s="74" t="s">
        <v>395</v>
      </c>
      <c r="S159" s="74" t="s">
        <v>116</v>
      </c>
      <c r="T159" s="74" t="s">
        <v>395</v>
      </c>
      <c r="U159" s="74">
        <v>72</v>
      </c>
      <c r="V159" s="74">
        <v>82</v>
      </c>
      <c r="W159" s="74" t="s">
        <v>205</v>
      </c>
      <c r="X159" s="74" t="s">
        <v>205</v>
      </c>
      <c r="Y159" s="74">
        <v>154</v>
      </c>
      <c r="Z159" s="71"/>
      <c r="AA159" s="71"/>
      <c r="AB159" s="71"/>
    </row>
  </sheetData>
  <mergeCells count="1">
    <mergeCell ref="O82:AB8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2BC9A-DEEC-4F19-B9CF-E811F6EB2B5E}">
  <dimension ref="A1"/>
  <sheetViews>
    <sheetView workbookViewId="0">
      <selection activeCell="A45" sqref="A1:A1048576"/>
    </sheetView>
  </sheetViews>
  <sheetFormatPr defaultRowHeight="1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22"/>
  <sheetViews>
    <sheetView topLeftCell="D1" workbookViewId="0">
      <selection activeCell="A45" sqref="A1:A1048576"/>
    </sheetView>
  </sheetViews>
  <sheetFormatPr defaultColWidth="8.85546875" defaultRowHeight="15"/>
  <cols>
    <col min="1" max="1" width="24.140625" style="43" customWidth="1"/>
    <col min="2" max="2" width="11" style="3" customWidth="1"/>
    <col min="3" max="3" width="11" style="3" hidden="1" customWidth="1"/>
    <col min="4" max="4" width="9.42578125" style="2" customWidth="1"/>
    <col min="5" max="5" width="6.28515625" style="8" customWidth="1"/>
    <col min="6" max="6" width="7" style="8" hidden="1" customWidth="1"/>
    <col min="7" max="7" width="7.28515625" style="8" hidden="1" customWidth="1"/>
    <col min="8" max="10" width="9.42578125" style="8" customWidth="1"/>
    <col min="11" max="20" width="10.140625" style="1" customWidth="1"/>
    <col min="21" max="21" width="8.85546875" style="1"/>
    <col min="22" max="22" width="8.85546875" style="1" hidden="1" customWidth="1"/>
    <col min="23" max="23" width="8.42578125" style="1" hidden="1" customWidth="1"/>
    <col min="24" max="25" width="8.85546875" style="1" hidden="1" customWidth="1"/>
    <col min="26" max="26" width="8.85546875" style="1"/>
    <col min="27" max="30" width="0" style="1" hidden="1" customWidth="1"/>
    <col min="31" max="16384" width="8.85546875" style="1"/>
  </cols>
  <sheetData>
    <row r="1" spans="1:30" s="55" customFormat="1" ht="36" customHeight="1" thickBot="1">
      <c r="A1" s="56"/>
      <c r="B1" s="54"/>
      <c r="C1" s="54"/>
      <c r="D1" s="54"/>
      <c r="E1" s="177" t="s">
        <v>0</v>
      </c>
      <c r="F1" s="177"/>
      <c r="G1" s="177"/>
      <c r="H1" s="178"/>
      <c r="I1" s="179" t="s">
        <v>1</v>
      </c>
      <c r="J1" s="180"/>
      <c r="K1" s="179" t="s">
        <v>2</v>
      </c>
      <c r="L1" s="180"/>
      <c r="M1" s="180"/>
      <c r="N1" s="180"/>
      <c r="O1" s="180"/>
      <c r="P1" s="181"/>
      <c r="Q1" s="179" t="s">
        <v>1</v>
      </c>
      <c r="R1" s="180"/>
      <c r="S1" s="175" t="s">
        <v>3</v>
      </c>
      <c r="T1" s="176"/>
      <c r="U1" s="58" t="s">
        <v>4</v>
      </c>
    </row>
    <row r="2" spans="1:30" s="3" customFormat="1" ht="45.95" customHeight="1" thickBot="1">
      <c r="A2" s="50" t="s">
        <v>325</v>
      </c>
      <c r="B2" s="7" t="s">
        <v>326</v>
      </c>
      <c r="C2" s="7" t="s">
        <v>7</v>
      </c>
      <c r="D2" s="7" t="s">
        <v>8</v>
      </c>
      <c r="E2" s="4" t="s">
        <v>9</v>
      </c>
      <c r="F2" s="4" t="s">
        <v>10</v>
      </c>
      <c r="G2" s="4" t="s">
        <v>11</v>
      </c>
      <c r="H2" s="4" t="s">
        <v>12</v>
      </c>
      <c r="I2" s="5" t="s">
        <v>13</v>
      </c>
      <c r="J2" s="5" t="s">
        <v>15</v>
      </c>
      <c r="K2" s="57" t="s">
        <v>16</v>
      </c>
      <c r="L2" s="5" t="s">
        <v>17</v>
      </c>
      <c r="M2" s="5" t="s">
        <v>18</v>
      </c>
      <c r="N2" s="5" t="s">
        <v>19</v>
      </c>
      <c r="O2" s="5" t="s">
        <v>20</v>
      </c>
      <c r="P2" s="5" t="s">
        <v>21</v>
      </c>
      <c r="Q2" s="57" t="s">
        <v>24</v>
      </c>
      <c r="R2" s="5" t="s">
        <v>22</v>
      </c>
      <c r="S2" s="6" t="s">
        <v>25</v>
      </c>
      <c r="T2" s="6" t="s">
        <v>26</v>
      </c>
      <c r="U2" s="53"/>
      <c r="V2" s="3" t="s">
        <v>25</v>
      </c>
      <c r="W2" s="3" t="s">
        <v>27</v>
      </c>
      <c r="X2" s="3" t="s">
        <v>22</v>
      </c>
      <c r="Y2" s="3" t="s">
        <v>28</v>
      </c>
    </row>
    <row r="3" spans="1:30">
      <c r="A3" s="42" t="s">
        <v>240</v>
      </c>
      <c r="B3" s="3">
        <f>VLOOKUP(A3,'DK Pricing'!H:J,3,FALSE)</f>
        <v>8300</v>
      </c>
      <c r="C3" s="3">
        <f>VLOOKUP(A3,'[3]FanDuel-PGA-2018-06-23-26477-pl'!$D:$H,5,FALSE)</f>
        <v>7600</v>
      </c>
      <c r="D3" s="1" t="e">
        <f>RANK(U3,U$3:U$124)</f>
        <v>#REF!</v>
      </c>
      <c r="E3" s="8" t="e">
        <f>VLOOKUP(A3,#REF!,2,FALSE)</f>
        <v>#REF!</v>
      </c>
      <c r="F3" s="8">
        <v>73</v>
      </c>
      <c r="G3" s="8">
        <v>71</v>
      </c>
      <c r="H3" s="8" t="e">
        <f t="shared" ref="H3:H34" si="0">E3-63</f>
        <v>#REF!</v>
      </c>
      <c r="I3" s="8" t="e">
        <f>VLOOKUP(A3,#REF!,3,FALSE)</f>
        <v>#REF!</v>
      </c>
      <c r="J3" s="8" t="e">
        <f>VLOOKUP(A3,#REF!,4,FALSE)</f>
        <v>#REF!</v>
      </c>
      <c r="K3" s="1" t="e">
        <f>VLOOKUP(A3,SG!H:L,7,FALSE)</f>
        <v>#N/A</v>
      </c>
      <c r="L3" s="1" t="e">
        <f>VLOOKUP(A3,SG!H:L,5,FALSE)</f>
        <v>#N/A</v>
      </c>
      <c r="M3" s="1" t="e">
        <f>VLOOKUP(A3,SG!H:L,6,FALSE)</f>
        <v>#N/A</v>
      </c>
      <c r="N3" s="1" t="e">
        <f>L3+M3</f>
        <v>#N/A</v>
      </c>
      <c r="O3" s="1" t="e">
        <f>VLOOKUP(A3,SG!H:L,4,FALSE)</f>
        <v>#N/A</v>
      </c>
      <c r="P3" s="1" t="e">
        <f>VLOOKUP(A3,SG!H:L,3,FALSE)</f>
        <v>#N/A</v>
      </c>
      <c r="Q3" s="1" t="e">
        <f>VLOOKUP(A3,#REF!,8,FALSE)</f>
        <v>#REF!</v>
      </c>
      <c r="R3" s="1" t="e">
        <f>VLOOKUP(A3,#REF!,7,FALSE)</f>
        <v>#REF!</v>
      </c>
      <c r="S3" s="1">
        <v>22</v>
      </c>
      <c r="T3" s="1">
        <v>24</v>
      </c>
      <c r="U3" s="47" t="e">
        <f>(I3*3.75)-(J3*1.75)+((K3+L3+M3+N3+N3+O3+P3)/3)+(AA3/3)+(AB3/3)+(AC3/3)+(AD3/3)-(B3/750)+(V3/3)+(W3/3)+X3+Y3</f>
        <v>#REF!</v>
      </c>
      <c r="V3" s="1">
        <f t="shared" ref="V3:V34" si="1">RANK(S3,S$3:S$150,0)/10</f>
        <v>11.3</v>
      </c>
      <c r="W3" s="1">
        <f t="shared" ref="W3:W34" si="2">RANK(T3,T$3:T$150,0)/10</f>
        <v>11.4</v>
      </c>
      <c r="X3" s="1" t="e">
        <f>RANK(R3,R$3:R$150,0)/10</f>
        <v>#REF!</v>
      </c>
      <c r="Y3" s="1" t="e">
        <f>RANK(Q3,Q$3:Q$150,0)/10</f>
        <v>#REF!</v>
      </c>
      <c r="AA3" s="1" t="e">
        <f t="shared" ref="AA3:AD34" si="3">RANK(Q3,Q$3:Q$77,0)/10</f>
        <v>#REF!</v>
      </c>
      <c r="AB3" s="1" t="e">
        <f t="shared" si="3"/>
        <v>#REF!</v>
      </c>
      <c r="AC3" s="1">
        <f t="shared" si="3"/>
        <v>7</v>
      </c>
      <c r="AD3" s="1">
        <f t="shared" si="3"/>
        <v>6.9</v>
      </c>
    </row>
    <row r="4" spans="1:30">
      <c r="A4" s="43" t="s">
        <v>242</v>
      </c>
      <c r="B4" s="3">
        <f>VLOOKUP(A4,'DK Pricing'!H:J,3,FALSE)</f>
        <v>8600</v>
      </c>
      <c r="D4" s="1" t="e">
        <f t="shared" ref="D4:D67" si="4">RANK(U4,U$3:U$124)</f>
        <v>#REF!</v>
      </c>
      <c r="E4" s="8" t="e">
        <f>VLOOKUP(A4,#REF!,2,FALSE)</f>
        <v>#REF!</v>
      </c>
      <c r="H4" s="8" t="e">
        <f t="shared" si="0"/>
        <v>#REF!</v>
      </c>
      <c r="I4" s="8" t="e">
        <f>VLOOKUP(A4,#REF!,3,FALSE)</f>
        <v>#REF!</v>
      </c>
      <c r="J4" s="8" t="e">
        <f>VLOOKUP(A4,#REF!,4,FALSE)</f>
        <v>#REF!</v>
      </c>
      <c r="K4" s="1" t="e">
        <f>VLOOKUP(A4,SG!H:L,7,FALSE)</f>
        <v>#N/A</v>
      </c>
      <c r="L4" s="1" t="e">
        <f>VLOOKUP(A4,SG!H:L,5,FALSE)</f>
        <v>#N/A</v>
      </c>
      <c r="M4" s="1" t="e">
        <f>VLOOKUP(A4,SG!H:L,6,FALSE)</f>
        <v>#N/A</v>
      </c>
      <c r="N4" s="1" t="e">
        <f>L4+M4</f>
        <v>#N/A</v>
      </c>
      <c r="O4" s="1" t="e">
        <f>VLOOKUP(A4,SG!H:L,4,FALSE)</f>
        <v>#N/A</v>
      </c>
      <c r="P4" s="1" t="e">
        <f>VLOOKUP(A4,SG!H:L,3,FALSE)</f>
        <v>#N/A</v>
      </c>
      <c r="Q4" s="1" t="e">
        <f>VLOOKUP(A4,#REF!,8,FALSE)</f>
        <v>#REF!</v>
      </c>
      <c r="R4" s="1" t="e">
        <f>VLOOKUP(A4,#REF!,7,FALSE)</f>
        <v>#REF!</v>
      </c>
      <c r="S4" s="1">
        <v>13</v>
      </c>
      <c r="T4" s="1">
        <v>115</v>
      </c>
      <c r="U4" s="47" t="e">
        <f>(I4*3.75)-(J4*1.75)+((K4+L4+M4+N4+N4+O4+P4)/3)+(AA4/3)+(AB4/3)+(AC4/3)+(AD4/3)-(B4/750)+(V4/3)+(W4/3)+X4+Y4</f>
        <v>#REF!</v>
      </c>
      <c r="V4" s="1">
        <f t="shared" si="1"/>
        <v>11.7</v>
      </c>
      <c r="W4" s="1">
        <f t="shared" si="2"/>
        <v>5.0999999999999996</v>
      </c>
      <c r="X4" s="1" t="e">
        <f t="shared" ref="X4:X65" si="5">RANK(R4,R$3:R$150,0)/10</f>
        <v>#REF!</v>
      </c>
      <c r="Y4" s="1" t="e">
        <f t="shared" ref="Y4:Y65" si="6">RANK(Q4,Q$3:Q$150,0)/10</f>
        <v>#REF!</v>
      </c>
      <c r="AA4" s="1" t="e">
        <f t="shared" si="3"/>
        <v>#REF!</v>
      </c>
      <c r="AB4" s="1" t="e">
        <f t="shared" si="3"/>
        <v>#REF!</v>
      </c>
      <c r="AC4" s="1">
        <f t="shared" si="3"/>
        <v>7.2</v>
      </c>
      <c r="AD4" s="1">
        <f t="shared" si="3"/>
        <v>2</v>
      </c>
    </row>
    <row r="5" spans="1:30">
      <c r="A5" s="42" t="s">
        <v>38</v>
      </c>
      <c r="B5" s="3">
        <f>VLOOKUP(A5,'DK Pricing'!H:J,3,FALSE)</f>
        <v>9100</v>
      </c>
      <c r="C5" s="3" t="e">
        <f>VLOOKUP(A5,'[3]FanDuel-PGA-2018-06-23-26477-pl'!$D:$H,5,FALSE)</f>
        <v>#N/A</v>
      </c>
      <c r="D5" s="1" t="e">
        <f t="shared" si="4"/>
        <v>#REF!</v>
      </c>
      <c r="E5" s="8" t="e">
        <f>VLOOKUP(A5,#REF!,2,FALSE)</f>
        <v>#REF!</v>
      </c>
      <c r="F5" s="8">
        <v>69</v>
      </c>
      <c r="G5" s="8">
        <v>68</v>
      </c>
      <c r="H5" s="8" t="e">
        <f t="shared" si="0"/>
        <v>#REF!</v>
      </c>
      <c r="I5" s="8" t="e">
        <f>VLOOKUP(A5,#REF!,3,FALSE)</f>
        <v>#REF!</v>
      </c>
      <c r="J5" s="8" t="e">
        <f>VLOOKUP(A5,#REF!,4,FALSE)</f>
        <v>#REF!</v>
      </c>
      <c r="K5" s="1" t="e">
        <f>VLOOKUP(A5,SG!H:L,7,FALSE)</f>
        <v>#N/A</v>
      </c>
      <c r="L5" s="1" t="e">
        <f>VLOOKUP(A5,SG!H:L,5,FALSE)</f>
        <v>#N/A</v>
      </c>
      <c r="M5" s="1" t="e">
        <f>VLOOKUP(A5,SG!H:L,6,FALSE)</f>
        <v>#N/A</v>
      </c>
      <c r="N5" s="1" t="e">
        <f>L5+M5</f>
        <v>#N/A</v>
      </c>
      <c r="O5" s="1" t="e">
        <f>VLOOKUP(A5,SG!H:L,4,FALSE)</f>
        <v>#N/A</v>
      </c>
      <c r="P5" s="1" t="e">
        <f>VLOOKUP(A5,SG!H:L,3,FALSE)</f>
        <v>#N/A</v>
      </c>
      <c r="Q5" s="1" t="e">
        <f>VLOOKUP(A5,#REF!,8,FALSE)</f>
        <v>#REF!</v>
      </c>
      <c r="R5" s="1" t="e">
        <f>VLOOKUP(A5,#REF!,7,FALSE)</f>
        <v>#REF!</v>
      </c>
      <c r="S5" s="1">
        <v>41</v>
      </c>
      <c r="T5" s="1">
        <v>59</v>
      </c>
      <c r="U5" s="47" t="e">
        <f t="shared" ref="U5:U11" si="7">(I5*3.75)-(J5*1.75)+((K5+L5+M5+N5+N5+O5+P5)/3)+(AA5/3)+(AB5/3)+(AC5/3)+(AD5/3)-(B5/750)+(V5/3)+(W5/3)+X5+Y5</f>
        <v>#REF!</v>
      </c>
      <c r="V5" s="1">
        <f t="shared" si="1"/>
        <v>10.3</v>
      </c>
      <c r="W5" s="1">
        <f t="shared" si="2"/>
        <v>9.9</v>
      </c>
      <c r="X5" s="1" t="e">
        <f t="shared" si="5"/>
        <v>#REF!</v>
      </c>
      <c r="Y5" s="1" t="e">
        <f t="shared" si="6"/>
        <v>#REF!</v>
      </c>
      <c r="AA5" s="1" t="e">
        <f t="shared" si="3"/>
        <v>#REF!</v>
      </c>
      <c r="AB5" s="1" t="e">
        <f t="shared" si="3"/>
        <v>#REF!</v>
      </c>
      <c r="AC5" s="1">
        <f t="shared" si="3"/>
        <v>6.2</v>
      </c>
      <c r="AD5" s="1">
        <f t="shared" si="3"/>
        <v>5.9</v>
      </c>
    </row>
    <row r="6" spans="1:30">
      <c r="A6" s="42" t="s">
        <v>57</v>
      </c>
      <c r="B6" s="3">
        <f>VLOOKUP(A6,'DK Pricing'!H:J,3,FALSE)</f>
        <v>8800</v>
      </c>
      <c r="C6" s="3">
        <f>VLOOKUP(A6,'[3]FanDuel-PGA-2018-06-23-26477-pl'!$D:$H,5,FALSE)</f>
        <v>8000</v>
      </c>
      <c r="D6" s="1" t="e">
        <f t="shared" si="4"/>
        <v>#REF!</v>
      </c>
      <c r="E6" s="8" t="e">
        <f>VLOOKUP(A6,#REF!,2,FALSE)</f>
        <v>#REF!</v>
      </c>
      <c r="F6" s="8">
        <v>70</v>
      </c>
      <c r="G6" s="8">
        <v>70</v>
      </c>
      <c r="H6" s="8" t="e">
        <f t="shared" si="0"/>
        <v>#REF!</v>
      </c>
      <c r="I6" s="8" t="e">
        <f>VLOOKUP(A6,#REF!,3,FALSE)</f>
        <v>#REF!</v>
      </c>
      <c r="J6" s="8" t="e">
        <f>VLOOKUP(A6,#REF!,4,FALSE)</f>
        <v>#REF!</v>
      </c>
      <c r="K6" s="1" t="e">
        <f>VLOOKUP(A6,SG!H:L,7,FALSE)</f>
        <v>#N/A</v>
      </c>
      <c r="L6" s="1" t="e">
        <f>VLOOKUP(A6,SG!H:L,5,FALSE)</f>
        <v>#N/A</v>
      </c>
      <c r="M6" s="1" t="e">
        <f>VLOOKUP(A6,SG!H:L,6,FALSE)</f>
        <v>#N/A</v>
      </c>
      <c r="N6" s="1" t="e">
        <f>L6+M6</f>
        <v>#N/A</v>
      </c>
      <c r="O6" s="1" t="e">
        <f>VLOOKUP(A6,SG!H:L,4,FALSE)</f>
        <v>#N/A</v>
      </c>
      <c r="P6" s="1" t="e">
        <f>VLOOKUP(A6,SG!H:L,3,FALSE)</f>
        <v>#N/A</v>
      </c>
      <c r="Q6" s="1" t="e">
        <f>VLOOKUP(A6,#REF!,8,FALSE)</f>
        <v>#REF!</v>
      </c>
      <c r="R6" s="1" t="e">
        <f>VLOOKUP(A6,#REF!,7,FALSE)</f>
        <v>#REF!</v>
      </c>
      <c r="S6" s="1">
        <v>30</v>
      </c>
      <c r="T6" s="1">
        <v>96</v>
      </c>
      <c r="U6" s="47" t="e">
        <f t="shared" si="7"/>
        <v>#REF!</v>
      </c>
      <c r="V6" s="1">
        <f t="shared" si="1"/>
        <v>11</v>
      </c>
      <c r="W6" s="1">
        <f t="shared" si="2"/>
        <v>7.2</v>
      </c>
      <c r="X6" s="1" t="e">
        <f t="shared" si="5"/>
        <v>#REF!</v>
      </c>
      <c r="Y6" s="1" t="e">
        <f t="shared" si="6"/>
        <v>#REF!</v>
      </c>
      <c r="AA6" s="1" t="e">
        <f t="shared" si="3"/>
        <v>#REF!</v>
      </c>
      <c r="AB6" s="1" t="e">
        <f t="shared" si="3"/>
        <v>#REF!</v>
      </c>
      <c r="AC6" s="1">
        <f t="shared" si="3"/>
        <v>6.7</v>
      </c>
      <c r="AD6" s="1">
        <f t="shared" si="3"/>
        <v>3.5</v>
      </c>
    </row>
    <row r="7" spans="1:30">
      <c r="A7" s="43" t="s">
        <v>60</v>
      </c>
      <c r="B7" s="3">
        <f>VLOOKUP(A7,'DK Pricing'!H:J,3,FALSE)</f>
        <v>9600</v>
      </c>
      <c r="C7" s="3">
        <v>7000</v>
      </c>
      <c r="D7" s="1" t="e">
        <f t="shared" si="4"/>
        <v>#REF!</v>
      </c>
      <c r="E7" s="8" t="e">
        <f>VLOOKUP(A7,#REF!,2,FALSE)</f>
        <v>#REF!</v>
      </c>
      <c r="F7" s="8">
        <v>67</v>
      </c>
      <c r="G7" s="8">
        <v>71</v>
      </c>
      <c r="H7" s="8" t="e">
        <f t="shared" si="0"/>
        <v>#REF!</v>
      </c>
      <c r="I7" s="8" t="e">
        <f>VLOOKUP(A7,#REF!,3,FALSE)</f>
        <v>#REF!</v>
      </c>
      <c r="J7" s="8" t="e">
        <f>VLOOKUP(A7,#REF!,4,FALSE)</f>
        <v>#REF!</v>
      </c>
      <c r="K7" s="1">
        <v>-0.87</v>
      </c>
      <c r="L7" s="1">
        <v>-2.06</v>
      </c>
      <c r="M7" s="1">
        <v>-0.16</v>
      </c>
      <c r="N7" s="1">
        <v>-2.2200000000000002</v>
      </c>
      <c r="O7" s="1">
        <v>1.35</v>
      </c>
      <c r="P7" s="1">
        <v>-0.36</v>
      </c>
      <c r="Q7" s="1" t="e">
        <f>VLOOKUP(A7,#REF!,8,FALSE)</f>
        <v>#REF!</v>
      </c>
      <c r="R7" s="1" t="e">
        <f>VLOOKUP(A7,#REF!,7,FALSE)</f>
        <v>#REF!</v>
      </c>
      <c r="S7" s="1">
        <v>193</v>
      </c>
      <c r="T7" s="1">
        <v>82</v>
      </c>
      <c r="U7" s="47" t="e">
        <f t="shared" si="7"/>
        <v>#REF!</v>
      </c>
      <c r="V7" s="1">
        <f t="shared" si="1"/>
        <v>0.6</v>
      </c>
      <c r="W7" s="1">
        <f t="shared" si="2"/>
        <v>8.1999999999999993</v>
      </c>
      <c r="X7" s="1" t="e">
        <f t="shared" si="5"/>
        <v>#REF!</v>
      </c>
      <c r="Y7" s="1" t="e">
        <f t="shared" si="6"/>
        <v>#REF!</v>
      </c>
      <c r="AA7" s="1" t="e">
        <f t="shared" si="3"/>
        <v>#REF!</v>
      </c>
      <c r="AB7" s="1" t="e">
        <f t="shared" si="3"/>
        <v>#REF!</v>
      </c>
      <c r="AC7" s="1">
        <f t="shared" si="3"/>
        <v>0.2</v>
      </c>
      <c r="AD7" s="1">
        <f t="shared" si="3"/>
        <v>4.3</v>
      </c>
    </row>
    <row r="8" spans="1:30">
      <c r="A8" s="42" t="s">
        <v>278</v>
      </c>
      <c r="B8" s="3">
        <f>VLOOKUP(A8,'DK Pricing'!H:J,3,FALSE)</f>
        <v>10700</v>
      </c>
      <c r="C8" s="3">
        <f>VLOOKUP(A8,'[3]FanDuel-PGA-2018-06-23-26477-pl'!$D:$H,5,FALSE)</f>
        <v>9000</v>
      </c>
      <c r="D8" s="1" t="e">
        <f t="shared" si="4"/>
        <v>#REF!</v>
      </c>
      <c r="E8" s="8" t="e">
        <f>VLOOKUP(A8,#REF!,2,FALSE)</f>
        <v>#REF!</v>
      </c>
      <c r="F8" s="8">
        <v>69</v>
      </c>
      <c r="G8" s="8">
        <v>65</v>
      </c>
      <c r="H8" s="8" t="e">
        <f t="shared" si="0"/>
        <v>#REF!</v>
      </c>
      <c r="I8" s="8" t="e">
        <f>VLOOKUP(A8,#REF!,3,FALSE)</f>
        <v>#REF!</v>
      </c>
      <c r="J8" s="8" t="e">
        <f>VLOOKUP(A8,#REF!,4,FALSE)</f>
        <v>#REF!</v>
      </c>
      <c r="K8" s="1" t="e">
        <f>VLOOKUP(A8,SG!H:L,7,FALSE)</f>
        <v>#N/A</v>
      </c>
      <c r="L8" s="1" t="e">
        <f>VLOOKUP(A8,SG!H:L,5,FALSE)</f>
        <v>#N/A</v>
      </c>
      <c r="M8" s="1" t="e">
        <f>VLOOKUP(A8,SG!H:L,6,FALSE)</f>
        <v>#N/A</v>
      </c>
      <c r="N8" s="1" t="e">
        <f t="shared" ref="N8:N39" si="8">L8+M8</f>
        <v>#N/A</v>
      </c>
      <c r="O8" s="1" t="e">
        <f>VLOOKUP(A8,SG!H:L,4,FALSE)</f>
        <v>#N/A</v>
      </c>
      <c r="P8" s="1" t="e">
        <f>VLOOKUP(A8,SG!H:L,3,FALSE)</f>
        <v>#N/A</v>
      </c>
      <c r="Q8" s="1" t="e">
        <f>VLOOKUP(A8,#REF!,8,FALSE)</f>
        <v>#REF!</v>
      </c>
      <c r="R8" s="1" t="e">
        <f>VLOOKUP(A8,#REF!,7,FALSE)</f>
        <v>#REF!</v>
      </c>
      <c r="S8" s="1">
        <v>148</v>
      </c>
      <c r="T8" s="1">
        <v>45</v>
      </c>
      <c r="U8" s="47" t="e">
        <f t="shared" si="7"/>
        <v>#REF!</v>
      </c>
      <c r="V8" s="1">
        <f t="shared" si="1"/>
        <v>3</v>
      </c>
      <c r="W8" s="1">
        <f t="shared" si="2"/>
        <v>10.6</v>
      </c>
      <c r="X8" s="1" t="e">
        <f t="shared" si="5"/>
        <v>#REF!</v>
      </c>
      <c r="Y8" s="1" t="e">
        <f t="shared" si="6"/>
        <v>#REF!</v>
      </c>
      <c r="AA8" s="1" t="e">
        <f t="shared" si="3"/>
        <v>#REF!</v>
      </c>
      <c r="AB8" s="1" t="e">
        <f t="shared" si="3"/>
        <v>#REF!</v>
      </c>
      <c r="AC8" s="1">
        <f t="shared" si="3"/>
        <v>1.1000000000000001</v>
      </c>
      <c r="AD8" s="1">
        <f t="shared" si="3"/>
        <v>6.5</v>
      </c>
    </row>
    <row r="9" spans="1:30">
      <c r="A9" s="42" t="s">
        <v>68</v>
      </c>
      <c r="B9" s="3" t="e">
        <f>VLOOKUP(A9,'DK Pricing'!H:J,3,FALSE)</f>
        <v>#N/A</v>
      </c>
      <c r="C9" s="3">
        <f>VLOOKUP(A9,'[3]FanDuel-PGA-2018-06-23-26477-pl'!$D:$H,5,FALSE)</f>
        <v>8000</v>
      </c>
      <c r="D9" s="1" t="e">
        <f t="shared" si="4"/>
        <v>#REF!</v>
      </c>
      <c r="E9" s="8" t="e">
        <f>VLOOKUP(A9,#REF!,2,FALSE)</f>
        <v>#REF!</v>
      </c>
      <c r="F9" s="8">
        <v>69</v>
      </c>
      <c r="G9" s="8">
        <v>64</v>
      </c>
      <c r="H9" s="8" t="e">
        <f t="shared" si="0"/>
        <v>#REF!</v>
      </c>
      <c r="I9" s="8" t="e">
        <f>VLOOKUP(A9,#REF!,3,FALSE)</f>
        <v>#REF!</v>
      </c>
      <c r="J9" s="8" t="e">
        <f>VLOOKUP(A9,#REF!,4,FALSE)</f>
        <v>#REF!</v>
      </c>
      <c r="K9" s="1" t="e">
        <f>VLOOKUP(A9,SG!H:L,7,FALSE)</f>
        <v>#N/A</v>
      </c>
      <c r="L9" s="1" t="e">
        <f>VLOOKUP(A9,SG!H:L,5,FALSE)</f>
        <v>#N/A</v>
      </c>
      <c r="M9" s="1" t="e">
        <f>VLOOKUP(A9,SG!H:L,6,FALSE)</f>
        <v>#N/A</v>
      </c>
      <c r="N9" s="1" t="e">
        <f t="shared" si="8"/>
        <v>#N/A</v>
      </c>
      <c r="O9" s="1" t="e">
        <f>VLOOKUP(A9,SG!H:L,4,FALSE)</f>
        <v>#N/A</v>
      </c>
      <c r="P9" s="1" t="e">
        <f>VLOOKUP(A9,SG!H:L,3,FALSE)</f>
        <v>#N/A</v>
      </c>
      <c r="Q9" s="1" t="e">
        <f>VLOOKUP(A9,#REF!,8,FALSE)</f>
        <v>#REF!</v>
      </c>
      <c r="R9" s="1" t="e">
        <f>VLOOKUP(A9,#REF!,7,FALSE)</f>
        <v>#REF!</v>
      </c>
      <c r="S9" s="1">
        <v>5</v>
      </c>
      <c r="T9" s="1">
        <v>65</v>
      </c>
      <c r="U9" s="47" t="e">
        <f t="shared" si="7"/>
        <v>#REF!</v>
      </c>
      <c r="V9" s="1">
        <f t="shared" si="1"/>
        <v>12</v>
      </c>
      <c r="W9" s="1">
        <f t="shared" si="2"/>
        <v>9.5</v>
      </c>
      <c r="X9" s="1" t="e">
        <f t="shared" si="5"/>
        <v>#REF!</v>
      </c>
      <c r="Y9" s="1" t="e">
        <f t="shared" si="6"/>
        <v>#REF!</v>
      </c>
      <c r="AA9" s="1" t="e">
        <f t="shared" si="3"/>
        <v>#REF!</v>
      </c>
      <c r="AB9" s="1" t="e">
        <f t="shared" si="3"/>
        <v>#REF!</v>
      </c>
      <c r="AC9" s="1">
        <f t="shared" si="3"/>
        <v>7.5</v>
      </c>
      <c r="AD9" s="1">
        <f t="shared" si="3"/>
        <v>5.5</v>
      </c>
    </row>
    <row r="10" spans="1:30">
      <c r="A10" s="43" t="s">
        <v>235</v>
      </c>
      <c r="B10" s="3">
        <f>VLOOKUP(A10,'DK Pricing'!H:J,3,FALSE)</f>
        <v>8200</v>
      </c>
      <c r="C10" s="3" t="e">
        <f>VLOOKUP(A10,'[3]FanDuel-PGA-2018-06-23-26477-pl'!$D:$H,5,FALSE)</f>
        <v>#N/A</v>
      </c>
      <c r="D10" s="1" t="e">
        <f t="shared" si="4"/>
        <v>#REF!</v>
      </c>
      <c r="E10" s="8" t="e">
        <f>VLOOKUP(A10,#REF!,2,FALSE)</f>
        <v>#REF!</v>
      </c>
      <c r="F10" s="8">
        <v>68</v>
      </c>
      <c r="G10" s="8">
        <v>68</v>
      </c>
      <c r="H10" s="8" t="e">
        <f t="shared" si="0"/>
        <v>#REF!</v>
      </c>
      <c r="I10" s="8" t="e">
        <f>VLOOKUP(A10,#REF!,3,FALSE)</f>
        <v>#REF!</v>
      </c>
      <c r="J10" s="8" t="e">
        <f>VLOOKUP(A10,#REF!,4,FALSE)</f>
        <v>#REF!</v>
      </c>
      <c r="K10" s="1" t="e">
        <f>VLOOKUP(A10,SG!H:L,7,FALSE)</f>
        <v>#N/A</v>
      </c>
      <c r="L10" s="1" t="e">
        <f>VLOOKUP(A10,SG!H:L,5,FALSE)</f>
        <v>#N/A</v>
      </c>
      <c r="M10" s="1" t="e">
        <f>VLOOKUP(A10,SG!H:L,6,FALSE)</f>
        <v>#N/A</v>
      </c>
      <c r="N10" s="1" t="e">
        <f t="shared" si="8"/>
        <v>#N/A</v>
      </c>
      <c r="O10" s="1" t="e">
        <f>VLOOKUP(A10,SG!H:L,4,FALSE)</f>
        <v>#N/A</v>
      </c>
      <c r="P10" s="1" t="e">
        <f>VLOOKUP(A10,SG!H:L,3,FALSE)</f>
        <v>#N/A</v>
      </c>
      <c r="Q10" s="1" t="e">
        <f>VLOOKUP(A10,#REF!,8,FALSE)</f>
        <v>#REF!</v>
      </c>
      <c r="R10" s="1" t="e">
        <f>VLOOKUP(A10,#REF!,7,FALSE)</f>
        <v>#REF!</v>
      </c>
      <c r="S10" s="1">
        <v>112</v>
      </c>
      <c r="T10" s="1">
        <v>73</v>
      </c>
      <c r="U10" s="47" t="e">
        <f t="shared" si="7"/>
        <v>#REF!</v>
      </c>
      <c r="V10" s="1">
        <f t="shared" si="1"/>
        <v>5.0999999999999996</v>
      </c>
      <c r="W10" s="1">
        <f t="shared" si="2"/>
        <v>8.9</v>
      </c>
      <c r="X10" s="1" t="e">
        <f t="shared" si="5"/>
        <v>#REF!</v>
      </c>
      <c r="Y10" s="1" t="e">
        <f t="shared" si="6"/>
        <v>#REF!</v>
      </c>
      <c r="AA10" s="1" t="e">
        <f t="shared" si="3"/>
        <v>#REF!</v>
      </c>
      <c r="AB10" s="1" t="e">
        <f t="shared" si="3"/>
        <v>#REF!</v>
      </c>
      <c r="AC10" s="1">
        <f t="shared" si="3"/>
        <v>2.4</v>
      </c>
      <c r="AD10" s="1">
        <f t="shared" si="3"/>
        <v>4.9000000000000004</v>
      </c>
    </row>
    <row r="11" spans="1:30">
      <c r="A11" s="42" t="s">
        <v>126</v>
      </c>
      <c r="B11" s="3">
        <f>VLOOKUP(A11,'DK Pricing'!H:J,3,FALSE)</f>
        <v>6400</v>
      </c>
      <c r="C11" s="3">
        <f>VLOOKUP(A11,'[3]FanDuel-PGA-2018-06-23-26477-pl'!$D:$H,5,FALSE)</f>
        <v>7100</v>
      </c>
      <c r="D11" s="1" t="e">
        <f t="shared" si="4"/>
        <v>#REF!</v>
      </c>
      <c r="E11" s="8" t="e">
        <f>VLOOKUP(A11,#REF!,2,FALSE)</f>
        <v>#REF!</v>
      </c>
      <c r="F11" s="8">
        <v>67</v>
      </c>
      <c r="G11" s="8">
        <v>73</v>
      </c>
      <c r="H11" s="8" t="e">
        <f t="shared" si="0"/>
        <v>#REF!</v>
      </c>
      <c r="I11" s="8" t="e">
        <f>VLOOKUP(A11,#REF!,3,FALSE)</f>
        <v>#REF!</v>
      </c>
      <c r="J11" s="8" t="e">
        <f>VLOOKUP(A11,#REF!,4,FALSE)</f>
        <v>#REF!</v>
      </c>
      <c r="K11" s="1" t="e">
        <f>VLOOKUP(A11,SG!H:L,7,FALSE)</f>
        <v>#N/A</v>
      </c>
      <c r="L11" s="1" t="e">
        <f>VLOOKUP(A11,SG!H:L,5,FALSE)</f>
        <v>#N/A</v>
      </c>
      <c r="M11" s="1" t="e">
        <f>VLOOKUP(A11,SG!H:L,6,FALSE)</f>
        <v>#N/A</v>
      </c>
      <c r="N11" s="1" t="e">
        <f t="shared" si="8"/>
        <v>#N/A</v>
      </c>
      <c r="O11" s="1" t="e">
        <f>VLOOKUP(A11,SG!H:L,4,FALSE)</f>
        <v>#N/A</v>
      </c>
      <c r="P11" s="1" t="e">
        <f>VLOOKUP(A11,SG!H:L,3,FALSE)</f>
        <v>#N/A</v>
      </c>
      <c r="Q11" s="1" t="e">
        <f>VLOOKUP(A11,#REF!,8,FALSE)</f>
        <v>#REF!</v>
      </c>
      <c r="R11" s="1" t="e">
        <f>VLOOKUP(A11,#REF!,7,FALSE)</f>
        <v>#REF!</v>
      </c>
      <c r="S11" s="1">
        <v>100</v>
      </c>
      <c r="T11" s="1">
        <v>100</v>
      </c>
      <c r="U11" s="47" t="e">
        <f t="shared" si="7"/>
        <v>#REF!</v>
      </c>
      <c r="V11" s="1">
        <f t="shared" si="1"/>
        <v>6</v>
      </c>
      <c r="W11" s="1">
        <f t="shared" si="2"/>
        <v>6</v>
      </c>
      <c r="X11" s="1" t="e">
        <f t="shared" si="5"/>
        <v>#REF!</v>
      </c>
      <c r="Y11" s="1" t="e">
        <f t="shared" si="6"/>
        <v>#REF!</v>
      </c>
      <c r="AA11" s="1" t="e">
        <f t="shared" si="3"/>
        <v>#REF!</v>
      </c>
      <c r="AB11" s="1" t="e">
        <f t="shared" si="3"/>
        <v>#REF!</v>
      </c>
      <c r="AC11" s="1">
        <f t="shared" si="3"/>
        <v>2.8</v>
      </c>
      <c r="AD11" s="1">
        <f t="shared" si="3"/>
        <v>2.7</v>
      </c>
    </row>
    <row r="12" spans="1:30">
      <c r="A12" s="42" t="s">
        <v>62</v>
      </c>
      <c r="B12" s="3">
        <f>VLOOKUP(A12,'DK Pricing'!H:J,3,FALSE)</f>
        <v>9300</v>
      </c>
      <c r="C12" s="3" t="e">
        <f>VLOOKUP(A12,'[3]FanDuel-PGA-2018-06-23-26477-pl'!$D:$H,5,FALSE)</f>
        <v>#N/A</v>
      </c>
      <c r="D12" s="1" t="e">
        <f t="shared" si="4"/>
        <v>#REF!</v>
      </c>
      <c r="E12" s="8" t="e">
        <f>VLOOKUP(A12,#REF!,2,FALSE)</f>
        <v>#REF!</v>
      </c>
      <c r="F12" s="8">
        <v>63</v>
      </c>
      <c r="G12" s="8">
        <v>67</v>
      </c>
      <c r="H12" s="8" t="e">
        <f t="shared" si="0"/>
        <v>#REF!</v>
      </c>
      <c r="I12" s="8" t="e">
        <f>VLOOKUP(A12,#REF!,3,FALSE)</f>
        <v>#REF!</v>
      </c>
      <c r="J12" s="8" t="e">
        <f>VLOOKUP(A12,#REF!,4,FALSE)</f>
        <v>#REF!</v>
      </c>
      <c r="K12" s="1" t="e">
        <f>VLOOKUP(A12,SG!H:L,7,FALSE)</f>
        <v>#N/A</v>
      </c>
      <c r="L12" s="1" t="e">
        <f>VLOOKUP(A12,SG!H:L,5,FALSE)</f>
        <v>#N/A</v>
      </c>
      <c r="M12" s="1" t="e">
        <f>VLOOKUP(A12,SG!H:L,6,FALSE)</f>
        <v>#N/A</v>
      </c>
      <c r="N12" s="1" t="e">
        <f t="shared" si="8"/>
        <v>#N/A</v>
      </c>
      <c r="O12" s="1" t="e">
        <f>VLOOKUP(A12,SG!H:L,4,FALSE)</f>
        <v>#N/A</v>
      </c>
      <c r="P12" s="1" t="e">
        <f>VLOOKUP(A12,SG!H:L,3,FALSE)</f>
        <v>#N/A</v>
      </c>
      <c r="Q12" s="1" t="e">
        <f>VLOOKUP(A12,#REF!,8,FALSE)</f>
        <v>#REF!</v>
      </c>
      <c r="R12" s="1" t="e">
        <f>VLOOKUP(A12,#REF!,7,FALSE)</f>
        <v>#REF!</v>
      </c>
      <c r="S12" s="1">
        <v>100</v>
      </c>
      <c r="T12" s="1">
        <v>100</v>
      </c>
      <c r="U12" s="47" t="e">
        <f>(I12*3.75)-(J12*1.75)+((K12+L12+M12+N12+N12+O12+P12)/3)+(AA12/3)+(AB12/3)+(AC12/3)+(AD12/3)-(B12/750)+(V12/3)+(W12/3)+X12+Y12+12</f>
        <v>#REF!</v>
      </c>
      <c r="V12" s="1">
        <f t="shared" si="1"/>
        <v>6</v>
      </c>
      <c r="W12" s="1">
        <f t="shared" si="2"/>
        <v>6</v>
      </c>
      <c r="X12" s="1" t="e">
        <f t="shared" si="5"/>
        <v>#REF!</v>
      </c>
      <c r="Y12" s="1" t="e">
        <f t="shared" si="6"/>
        <v>#REF!</v>
      </c>
      <c r="AA12" s="1" t="e">
        <f t="shared" si="3"/>
        <v>#REF!</v>
      </c>
      <c r="AB12" s="1" t="e">
        <f t="shared" si="3"/>
        <v>#REF!</v>
      </c>
      <c r="AC12" s="1">
        <f t="shared" si="3"/>
        <v>2.8</v>
      </c>
      <c r="AD12" s="1">
        <f t="shared" si="3"/>
        <v>2.7</v>
      </c>
    </row>
    <row r="13" spans="1:30">
      <c r="A13" s="42" t="s">
        <v>222</v>
      </c>
      <c r="B13" s="3">
        <f>VLOOKUP(A13,'DK Pricing'!H:J,3,FALSE)</f>
        <v>10000</v>
      </c>
      <c r="C13" s="3" t="e">
        <f>VLOOKUP(A13,'[3]FanDuel-PGA-2018-06-23-26477-pl'!$D:$H,5,FALSE)</f>
        <v>#N/A</v>
      </c>
      <c r="D13" s="1" t="e">
        <f t="shared" si="4"/>
        <v>#REF!</v>
      </c>
      <c r="E13" s="8" t="e">
        <f>VLOOKUP(A13,#REF!,2,FALSE)</f>
        <v>#REF!</v>
      </c>
      <c r="F13" s="8">
        <v>69</v>
      </c>
      <c r="G13" s="8">
        <v>65</v>
      </c>
      <c r="H13" s="8" t="e">
        <f t="shared" si="0"/>
        <v>#REF!</v>
      </c>
      <c r="I13" s="8" t="e">
        <f>VLOOKUP(A13,#REF!,3,FALSE)</f>
        <v>#REF!</v>
      </c>
      <c r="J13" s="8" t="e">
        <f>VLOOKUP(A13,#REF!,4,FALSE)</f>
        <v>#REF!</v>
      </c>
      <c r="K13" s="1" t="e">
        <f>VLOOKUP(A13,SG!H:L,7,FALSE)</f>
        <v>#N/A</v>
      </c>
      <c r="L13" s="1" t="e">
        <f>VLOOKUP(A13,SG!H:L,5,FALSE)</f>
        <v>#N/A</v>
      </c>
      <c r="M13" s="1" t="e">
        <f>VLOOKUP(A13,SG!H:L,6,FALSE)</f>
        <v>#N/A</v>
      </c>
      <c r="N13" s="1" t="e">
        <f t="shared" si="8"/>
        <v>#N/A</v>
      </c>
      <c r="O13" s="1" t="e">
        <f>VLOOKUP(A13,SG!H:L,4,FALSE)</f>
        <v>#N/A</v>
      </c>
      <c r="P13" s="1" t="e">
        <f>VLOOKUP(A13,SG!H:L,3,FALSE)</f>
        <v>#N/A</v>
      </c>
      <c r="Q13" s="1" t="e">
        <f>VLOOKUP(A13,#REF!,8,FALSE)</f>
        <v>#REF!</v>
      </c>
      <c r="R13" s="1" t="e">
        <f>VLOOKUP(A13,#REF!,7,FALSE)</f>
        <v>#REF!</v>
      </c>
      <c r="S13" s="1">
        <v>190</v>
      </c>
      <c r="T13" s="1">
        <v>119</v>
      </c>
      <c r="U13" s="47" t="e">
        <f>(I13*3.75)-(J13*1.75)+((K13+L13+M13+N13+N13+O13+P13)/3)+(AA13/3)+(AB13/3)+(AC13/3)+(AD13/3)-(B13/750)+(V13/3)+(W13/3)+X13+Y13</f>
        <v>#REF!</v>
      </c>
      <c r="V13" s="1">
        <f t="shared" si="1"/>
        <v>0.8</v>
      </c>
      <c r="W13" s="1">
        <f t="shared" si="2"/>
        <v>4.9000000000000004</v>
      </c>
      <c r="X13" s="1" t="e">
        <f t="shared" si="5"/>
        <v>#REF!</v>
      </c>
      <c r="Y13" s="1" t="e">
        <f t="shared" si="6"/>
        <v>#REF!</v>
      </c>
      <c r="AA13" s="1" t="e">
        <f t="shared" si="3"/>
        <v>#REF!</v>
      </c>
      <c r="AB13" s="1" t="e">
        <f t="shared" si="3"/>
        <v>#REF!</v>
      </c>
      <c r="AC13" s="1">
        <f t="shared" si="3"/>
        <v>0.4</v>
      </c>
      <c r="AD13" s="1">
        <f t="shared" si="3"/>
        <v>1.8</v>
      </c>
    </row>
    <row r="14" spans="1:30">
      <c r="A14" s="42" t="s">
        <v>271</v>
      </c>
      <c r="B14" s="3">
        <f>VLOOKUP(A14,'DK Pricing'!H:J,3,FALSE)</f>
        <v>7000</v>
      </c>
      <c r="C14" s="3">
        <f>VLOOKUP(A14,'[3]FanDuel-PGA-2018-06-23-26477-pl'!$D:$H,5,FALSE)</f>
        <v>8200</v>
      </c>
      <c r="D14" s="1" t="e">
        <f t="shared" si="4"/>
        <v>#REF!</v>
      </c>
      <c r="E14" s="8" t="e">
        <f>VLOOKUP(A14,#REF!,2,FALSE)</f>
        <v>#REF!</v>
      </c>
      <c r="F14" s="8">
        <v>67</v>
      </c>
      <c r="G14" s="8">
        <v>71</v>
      </c>
      <c r="H14" s="8" t="e">
        <f t="shared" si="0"/>
        <v>#REF!</v>
      </c>
      <c r="I14" s="8" t="e">
        <f>VLOOKUP(A14,#REF!,3,FALSE)</f>
        <v>#REF!</v>
      </c>
      <c r="J14" s="8" t="e">
        <f>VLOOKUP(A14,#REF!,4,FALSE)</f>
        <v>#REF!</v>
      </c>
      <c r="K14" s="1" t="e">
        <f>VLOOKUP(A14,SG!H:L,7,FALSE)</f>
        <v>#N/A</v>
      </c>
      <c r="L14" s="1" t="e">
        <f>VLOOKUP(A14,SG!H:L,5,FALSE)</f>
        <v>#N/A</v>
      </c>
      <c r="M14" s="1" t="e">
        <f>VLOOKUP(A14,SG!H:L,6,FALSE)</f>
        <v>#N/A</v>
      </c>
      <c r="N14" s="1" t="e">
        <f t="shared" si="8"/>
        <v>#N/A</v>
      </c>
      <c r="O14" s="1" t="e">
        <f>VLOOKUP(A14,SG!H:L,4,FALSE)</f>
        <v>#N/A</v>
      </c>
      <c r="P14" s="1" t="e">
        <f>VLOOKUP(A14,SG!H:L,3,FALSE)</f>
        <v>#N/A</v>
      </c>
      <c r="Q14" s="1" t="e">
        <f>VLOOKUP(A14,#REF!,8,FALSE)</f>
        <v>#REF!</v>
      </c>
      <c r="R14" s="1" t="e">
        <f>VLOOKUP(A14,#REF!,7,FALSE)</f>
        <v>#REF!</v>
      </c>
      <c r="S14" s="1">
        <v>161</v>
      </c>
      <c r="T14" s="1">
        <v>108</v>
      </c>
      <c r="U14" s="47" t="e">
        <f t="shared" ref="U14:U47" si="9">(I14*3.75)-(J14*1.75)+((K14+L14+M14+N14+N14+O14+P14)/3)+(AA14/3)+(AB14/3)+(AC14/3)+(AD14/3)-(B14/750)+(V14/3)+(W14/3)+X14+Y14</f>
        <v>#REF!</v>
      </c>
      <c r="V14" s="1">
        <f t="shared" si="1"/>
        <v>2.4</v>
      </c>
      <c r="W14" s="1">
        <f t="shared" si="2"/>
        <v>5.6</v>
      </c>
      <c r="X14" s="1" t="e">
        <f t="shared" si="5"/>
        <v>#REF!</v>
      </c>
      <c r="Y14" s="1" t="e">
        <f t="shared" si="6"/>
        <v>#REF!</v>
      </c>
      <c r="AA14" s="1" t="e">
        <f t="shared" si="3"/>
        <v>#REF!</v>
      </c>
      <c r="AB14" s="1" t="e">
        <f t="shared" si="3"/>
        <v>#REF!</v>
      </c>
      <c r="AC14" s="1">
        <f t="shared" si="3"/>
        <v>0.9</v>
      </c>
      <c r="AD14" s="1">
        <f t="shared" si="3"/>
        <v>2.4</v>
      </c>
    </row>
    <row r="15" spans="1:30">
      <c r="A15" s="43" t="s">
        <v>181</v>
      </c>
      <c r="B15" s="3">
        <f>VLOOKUP(A15,'DK Pricing'!H:J,3,FALSE)</f>
        <v>6500</v>
      </c>
      <c r="D15" s="1" t="e">
        <f t="shared" si="4"/>
        <v>#REF!</v>
      </c>
      <c r="E15" s="8" t="e">
        <f>VLOOKUP(A15,#REF!,2,FALSE)</f>
        <v>#REF!</v>
      </c>
      <c r="H15" s="8" t="e">
        <f t="shared" si="0"/>
        <v>#REF!</v>
      </c>
      <c r="I15" s="8" t="e">
        <f>VLOOKUP(A15,#REF!,3,FALSE)</f>
        <v>#REF!</v>
      </c>
      <c r="J15" s="8" t="e">
        <f>VLOOKUP(A15,#REF!,4,FALSE)</f>
        <v>#REF!</v>
      </c>
      <c r="K15" s="1" t="e">
        <f>VLOOKUP(A15,SG!H:L,7,FALSE)</f>
        <v>#N/A</v>
      </c>
      <c r="L15" s="1" t="e">
        <f>VLOOKUP(A15,SG!H:L,5,FALSE)</f>
        <v>#N/A</v>
      </c>
      <c r="M15" s="1" t="e">
        <f>VLOOKUP(A15,SG!H:L,6,FALSE)</f>
        <v>#N/A</v>
      </c>
      <c r="N15" s="1" t="e">
        <f t="shared" si="8"/>
        <v>#N/A</v>
      </c>
      <c r="O15" s="1" t="e">
        <f>VLOOKUP(A15,SG!H:L,4,FALSE)</f>
        <v>#N/A</v>
      </c>
      <c r="P15" s="1" t="e">
        <f>VLOOKUP(A15,SG!H:L,3,FALSE)</f>
        <v>#N/A</v>
      </c>
      <c r="Q15" s="1" t="e">
        <f>VLOOKUP(A15,#REF!,8,FALSE)</f>
        <v>#REF!</v>
      </c>
      <c r="R15" s="1" t="e">
        <f>VLOOKUP(A15,#REF!,7,FALSE)</f>
        <v>#REF!</v>
      </c>
      <c r="S15" s="1">
        <v>90</v>
      </c>
      <c r="T15" s="1">
        <v>78</v>
      </c>
      <c r="U15" s="47" t="e">
        <f t="shared" si="9"/>
        <v>#REF!</v>
      </c>
      <c r="V15" s="1">
        <f t="shared" si="1"/>
        <v>7.6</v>
      </c>
      <c r="W15" s="1">
        <f t="shared" si="2"/>
        <v>8.3000000000000007</v>
      </c>
      <c r="X15" s="1" t="e">
        <f t="shared" si="5"/>
        <v>#REF!</v>
      </c>
      <c r="Y15" s="1" t="e">
        <f t="shared" si="6"/>
        <v>#REF!</v>
      </c>
      <c r="AA15" s="1" t="e">
        <f t="shared" si="3"/>
        <v>#REF!</v>
      </c>
      <c r="AB15" s="1" t="e">
        <f t="shared" si="3"/>
        <v>#REF!</v>
      </c>
      <c r="AC15" s="1">
        <f t="shared" si="3"/>
        <v>3.9</v>
      </c>
      <c r="AD15" s="1">
        <f t="shared" si="3"/>
        <v>4.4000000000000004</v>
      </c>
    </row>
    <row r="16" spans="1:30">
      <c r="A16" s="43" t="s">
        <v>302</v>
      </c>
      <c r="B16" s="3" t="e">
        <f>VLOOKUP(A16,'DK Pricing'!H:J,3,FALSE)</f>
        <v>#N/A</v>
      </c>
      <c r="D16" s="1" t="e">
        <f t="shared" si="4"/>
        <v>#REF!</v>
      </c>
      <c r="E16" s="8">
        <v>69</v>
      </c>
      <c r="H16" s="8">
        <f t="shared" si="0"/>
        <v>6</v>
      </c>
      <c r="I16" s="8" t="e">
        <f>VLOOKUP(A16,#REF!,3,FALSE)</f>
        <v>#REF!</v>
      </c>
      <c r="J16" s="8" t="e">
        <f>VLOOKUP(A16,#REF!,4,FALSE)</f>
        <v>#REF!</v>
      </c>
      <c r="K16" s="1" t="e">
        <f>VLOOKUP(A16,SG!H:L,7,FALSE)</f>
        <v>#N/A</v>
      </c>
      <c r="L16" s="1" t="e">
        <f>VLOOKUP(A16,SG!H:L,5,FALSE)</f>
        <v>#N/A</v>
      </c>
      <c r="M16" s="1" t="e">
        <f>VLOOKUP(A16,SG!H:L,6,FALSE)</f>
        <v>#N/A</v>
      </c>
      <c r="N16" s="1" t="e">
        <f t="shared" si="8"/>
        <v>#N/A</v>
      </c>
      <c r="O16" s="1" t="e">
        <f>VLOOKUP(A16,SG!H:L,4,FALSE)</f>
        <v>#N/A</v>
      </c>
      <c r="P16" s="1" t="e">
        <f>VLOOKUP(A16,SG!H:L,3,FALSE)</f>
        <v>#N/A</v>
      </c>
      <c r="Q16" s="1" t="e">
        <f>VLOOKUP(A16,#REF!,8,FALSE)</f>
        <v>#REF!</v>
      </c>
      <c r="R16" s="1" t="e">
        <f>VLOOKUP(A16,#REF!,7,FALSE)</f>
        <v>#REF!</v>
      </c>
      <c r="S16" s="1">
        <v>100</v>
      </c>
      <c r="T16" s="1">
        <v>97</v>
      </c>
      <c r="U16" s="47" t="e">
        <f t="shared" si="9"/>
        <v>#REF!</v>
      </c>
      <c r="V16" s="1">
        <f t="shared" si="1"/>
        <v>6</v>
      </c>
      <c r="W16" s="1">
        <f t="shared" si="2"/>
        <v>7.1</v>
      </c>
      <c r="X16" s="1" t="e">
        <f t="shared" si="5"/>
        <v>#REF!</v>
      </c>
      <c r="Y16" s="1" t="e">
        <f t="shared" si="6"/>
        <v>#REF!</v>
      </c>
      <c r="AA16" s="1" t="e">
        <f t="shared" si="3"/>
        <v>#REF!</v>
      </c>
      <c r="AB16" s="1" t="e">
        <f t="shared" si="3"/>
        <v>#REF!</v>
      </c>
      <c r="AC16" s="1">
        <f t="shared" si="3"/>
        <v>2.8</v>
      </c>
      <c r="AD16" s="1">
        <f t="shared" si="3"/>
        <v>3.4</v>
      </c>
    </row>
    <row r="17" spans="1:30">
      <c r="A17" s="42" t="s">
        <v>129</v>
      </c>
      <c r="B17" s="3" t="e">
        <f>VLOOKUP(A17,'DK Pricing'!H:J,3,FALSE)</f>
        <v>#N/A</v>
      </c>
      <c r="C17" s="3">
        <f>VLOOKUP(A17,'[3]FanDuel-PGA-2018-06-23-26477-pl'!$D:$H,5,FALSE)</f>
        <v>7700</v>
      </c>
      <c r="D17" s="1" t="e">
        <f t="shared" si="4"/>
        <v>#REF!</v>
      </c>
      <c r="E17" s="8" t="e">
        <f>VLOOKUP(A17,#REF!,2,FALSE)</f>
        <v>#REF!</v>
      </c>
      <c r="F17" s="8">
        <v>69</v>
      </c>
      <c r="G17" s="8">
        <v>73</v>
      </c>
      <c r="H17" s="8" t="e">
        <f t="shared" si="0"/>
        <v>#REF!</v>
      </c>
      <c r="I17" s="8" t="e">
        <f>VLOOKUP(A17,#REF!,3,FALSE)</f>
        <v>#REF!</v>
      </c>
      <c r="J17" s="8" t="e">
        <f>VLOOKUP(A17,#REF!,4,FALSE)</f>
        <v>#REF!</v>
      </c>
      <c r="K17" s="1" t="e">
        <f>VLOOKUP(A17,SG!H:L,7,FALSE)</f>
        <v>#N/A</v>
      </c>
      <c r="L17" s="1" t="e">
        <f>VLOOKUP(A17,SG!H:L,5,FALSE)</f>
        <v>#N/A</v>
      </c>
      <c r="M17" s="1" t="e">
        <f>VLOOKUP(A17,SG!H:L,6,FALSE)</f>
        <v>#N/A</v>
      </c>
      <c r="N17" s="1" t="e">
        <f t="shared" si="8"/>
        <v>#N/A</v>
      </c>
      <c r="O17" s="1" t="e">
        <f>VLOOKUP(A17,SG!H:L,4,FALSE)</f>
        <v>#N/A</v>
      </c>
      <c r="P17" s="1" t="e">
        <f>VLOOKUP(A17,SG!H:L,3,FALSE)</f>
        <v>#N/A</v>
      </c>
      <c r="Q17" s="1" t="e">
        <f>VLOOKUP(A17,#REF!,8,FALSE)</f>
        <v>#REF!</v>
      </c>
      <c r="R17" s="1" t="e">
        <f>VLOOKUP(A17,#REF!,7,FALSE)</f>
        <v>#REF!</v>
      </c>
      <c r="S17" s="1">
        <v>117</v>
      </c>
      <c r="T17" s="1">
        <v>123</v>
      </c>
      <c r="U17" s="47" t="e">
        <f t="shared" si="9"/>
        <v>#REF!</v>
      </c>
      <c r="V17" s="1">
        <f t="shared" si="1"/>
        <v>4.8</v>
      </c>
      <c r="W17" s="1">
        <f t="shared" si="2"/>
        <v>4.5</v>
      </c>
      <c r="X17" s="1" t="e">
        <f t="shared" si="5"/>
        <v>#REF!</v>
      </c>
      <c r="Y17" s="1" t="e">
        <f t="shared" si="6"/>
        <v>#REF!</v>
      </c>
      <c r="AA17" s="1" t="e">
        <f t="shared" si="3"/>
        <v>#REF!</v>
      </c>
      <c r="AB17" s="1" t="e">
        <f t="shared" si="3"/>
        <v>#REF!</v>
      </c>
      <c r="AC17" s="1">
        <f t="shared" si="3"/>
        <v>2.1</v>
      </c>
      <c r="AD17" s="1">
        <f t="shared" si="3"/>
        <v>1.6</v>
      </c>
    </row>
    <row r="18" spans="1:30">
      <c r="A18" s="43" t="s">
        <v>213</v>
      </c>
      <c r="B18" s="3">
        <f>VLOOKUP(A18,'DK Pricing'!H:J,3,FALSE)</f>
        <v>8000</v>
      </c>
      <c r="C18" s="3">
        <f>VLOOKUP(A18,'[3]FanDuel-PGA-2018-06-23-26477-pl'!$D:$H,5,FALSE)</f>
        <v>8700</v>
      </c>
      <c r="D18" s="1" t="e">
        <f t="shared" si="4"/>
        <v>#REF!</v>
      </c>
      <c r="E18" s="8" t="e">
        <f>VLOOKUP(A18,#REF!,2,FALSE)</f>
        <v>#REF!</v>
      </c>
      <c r="F18" s="8">
        <v>66</v>
      </c>
      <c r="G18" s="8">
        <v>68</v>
      </c>
      <c r="H18" s="8" t="e">
        <f t="shared" si="0"/>
        <v>#REF!</v>
      </c>
      <c r="I18" s="8" t="e">
        <f>VLOOKUP(A18,#REF!,3,FALSE)</f>
        <v>#REF!</v>
      </c>
      <c r="J18" s="8" t="e">
        <f>VLOOKUP(A18,#REF!,4,FALSE)</f>
        <v>#REF!</v>
      </c>
      <c r="K18" s="1" t="e">
        <f>VLOOKUP(A18,SG!H:L,7,FALSE)</f>
        <v>#N/A</v>
      </c>
      <c r="L18" s="1" t="e">
        <f>VLOOKUP(A18,SG!H:L,5,FALSE)</f>
        <v>#N/A</v>
      </c>
      <c r="M18" s="1" t="e">
        <f>VLOOKUP(A18,SG!H:L,6,FALSE)</f>
        <v>#N/A</v>
      </c>
      <c r="N18" s="1" t="e">
        <f t="shared" si="8"/>
        <v>#N/A</v>
      </c>
      <c r="O18" s="1" t="e">
        <f>VLOOKUP(A18,SG!H:L,4,FALSE)</f>
        <v>#N/A</v>
      </c>
      <c r="P18" s="1" t="e">
        <f>VLOOKUP(A18,SG!H:L,3,FALSE)</f>
        <v>#N/A</v>
      </c>
      <c r="Q18" s="1" t="e">
        <f>VLOOKUP(A18,#REF!,8,FALSE)</f>
        <v>#REF!</v>
      </c>
      <c r="R18" s="1" t="e">
        <f>VLOOKUP(A18,#REF!,7,FALSE)</f>
        <v>#REF!</v>
      </c>
      <c r="S18" s="1">
        <v>9</v>
      </c>
      <c r="T18" s="1">
        <v>68</v>
      </c>
      <c r="U18" s="47" t="e">
        <f t="shared" si="9"/>
        <v>#REF!</v>
      </c>
      <c r="V18" s="1">
        <f t="shared" si="1"/>
        <v>11.8</v>
      </c>
      <c r="W18" s="1">
        <f t="shared" si="2"/>
        <v>9.1999999999999993</v>
      </c>
      <c r="X18" s="1" t="e">
        <f t="shared" si="5"/>
        <v>#REF!</v>
      </c>
      <c r="Y18" s="1" t="e">
        <f t="shared" si="6"/>
        <v>#REF!</v>
      </c>
      <c r="AA18" s="1" t="e">
        <f t="shared" si="3"/>
        <v>#REF!</v>
      </c>
      <c r="AB18" s="1" t="e">
        <f t="shared" si="3"/>
        <v>#REF!</v>
      </c>
      <c r="AC18" s="1">
        <f t="shared" si="3"/>
        <v>7.3</v>
      </c>
      <c r="AD18" s="1">
        <f t="shared" si="3"/>
        <v>5.2</v>
      </c>
    </row>
    <row r="19" spans="1:30">
      <c r="A19" s="43" t="s">
        <v>75</v>
      </c>
      <c r="B19" s="3">
        <f>VLOOKUP(A19,'DK Pricing'!H:J,3,FALSE)</f>
        <v>6300</v>
      </c>
      <c r="D19" s="1" t="e">
        <f t="shared" si="4"/>
        <v>#REF!</v>
      </c>
      <c r="E19" s="8" t="e">
        <f>VLOOKUP(A19,#REF!,2,FALSE)</f>
        <v>#REF!</v>
      </c>
      <c r="H19" s="8" t="e">
        <f t="shared" si="0"/>
        <v>#REF!</v>
      </c>
      <c r="I19" s="8" t="e">
        <f>VLOOKUP(A19,#REF!,3,FALSE)</f>
        <v>#REF!</v>
      </c>
      <c r="J19" s="8" t="e">
        <f>VLOOKUP(A19,#REF!,4,FALSE)</f>
        <v>#REF!</v>
      </c>
      <c r="K19" s="1" t="e">
        <f>VLOOKUP(A19,SG!H:L,7,FALSE)</f>
        <v>#N/A</v>
      </c>
      <c r="L19" s="1" t="e">
        <f>VLOOKUP(A19,SG!H:L,5,FALSE)</f>
        <v>#N/A</v>
      </c>
      <c r="M19" s="1" t="e">
        <f>VLOOKUP(A19,SG!H:L,6,FALSE)</f>
        <v>#N/A</v>
      </c>
      <c r="N19" s="1" t="e">
        <f t="shared" si="8"/>
        <v>#N/A</v>
      </c>
      <c r="O19" s="1" t="e">
        <f>VLOOKUP(A19,SG!H:L,4,FALSE)</f>
        <v>#N/A</v>
      </c>
      <c r="P19" s="1" t="e">
        <f>VLOOKUP(A19,SG!H:L,3,FALSE)</f>
        <v>#N/A</v>
      </c>
      <c r="Q19" s="1" t="e">
        <f>VLOOKUP(A19,#REF!,8,FALSE)</f>
        <v>#REF!</v>
      </c>
      <c r="R19" s="1" t="e">
        <f>VLOOKUP(A19,#REF!,7,FALSE)</f>
        <v>#REF!</v>
      </c>
      <c r="S19" s="1">
        <v>175</v>
      </c>
      <c r="T19" s="1">
        <v>170</v>
      </c>
      <c r="U19" s="47" t="e">
        <f t="shared" si="9"/>
        <v>#REF!</v>
      </c>
      <c r="V19" s="1">
        <f t="shared" si="1"/>
        <v>1.7</v>
      </c>
      <c r="W19" s="1">
        <f t="shared" si="2"/>
        <v>1.8</v>
      </c>
      <c r="X19" s="1" t="e">
        <f t="shared" si="5"/>
        <v>#REF!</v>
      </c>
      <c r="Y19" s="1" t="e">
        <f t="shared" si="6"/>
        <v>#REF!</v>
      </c>
      <c r="AA19" s="1" t="e">
        <f t="shared" si="3"/>
        <v>#REF!</v>
      </c>
      <c r="AB19" s="1" t="e">
        <f t="shared" si="3"/>
        <v>#REF!</v>
      </c>
      <c r="AC19" s="1">
        <f t="shared" si="3"/>
        <v>0.6</v>
      </c>
      <c r="AD19" s="1">
        <f t="shared" si="3"/>
        <v>0.4</v>
      </c>
    </row>
    <row r="20" spans="1:30">
      <c r="A20" s="43" t="s">
        <v>143</v>
      </c>
      <c r="B20" s="3">
        <f>VLOOKUP(A20,'DK Pricing'!H:J,3,FALSE)</f>
        <v>7200</v>
      </c>
      <c r="C20" s="3">
        <f>VLOOKUP(A20,'[3]FanDuel-PGA-2018-06-23-26477-pl'!$D:$H,5,FALSE)</f>
        <v>7600</v>
      </c>
      <c r="D20" s="1" t="e">
        <f t="shared" si="4"/>
        <v>#REF!</v>
      </c>
      <c r="E20" s="8" t="e">
        <f>VLOOKUP(A20,#REF!,2,FALSE)</f>
        <v>#REF!</v>
      </c>
      <c r="F20" s="8">
        <v>68</v>
      </c>
      <c r="G20" s="8">
        <v>65</v>
      </c>
      <c r="H20" s="8" t="e">
        <f t="shared" si="0"/>
        <v>#REF!</v>
      </c>
      <c r="I20" s="8" t="e">
        <f>VLOOKUP(A20,#REF!,3,FALSE)</f>
        <v>#REF!</v>
      </c>
      <c r="J20" s="8" t="e">
        <f>VLOOKUP(A20,#REF!,4,FALSE)</f>
        <v>#REF!</v>
      </c>
      <c r="K20" s="1" t="e">
        <f>VLOOKUP(A20,SG!H:L,7,FALSE)</f>
        <v>#N/A</v>
      </c>
      <c r="L20" s="1" t="e">
        <f>VLOOKUP(A20,SG!H:L,5,FALSE)</f>
        <v>#N/A</v>
      </c>
      <c r="M20" s="1" t="e">
        <f>VLOOKUP(A20,SG!H:L,6,FALSE)</f>
        <v>#N/A</v>
      </c>
      <c r="N20" s="1" t="e">
        <f t="shared" si="8"/>
        <v>#N/A</v>
      </c>
      <c r="O20" s="1" t="e">
        <f>VLOOKUP(A20,SG!H:L,4,FALSE)</f>
        <v>#N/A</v>
      </c>
      <c r="P20" s="1" t="e">
        <f>VLOOKUP(A20,SG!H:L,3,FALSE)</f>
        <v>#N/A</v>
      </c>
      <c r="Q20" s="1" t="e">
        <f>VLOOKUP(A20,#REF!,8,FALSE)</f>
        <v>#REF!</v>
      </c>
      <c r="R20" s="1" t="e">
        <f>VLOOKUP(A20,#REF!,7,FALSE)</f>
        <v>#REF!</v>
      </c>
      <c r="S20" s="1">
        <v>64</v>
      </c>
      <c r="T20" s="1">
        <v>125</v>
      </c>
      <c r="U20" s="47" t="e">
        <f t="shared" si="9"/>
        <v>#REF!</v>
      </c>
      <c r="V20" s="1">
        <f t="shared" si="1"/>
        <v>9.3000000000000007</v>
      </c>
      <c r="W20" s="1">
        <f t="shared" si="2"/>
        <v>4.3</v>
      </c>
      <c r="X20" s="1" t="e">
        <f t="shared" si="5"/>
        <v>#REF!</v>
      </c>
      <c r="Y20" s="1" t="e">
        <f t="shared" si="6"/>
        <v>#REF!</v>
      </c>
      <c r="AA20" s="1" t="e">
        <f t="shared" si="3"/>
        <v>#REF!</v>
      </c>
      <c r="AB20" s="1" t="e">
        <f t="shared" si="3"/>
        <v>#REF!</v>
      </c>
      <c r="AC20" s="1">
        <f t="shared" si="3"/>
        <v>5.5</v>
      </c>
      <c r="AD20" s="1">
        <f t="shared" si="3"/>
        <v>1.5</v>
      </c>
    </row>
    <row r="21" spans="1:30">
      <c r="A21" s="42" t="s">
        <v>66</v>
      </c>
      <c r="B21" s="3">
        <f>VLOOKUP(A21,'DK Pricing'!H:J,3,FALSE)</f>
        <v>7200</v>
      </c>
      <c r="C21" s="3">
        <f>VLOOKUP(A21,'[3]FanDuel-PGA-2018-06-23-26477-pl'!$D:$H,5,FALSE)</f>
        <v>7600</v>
      </c>
      <c r="D21" s="1" t="e">
        <f t="shared" si="4"/>
        <v>#REF!</v>
      </c>
      <c r="E21" s="8" t="e">
        <f>VLOOKUP(A21,#REF!,2,FALSE)</f>
        <v>#REF!</v>
      </c>
      <c r="F21" s="8">
        <v>68</v>
      </c>
      <c r="G21" s="8">
        <v>70</v>
      </c>
      <c r="H21" s="8" t="e">
        <f t="shared" si="0"/>
        <v>#REF!</v>
      </c>
      <c r="I21" s="8" t="e">
        <f>VLOOKUP(A21,#REF!,3,FALSE)</f>
        <v>#REF!</v>
      </c>
      <c r="J21" s="8" t="e">
        <f>VLOOKUP(A21,#REF!,4,FALSE)</f>
        <v>#REF!</v>
      </c>
      <c r="K21" s="1" t="e">
        <f>VLOOKUP(A21,SG!H:L,7,FALSE)</f>
        <v>#N/A</v>
      </c>
      <c r="L21" s="1" t="e">
        <f>VLOOKUP(A21,SG!H:L,5,FALSE)</f>
        <v>#N/A</v>
      </c>
      <c r="M21" s="1" t="e">
        <f>VLOOKUP(A21,SG!H:L,6,FALSE)</f>
        <v>#N/A</v>
      </c>
      <c r="N21" s="1" t="e">
        <f t="shared" si="8"/>
        <v>#N/A</v>
      </c>
      <c r="O21" s="1" t="e">
        <f>VLOOKUP(A21,SG!H:L,4,FALSE)</f>
        <v>#N/A</v>
      </c>
      <c r="P21" s="1" t="e">
        <f>VLOOKUP(A21,SG!H:L,3,FALSE)</f>
        <v>#N/A</v>
      </c>
      <c r="Q21" s="1" t="e">
        <f>VLOOKUP(A21,#REF!,8,FALSE)</f>
        <v>#REF!</v>
      </c>
      <c r="R21" s="1" t="e">
        <f>VLOOKUP(A21,#REF!,7,FALSE)</f>
        <v>#REF!</v>
      </c>
      <c r="S21" s="1">
        <v>58</v>
      </c>
      <c r="T21" s="1">
        <v>118</v>
      </c>
      <c r="U21" s="47" t="e">
        <f t="shared" si="9"/>
        <v>#REF!</v>
      </c>
      <c r="V21" s="1">
        <f t="shared" si="1"/>
        <v>9.6</v>
      </c>
      <c r="W21" s="1">
        <f t="shared" si="2"/>
        <v>5</v>
      </c>
      <c r="X21" s="1" t="e">
        <f t="shared" si="5"/>
        <v>#REF!</v>
      </c>
      <c r="Y21" s="1" t="e">
        <f t="shared" si="6"/>
        <v>#REF!</v>
      </c>
      <c r="AA21" s="1" t="e">
        <f t="shared" si="3"/>
        <v>#REF!</v>
      </c>
      <c r="AB21" s="1" t="e">
        <f t="shared" si="3"/>
        <v>#REF!</v>
      </c>
      <c r="AC21" s="1">
        <f t="shared" si="3"/>
        <v>5.7</v>
      </c>
      <c r="AD21" s="1">
        <f t="shared" si="3"/>
        <v>1.9</v>
      </c>
    </row>
    <row r="22" spans="1:30">
      <c r="A22" s="43" t="s">
        <v>43</v>
      </c>
      <c r="B22" s="3">
        <f>VLOOKUP(A22,'DK Pricing'!H:J,3,FALSE)</f>
        <v>7000</v>
      </c>
      <c r="D22" s="1" t="e">
        <f t="shared" si="4"/>
        <v>#REF!</v>
      </c>
      <c r="E22" s="8" t="e">
        <f>VLOOKUP(A22,#REF!,2,FALSE)</f>
        <v>#REF!</v>
      </c>
      <c r="H22" s="8" t="e">
        <f t="shared" si="0"/>
        <v>#REF!</v>
      </c>
      <c r="I22" s="8" t="e">
        <f>VLOOKUP(A22,#REF!,3,FALSE)</f>
        <v>#REF!</v>
      </c>
      <c r="J22" s="8" t="e">
        <f>VLOOKUP(A22,#REF!,4,FALSE)</f>
        <v>#REF!</v>
      </c>
      <c r="K22" s="1" t="e">
        <f>VLOOKUP(A22,SG!H:L,7,FALSE)</f>
        <v>#N/A</v>
      </c>
      <c r="L22" s="1" t="e">
        <f>VLOOKUP(A22,SG!H:L,5,FALSE)</f>
        <v>#N/A</v>
      </c>
      <c r="M22" s="1" t="e">
        <f>VLOOKUP(A22,SG!H:L,6,FALSE)</f>
        <v>#N/A</v>
      </c>
      <c r="N22" s="1" t="e">
        <f t="shared" si="8"/>
        <v>#N/A</v>
      </c>
      <c r="O22" s="1" t="e">
        <f>VLOOKUP(A22,SG!H:L,4,FALSE)</f>
        <v>#N/A</v>
      </c>
      <c r="P22" s="1" t="e">
        <f>VLOOKUP(A22,SG!H:L,3,FALSE)</f>
        <v>#N/A</v>
      </c>
      <c r="Q22" s="1" t="e">
        <f>VLOOKUP(A22,#REF!,8,FALSE)</f>
        <v>#REF!</v>
      </c>
      <c r="R22" s="1" t="e">
        <f>VLOOKUP(A22,#REF!,7,FALSE)</f>
        <v>#REF!</v>
      </c>
      <c r="S22" s="1">
        <v>87</v>
      </c>
      <c r="T22" s="1">
        <v>111</v>
      </c>
      <c r="U22" s="47" t="e">
        <f t="shared" si="9"/>
        <v>#REF!</v>
      </c>
      <c r="V22" s="1">
        <f t="shared" si="1"/>
        <v>7.9</v>
      </c>
      <c r="W22" s="1">
        <f t="shared" si="2"/>
        <v>5.4</v>
      </c>
      <c r="X22" s="1" t="e">
        <f t="shared" si="5"/>
        <v>#REF!</v>
      </c>
      <c r="Y22" s="1" t="e">
        <f t="shared" si="6"/>
        <v>#REF!</v>
      </c>
      <c r="AA22" s="1" t="e">
        <f t="shared" si="3"/>
        <v>#REF!</v>
      </c>
      <c r="AB22" s="1" t="e">
        <f t="shared" si="3"/>
        <v>#REF!</v>
      </c>
      <c r="AC22" s="1">
        <f t="shared" si="3"/>
        <v>4.0999999999999996</v>
      </c>
      <c r="AD22" s="1">
        <f t="shared" si="3"/>
        <v>2.2000000000000002</v>
      </c>
    </row>
    <row r="23" spans="1:30">
      <c r="A23" s="42" t="s">
        <v>88</v>
      </c>
      <c r="B23" s="3" t="e">
        <f>VLOOKUP(A23,'DK Pricing'!H:J,3,FALSE)</f>
        <v>#N/A</v>
      </c>
      <c r="C23" s="3">
        <f>VLOOKUP(A23,'[3]FanDuel-PGA-2018-06-23-26477-pl'!$D:$H,5,FALSE)</f>
        <v>7800</v>
      </c>
      <c r="D23" s="1" t="e">
        <f t="shared" si="4"/>
        <v>#REF!</v>
      </c>
      <c r="E23" s="8" t="e">
        <f>VLOOKUP(A23,#REF!,2,FALSE)</f>
        <v>#REF!</v>
      </c>
      <c r="F23" s="8">
        <v>69</v>
      </c>
      <c r="G23" s="8">
        <v>69</v>
      </c>
      <c r="H23" s="8" t="e">
        <f t="shared" si="0"/>
        <v>#REF!</v>
      </c>
      <c r="I23" s="8" t="e">
        <f>VLOOKUP(A23,#REF!,3,FALSE)</f>
        <v>#REF!</v>
      </c>
      <c r="J23" s="8" t="e">
        <f>VLOOKUP(A23,#REF!,4,FALSE)</f>
        <v>#REF!</v>
      </c>
      <c r="K23" s="1" t="e">
        <f>VLOOKUP(A23,SG!H:L,7,FALSE)</f>
        <v>#N/A</v>
      </c>
      <c r="L23" s="1" t="e">
        <f>VLOOKUP(A23,SG!H:L,5,FALSE)</f>
        <v>#N/A</v>
      </c>
      <c r="M23" s="1" t="e">
        <f>VLOOKUP(A23,SG!H:L,6,FALSE)</f>
        <v>#N/A</v>
      </c>
      <c r="N23" s="1" t="e">
        <f t="shared" si="8"/>
        <v>#N/A</v>
      </c>
      <c r="O23" s="1" t="e">
        <f>VLOOKUP(A23,SG!H:L,4,FALSE)</f>
        <v>#N/A</v>
      </c>
      <c r="P23" s="1" t="e">
        <f>VLOOKUP(A23,SG!H:L,3,FALSE)</f>
        <v>#N/A</v>
      </c>
      <c r="Q23" s="1" t="e">
        <f>VLOOKUP(A23,#REF!,8,FALSE)</f>
        <v>#REF!</v>
      </c>
      <c r="R23" s="1" t="e">
        <f>VLOOKUP(A23,#REF!,7,FALSE)</f>
        <v>#REF!</v>
      </c>
      <c r="S23" s="1">
        <v>128</v>
      </c>
      <c r="T23" s="1">
        <v>40</v>
      </c>
      <c r="U23" s="47" t="e">
        <f t="shared" si="9"/>
        <v>#REF!</v>
      </c>
      <c r="V23" s="1">
        <f t="shared" si="1"/>
        <v>4.0999999999999996</v>
      </c>
      <c r="W23" s="1">
        <f t="shared" si="2"/>
        <v>10.9</v>
      </c>
      <c r="X23" s="1" t="e">
        <f t="shared" si="5"/>
        <v>#REF!</v>
      </c>
      <c r="Y23" s="1" t="e">
        <f t="shared" si="6"/>
        <v>#REF!</v>
      </c>
      <c r="AA23" s="1" t="e">
        <f t="shared" si="3"/>
        <v>#REF!</v>
      </c>
      <c r="AB23" s="1" t="e">
        <f t="shared" si="3"/>
        <v>#REF!</v>
      </c>
      <c r="AC23" s="1">
        <f t="shared" si="3"/>
        <v>1.6</v>
      </c>
      <c r="AD23" s="1">
        <f t="shared" si="3"/>
        <v>6.7</v>
      </c>
    </row>
    <row r="24" spans="1:30">
      <c r="A24" s="43" t="s">
        <v>53</v>
      </c>
      <c r="B24" s="3">
        <f>VLOOKUP(A24,'DK Pricing'!H:J,3,FALSE)</f>
        <v>6200</v>
      </c>
      <c r="D24" s="1" t="e">
        <f t="shared" si="4"/>
        <v>#REF!</v>
      </c>
      <c r="E24" s="8" t="e">
        <f>VLOOKUP(A24,#REF!,2,FALSE)</f>
        <v>#REF!</v>
      </c>
      <c r="H24" s="8" t="e">
        <f t="shared" si="0"/>
        <v>#REF!</v>
      </c>
      <c r="I24" s="8" t="e">
        <f>VLOOKUP(A24,#REF!,3,FALSE)</f>
        <v>#REF!</v>
      </c>
      <c r="J24" s="8" t="e">
        <f>VLOOKUP(A24,#REF!,4,FALSE)</f>
        <v>#REF!</v>
      </c>
      <c r="K24" s="1" t="e">
        <f>VLOOKUP(A24,SG!H:L,7,FALSE)</f>
        <v>#N/A</v>
      </c>
      <c r="L24" s="1" t="e">
        <f>VLOOKUP(A24,SG!H:L,5,FALSE)</f>
        <v>#N/A</v>
      </c>
      <c r="M24" s="1" t="e">
        <f>VLOOKUP(A24,SG!H:L,6,FALSE)</f>
        <v>#N/A</v>
      </c>
      <c r="N24" s="1" t="e">
        <f t="shared" si="8"/>
        <v>#N/A</v>
      </c>
      <c r="O24" s="1" t="e">
        <f>VLOOKUP(A24,SG!H:L,4,FALSE)</f>
        <v>#N/A</v>
      </c>
      <c r="P24" s="1" t="e">
        <f>VLOOKUP(A24,SG!H:L,3,FALSE)</f>
        <v>#N/A</v>
      </c>
      <c r="Q24" s="1" t="e">
        <f>VLOOKUP(A24,#REF!,8,FALSE)</f>
        <v>#REF!</v>
      </c>
      <c r="R24" s="1" t="e">
        <f>VLOOKUP(A24,#REF!,7,FALSE)</f>
        <v>#REF!</v>
      </c>
      <c r="S24" s="1">
        <v>97</v>
      </c>
      <c r="T24" s="1">
        <v>88</v>
      </c>
      <c r="U24" s="47" t="e">
        <f t="shared" si="9"/>
        <v>#REF!</v>
      </c>
      <c r="V24" s="1">
        <f t="shared" si="1"/>
        <v>7.1</v>
      </c>
      <c r="W24" s="1">
        <f t="shared" si="2"/>
        <v>7.8</v>
      </c>
      <c r="X24" s="1" t="e">
        <f t="shared" si="5"/>
        <v>#REF!</v>
      </c>
      <c r="Y24" s="1" t="e">
        <f t="shared" si="6"/>
        <v>#REF!</v>
      </c>
      <c r="AA24" s="1" t="e">
        <f t="shared" si="3"/>
        <v>#REF!</v>
      </c>
      <c r="AB24" s="1" t="e">
        <f t="shared" si="3"/>
        <v>#REF!</v>
      </c>
      <c r="AC24" s="1">
        <f t="shared" si="3"/>
        <v>3.4</v>
      </c>
      <c r="AD24" s="1">
        <f t="shared" si="3"/>
        <v>3.9</v>
      </c>
    </row>
    <row r="25" spans="1:30">
      <c r="A25" s="43" t="s">
        <v>321</v>
      </c>
      <c r="B25" s="3" t="e">
        <f>VLOOKUP(A25,'DK Pricing'!H:J,3,FALSE)</f>
        <v>#N/A</v>
      </c>
      <c r="D25" s="1" t="e">
        <f t="shared" si="4"/>
        <v>#REF!</v>
      </c>
      <c r="E25" s="8" t="e">
        <f>VLOOKUP(A25,#REF!,2,FALSE)</f>
        <v>#REF!</v>
      </c>
      <c r="H25" s="8" t="e">
        <f t="shared" si="0"/>
        <v>#REF!</v>
      </c>
      <c r="I25" s="8" t="e">
        <f>VLOOKUP(A25,#REF!,3,FALSE)</f>
        <v>#REF!</v>
      </c>
      <c r="J25" s="8" t="e">
        <f>VLOOKUP(A25,#REF!,4,FALSE)</f>
        <v>#REF!</v>
      </c>
      <c r="K25" s="1" t="e">
        <f>VLOOKUP(A25,SG!H:L,7,FALSE)</f>
        <v>#N/A</v>
      </c>
      <c r="L25" s="1" t="e">
        <f>VLOOKUP(A25,SG!H:L,5,FALSE)</f>
        <v>#N/A</v>
      </c>
      <c r="M25" s="1" t="e">
        <f>VLOOKUP(A25,SG!H:L,6,FALSE)</f>
        <v>#N/A</v>
      </c>
      <c r="N25" s="1" t="e">
        <f t="shared" si="8"/>
        <v>#N/A</v>
      </c>
      <c r="O25" s="1" t="e">
        <f>VLOOKUP(A25,SG!H:L,4,FALSE)</f>
        <v>#N/A</v>
      </c>
      <c r="P25" s="1" t="e">
        <f>VLOOKUP(A25,SG!H:L,3,FALSE)</f>
        <v>#N/A</v>
      </c>
      <c r="Q25" s="1" t="e">
        <f>VLOOKUP(A25,#REF!,8,FALSE)</f>
        <v>#REF!</v>
      </c>
      <c r="R25" s="1" t="e">
        <f>VLOOKUP(A25,#REF!,7,FALSE)</f>
        <v>#REF!</v>
      </c>
      <c r="S25" s="1">
        <v>199</v>
      </c>
      <c r="T25" s="1">
        <v>199</v>
      </c>
      <c r="U25" s="47" t="e">
        <f t="shared" si="9"/>
        <v>#REF!</v>
      </c>
      <c r="V25" s="1">
        <f t="shared" si="1"/>
        <v>0.3</v>
      </c>
      <c r="W25" s="1">
        <f t="shared" si="2"/>
        <v>0.4</v>
      </c>
      <c r="X25" s="1" t="e">
        <f t="shared" si="5"/>
        <v>#REF!</v>
      </c>
      <c r="Y25" s="1" t="e">
        <f t="shared" si="6"/>
        <v>#REF!</v>
      </c>
      <c r="AA25" s="1" t="e">
        <f t="shared" si="3"/>
        <v>#REF!</v>
      </c>
      <c r="AB25" s="1" t="e">
        <f t="shared" si="3"/>
        <v>#REF!</v>
      </c>
      <c r="AC25" s="1">
        <f t="shared" si="3"/>
        <v>0.1</v>
      </c>
      <c r="AD25" s="1">
        <f t="shared" si="3"/>
        <v>0.1</v>
      </c>
    </row>
    <row r="26" spans="1:30">
      <c r="A26" s="42" t="s">
        <v>161</v>
      </c>
      <c r="B26" s="3">
        <f>VLOOKUP(A26,'DK Pricing'!H:J,3,FALSE)</f>
        <v>6500</v>
      </c>
      <c r="C26" s="3">
        <f>VLOOKUP(A26,'[3]FanDuel-PGA-2018-06-23-26477-pl'!$D:$H,5,FALSE)</f>
        <v>8600</v>
      </c>
      <c r="D26" s="1" t="e">
        <f t="shared" si="4"/>
        <v>#REF!</v>
      </c>
      <c r="E26" s="8" t="e">
        <f>VLOOKUP(A26,#REF!,2,FALSE)</f>
        <v>#REF!</v>
      </c>
      <c r="F26" s="8">
        <v>69</v>
      </c>
      <c r="G26" s="8">
        <v>70</v>
      </c>
      <c r="H26" s="8" t="e">
        <f t="shared" si="0"/>
        <v>#REF!</v>
      </c>
      <c r="I26" s="8" t="e">
        <f>VLOOKUP(A26,#REF!,3,FALSE)</f>
        <v>#REF!</v>
      </c>
      <c r="J26" s="8" t="e">
        <f>VLOOKUP(A26,#REF!,4,FALSE)</f>
        <v>#REF!</v>
      </c>
      <c r="K26" s="1" t="e">
        <f>VLOOKUP(A26,SG!H:L,7,FALSE)</f>
        <v>#N/A</v>
      </c>
      <c r="L26" s="1" t="e">
        <f>VLOOKUP(A26,SG!H:L,5,FALSE)</f>
        <v>#N/A</v>
      </c>
      <c r="M26" s="1" t="e">
        <f>VLOOKUP(A26,SG!H:L,6,FALSE)</f>
        <v>#N/A</v>
      </c>
      <c r="N26" s="1" t="e">
        <f t="shared" si="8"/>
        <v>#N/A</v>
      </c>
      <c r="O26" s="1" t="e">
        <f>VLOOKUP(A26,SG!H:L,4,FALSE)</f>
        <v>#N/A</v>
      </c>
      <c r="P26" s="1" t="e">
        <f>VLOOKUP(A26,SG!H:L,3,FALSE)</f>
        <v>#N/A</v>
      </c>
      <c r="Q26" s="1" t="e">
        <f>VLOOKUP(A26,#REF!,8,FALSE)</f>
        <v>#REF!</v>
      </c>
      <c r="R26" s="1" t="e">
        <f>VLOOKUP(A26,#REF!,7,FALSE)</f>
        <v>#REF!</v>
      </c>
      <c r="S26" s="1">
        <v>16</v>
      </c>
      <c r="T26" s="1">
        <v>98</v>
      </c>
      <c r="U26" s="47" t="e">
        <f t="shared" si="9"/>
        <v>#REF!</v>
      </c>
      <c r="V26" s="1">
        <f t="shared" si="1"/>
        <v>11.6</v>
      </c>
      <c r="W26" s="1">
        <f t="shared" si="2"/>
        <v>7</v>
      </c>
      <c r="X26" s="1" t="e">
        <f t="shared" si="5"/>
        <v>#REF!</v>
      </c>
      <c r="Y26" s="1" t="e">
        <f t="shared" si="6"/>
        <v>#REF!</v>
      </c>
      <c r="AA26" s="1" t="e">
        <f t="shared" si="3"/>
        <v>#REF!</v>
      </c>
      <c r="AB26" s="1" t="e">
        <f t="shared" si="3"/>
        <v>#REF!</v>
      </c>
      <c r="AC26" s="1">
        <f t="shared" si="3"/>
        <v>7.1</v>
      </c>
      <c r="AD26" s="1">
        <f t="shared" si="3"/>
        <v>3.3</v>
      </c>
    </row>
    <row r="27" spans="1:30">
      <c r="A27" s="42" t="s">
        <v>286</v>
      </c>
      <c r="B27" s="3">
        <f>VLOOKUP(A27,'DK Pricing'!H:J,3,FALSE)</f>
        <v>7500</v>
      </c>
      <c r="C27" s="3" t="e">
        <f>VLOOKUP(A27,'[3]FanDuel-PGA-2018-06-23-26477-pl'!$D:$H,5,FALSE)</f>
        <v>#N/A</v>
      </c>
      <c r="D27" s="1" t="e">
        <f t="shared" si="4"/>
        <v>#REF!</v>
      </c>
      <c r="E27" s="8" t="e">
        <f>VLOOKUP(A27,#REF!,2,FALSE)</f>
        <v>#REF!</v>
      </c>
      <c r="F27" s="8">
        <v>69</v>
      </c>
      <c r="G27" s="8">
        <v>69</v>
      </c>
      <c r="H27" s="8" t="e">
        <f t="shared" si="0"/>
        <v>#REF!</v>
      </c>
      <c r="I27" s="8" t="e">
        <f>VLOOKUP(A27,#REF!,3,FALSE)</f>
        <v>#REF!</v>
      </c>
      <c r="J27" s="8" t="e">
        <f>VLOOKUP(A27,#REF!,4,FALSE)</f>
        <v>#REF!</v>
      </c>
      <c r="K27" s="1" t="e">
        <f>VLOOKUP(A27,SG!H:L,7,FALSE)</f>
        <v>#N/A</v>
      </c>
      <c r="L27" s="1" t="e">
        <f>VLOOKUP(A27,SG!H:L,5,FALSE)</f>
        <v>#N/A</v>
      </c>
      <c r="M27" s="1" t="e">
        <f>VLOOKUP(A27,SG!H:L,6,FALSE)</f>
        <v>#N/A</v>
      </c>
      <c r="N27" s="1" t="e">
        <f t="shared" si="8"/>
        <v>#N/A</v>
      </c>
      <c r="O27" s="1" t="e">
        <f>VLOOKUP(A27,SG!H:L,4,FALSE)</f>
        <v>#N/A</v>
      </c>
      <c r="P27" s="1" t="e">
        <f>VLOOKUP(A27,SG!H:L,3,FALSE)</f>
        <v>#N/A</v>
      </c>
      <c r="Q27" s="1" t="e">
        <f>VLOOKUP(A27,#REF!,8,FALSE)</f>
        <v>#REF!</v>
      </c>
      <c r="R27" s="1" t="e">
        <f>VLOOKUP(A27,#REF!,7,FALSE)</f>
        <v>#REF!</v>
      </c>
      <c r="S27" s="1">
        <v>75</v>
      </c>
      <c r="T27" s="1">
        <v>66</v>
      </c>
      <c r="U27" s="47" t="e">
        <f t="shared" si="9"/>
        <v>#REF!</v>
      </c>
      <c r="V27" s="1">
        <f t="shared" si="1"/>
        <v>8.3000000000000007</v>
      </c>
      <c r="W27" s="1">
        <f t="shared" si="2"/>
        <v>9.4</v>
      </c>
      <c r="X27" s="1" t="e">
        <f t="shared" si="5"/>
        <v>#REF!</v>
      </c>
      <c r="Y27" s="1" t="e">
        <f t="shared" si="6"/>
        <v>#REF!</v>
      </c>
      <c r="AA27" s="1" t="e">
        <f t="shared" si="3"/>
        <v>#REF!</v>
      </c>
      <c r="AB27" s="1" t="e">
        <f t="shared" si="3"/>
        <v>#REF!</v>
      </c>
      <c r="AC27" s="1">
        <f t="shared" si="3"/>
        <v>4.5</v>
      </c>
      <c r="AD27" s="1">
        <f t="shared" si="3"/>
        <v>5.4</v>
      </c>
    </row>
    <row r="28" spans="1:30">
      <c r="A28" s="42" t="s">
        <v>29</v>
      </c>
      <c r="B28" s="3">
        <f>VLOOKUP(A28,'DK Pricing'!H:J,3,FALSE)</f>
        <v>8400</v>
      </c>
      <c r="C28" s="3" t="e">
        <f>VLOOKUP(A28,'[3]FanDuel-PGA-2018-06-23-26477-pl'!$D:$H,5,FALSE)</f>
        <v>#N/A</v>
      </c>
      <c r="D28" s="1" t="e">
        <f t="shared" si="4"/>
        <v>#REF!</v>
      </c>
      <c r="E28" s="8" t="e">
        <f>VLOOKUP(A28,#REF!,2,FALSE)</f>
        <v>#REF!</v>
      </c>
      <c r="F28" s="8">
        <v>67</v>
      </c>
      <c r="G28" s="8">
        <v>70</v>
      </c>
      <c r="H28" s="8" t="e">
        <f t="shared" si="0"/>
        <v>#REF!</v>
      </c>
      <c r="I28" s="8" t="e">
        <f>VLOOKUP(A28,#REF!,3,FALSE)</f>
        <v>#REF!</v>
      </c>
      <c r="J28" s="8" t="e">
        <f>VLOOKUP(A28,#REF!,4,FALSE)</f>
        <v>#REF!</v>
      </c>
      <c r="K28" s="1" t="e">
        <f>VLOOKUP(A28,SG!H:L,7,FALSE)</f>
        <v>#N/A</v>
      </c>
      <c r="L28" s="1" t="e">
        <f>VLOOKUP(A28,SG!H:L,5,FALSE)</f>
        <v>#N/A</v>
      </c>
      <c r="M28" s="1" t="e">
        <f>VLOOKUP(A28,SG!H:L,6,FALSE)</f>
        <v>#N/A</v>
      </c>
      <c r="N28" s="1" t="e">
        <f t="shared" si="8"/>
        <v>#N/A</v>
      </c>
      <c r="O28" s="1" t="e">
        <f>VLOOKUP(A28,SG!H:L,4,FALSE)</f>
        <v>#N/A</v>
      </c>
      <c r="P28" s="1" t="e">
        <f>VLOOKUP(A28,SG!H:L,3,FALSE)</f>
        <v>#N/A</v>
      </c>
      <c r="Q28" s="1" t="e">
        <f>VLOOKUP(A28,#REF!,8,FALSE)</f>
        <v>#REF!</v>
      </c>
      <c r="R28" s="1" t="e">
        <f>VLOOKUP(A28,#REF!,7,FALSE)</f>
        <v>#REF!</v>
      </c>
      <c r="S28" s="1">
        <v>90</v>
      </c>
      <c r="T28" s="1">
        <v>102</v>
      </c>
      <c r="U28" s="47" t="e">
        <f t="shared" si="9"/>
        <v>#REF!</v>
      </c>
      <c r="V28" s="1">
        <f t="shared" si="1"/>
        <v>7.6</v>
      </c>
      <c r="W28" s="1">
        <f t="shared" si="2"/>
        <v>5.9</v>
      </c>
      <c r="X28" s="1" t="e">
        <f t="shared" si="5"/>
        <v>#REF!</v>
      </c>
      <c r="Y28" s="1" t="e">
        <f t="shared" si="6"/>
        <v>#REF!</v>
      </c>
      <c r="AA28" s="1" t="e">
        <f t="shared" si="3"/>
        <v>#REF!</v>
      </c>
      <c r="AB28" s="1" t="e">
        <f t="shared" si="3"/>
        <v>#REF!</v>
      </c>
      <c r="AC28" s="1">
        <f t="shared" si="3"/>
        <v>3.9</v>
      </c>
      <c r="AD28" s="1">
        <f t="shared" si="3"/>
        <v>2.6</v>
      </c>
    </row>
    <row r="29" spans="1:30">
      <c r="A29" s="42" t="s">
        <v>55</v>
      </c>
      <c r="B29" s="3">
        <f>VLOOKUP(A29,'DK Pricing'!H:J,3,FALSE)</f>
        <v>6700</v>
      </c>
      <c r="C29" s="3">
        <f>VLOOKUP(A29,'[3]FanDuel-PGA-2018-06-23-26477-pl'!$D:$H,5,FALSE)</f>
        <v>9000</v>
      </c>
      <c r="D29" s="1" t="e">
        <f t="shared" si="4"/>
        <v>#REF!</v>
      </c>
      <c r="E29" s="8" t="e">
        <f>VLOOKUP(A29,#REF!,2,FALSE)</f>
        <v>#REF!</v>
      </c>
      <c r="F29" s="8">
        <v>68</v>
      </c>
      <c r="G29" s="8">
        <v>71</v>
      </c>
      <c r="H29" s="8" t="e">
        <f t="shared" si="0"/>
        <v>#REF!</v>
      </c>
      <c r="I29" s="8" t="e">
        <f>VLOOKUP(A29,#REF!,3,FALSE)</f>
        <v>#REF!</v>
      </c>
      <c r="J29" s="8" t="e">
        <f>VLOOKUP(A29,#REF!,4,FALSE)</f>
        <v>#REF!</v>
      </c>
      <c r="K29" s="1" t="e">
        <f>VLOOKUP(A29,SG!H:L,7,FALSE)</f>
        <v>#N/A</v>
      </c>
      <c r="L29" s="1" t="e">
        <f>VLOOKUP(A29,SG!H:L,5,FALSE)</f>
        <v>#N/A</v>
      </c>
      <c r="M29" s="1" t="e">
        <f>VLOOKUP(A29,SG!H:L,6,FALSE)</f>
        <v>#N/A</v>
      </c>
      <c r="N29" s="1" t="e">
        <f t="shared" si="8"/>
        <v>#N/A</v>
      </c>
      <c r="O29" s="1" t="e">
        <f>VLOOKUP(A29,SG!H:L,4,FALSE)</f>
        <v>#N/A</v>
      </c>
      <c r="P29" s="1" t="e">
        <f>VLOOKUP(A29,SG!H:L,3,FALSE)</f>
        <v>#N/A</v>
      </c>
      <c r="Q29" s="1" t="e">
        <f>VLOOKUP(A29,#REF!,8,FALSE)</f>
        <v>#REF!</v>
      </c>
      <c r="R29" s="1" t="e">
        <f>VLOOKUP(A29,#REF!,7,FALSE)</f>
        <v>#REF!</v>
      </c>
      <c r="S29" s="1">
        <v>51</v>
      </c>
      <c r="T29" s="1">
        <v>93</v>
      </c>
      <c r="U29" s="47" t="e">
        <f t="shared" si="9"/>
        <v>#REF!</v>
      </c>
      <c r="V29" s="1">
        <f t="shared" si="1"/>
        <v>10.1</v>
      </c>
      <c r="W29" s="1">
        <f t="shared" si="2"/>
        <v>7.3</v>
      </c>
      <c r="X29" s="1" t="e">
        <f t="shared" si="5"/>
        <v>#REF!</v>
      </c>
      <c r="Y29" s="1" t="e">
        <f t="shared" si="6"/>
        <v>#REF!</v>
      </c>
      <c r="AA29" s="1" t="e">
        <f t="shared" si="3"/>
        <v>#REF!</v>
      </c>
      <c r="AB29" s="1" t="e">
        <f t="shared" si="3"/>
        <v>#REF!</v>
      </c>
      <c r="AC29" s="1">
        <f t="shared" si="3"/>
        <v>6</v>
      </c>
      <c r="AD29" s="1">
        <f t="shared" si="3"/>
        <v>3.6</v>
      </c>
    </row>
    <row r="30" spans="1:30">
      <c r="A30" s="43" t="s">
        <v>73</v>
      </c>
      <c r="B30" s="3">
        <f>VLOOKUP(A30,'DK Pricing'!H:J,3,FALSE)</f>
        <v>7000</v>
      </c>
      <c r="C30" s="3">
        <f>VLOOKUP(A30,'[3]FanDuel-PGA-2018-06-23-26477-pl'!$D:$H,5,FALSE)</f>
        <v>8900</v>
      </c>
      <c r="D30" s="1" t="e">
        <f t="shared" si="4"/>
        <v>#REF!</v>
      </c>
      <c r="E30" s="8" t="e">
        <f>VLOOKUP(A30,#REF!,2,FALSE)</f>
        <v>#REF!</v>
      </c>
      <c r="F30" s="8">
        <v>68</v>
      </c>
      <c r="G30" s="8">
        <v>70</v>
      </c>
      <c r="H30" s="8" t="e">
        <f t="shared" si="0"/>
        <v>#REF!</v>
      </c>
      <c r="I30" s="8" t="e">
        <f>VLOOKUP(A30,#REF!,3,FALSE)</f>
        <v>#REF!</v>
      </c>
      <c r="J30" s="8" t="e">
        <f>VLOOKUP(A30,#REF!,4,FALSE)</f>
        <v>#REF!</v>
      </c>
      <c r="K30" s="1" t="e">
        <f>VLOOKUP(A30,SG!H:L,7,FALSE)</f>
        <v>#N/A</v>
      </c>
      <c r="L30" s="1" t="e">
        <f>VLOOKUP(A30,SG!H:L,5,FALSE)</f>
        <v>#N/A</v>
      </c>
      <c r="M30" s="1" t="e">
        <f>VLOOKUP(A30,SG!H:L,6,FALSE)</f>
        <v>#N/A</v>
      </c>
      <c r="N30" s="1" t="e">
        <f t="shared" si="8"/>
        <v>#N/A</v>
      </c>
      <c r="O30" s="1" t="e">
        <f>VLOOKUP(A30,SG!H:L,4,FALSE)</f>
        <v>#N/A</v>
      </c>
      <c r="P30" s="1" t="e">
        <f>VLOOKUP(A30,SG!H:L,3,FALSE)</f>
        <v>#N/A</v>
      </c>
      <c r="Q30" s="1" t="e">
        <f>VLOOKUP(A30,#REF!,8,FALSE)</f>
        <v>#REF!</v>
      </c>
      <c r="R30" s="1" t="e">
        <f>VLOOKUP(A30,#REF!,7,FALSE)</f>
        <v>#REF!</v>
      </c>
      <c r="S30" s="1">
        <v>178</v>
      </c>
      <c r="T30" s="1">
        <v>84</v>
      </c>
      <c r="U30" s="47" t="e">
        <f t="shared" si="9"/>
        <v>#REF!</v>
      </c>
      <c r="V30" s="1">
        <f t="shared" si="1"/>
        <v>1.6</v>
      </c>
      <c r="W30" s="1">
        <f t="shared" si="2"/>
        <v>8.1</v>
      </c>
      <c r="X30" s="1" t="e">
        <f t="shared" si="5"/>
        <v>#REF!</v>
      </c>
      <c r="Y30" s="1" t="e">
        <f t="shared" si="6"/>
        <v>#REF!</v>
      </c>
      <c r="AA30" s="1" t="e">
        <f t="shared" si="3"/>
        <v>#REF!</v>
      </c>
      <c r="AB30" s="1" t="e">
        <f t="shared" si="3"/>
        <v>#REF!</v>
      </c>
      <c r="AC30" s="1">
        <f t="shared" si="3"/>
        <v>0.5</v>
      </c>
      <c r="AD30" s="1">
        <f t="shared" si="3"/>
        <v>4.2</v>
      </c>
    </row>
    <row r="31" spans="1:30">
      <c r="A31" s="43" t="s">
        <v>70</v>
      </c>
      <c r="B31" s="3" t="e">
        <f>VLOOKUP(A31,'DK Pricing'!H:J,3,FALSE)</f>
        <v>#N/A</v>
      </c>
      <c r="C31" s="3">
        <f>VLOOKUP(A31,'[3]FanDuel-PGA-2018-06-23-26477-pl'!$D:$H,5,FALSE)</f>
        <v>9100</v>
      </c>
      <c r="D31" s="1" t="e">
        <f t="shared" si="4"/>
        <v>#REF!</v>
      </c>
      <c r="E31" s="8" t="e">
        <f>VLOOKUP(A31,#REF!,2,FALSE)</f>
        <v>#REF!</v>
      </c>
      <c r="F31" s="8">
        <v>67</v>
      </c>
      <c r="G31" s="8">
        <v>69</v>
      </c>
      <c r="H31" s="8" t="e">
        <f t="shared" si="0"/>
        <v>#REF!</v>
      </c>
      <c r="I31" s="8" t="e">
        <f>VLOOKUP(A31,#REF!,3,FALSE)</f>
        <v>#REF!</v>
      </c>
      <c r="J31" s="8" t="e">
        <f>VLOOKUP(A31,#REF!,4,FALSE)</f>
        <v>#REF!</v>
      </c>
      <c r="K31" s="1" t="e">
        <f>VLOOKUP(A31,SG!H:L,7,FALSE)</f>
        <v>#N/A</v>
      </c>
      <c r="L31" s="1" t="e">
        <f>VLOOKUP(A31,SG!H:L,5,FALSE)</f>
        <v>#N/A</v>
      </c>
      <c r="M31" s="1" t="e">
        <f>VLOOKUP(A31,SG!H:L,6,FALSE)</f>
        <v>#N/A</v>
      </c>
      <c r="N31" s="1" t="e">
        <f t="shared" si="8"/>
        <v>#N/A</v>
      </c>
      <c r="O31" s="1" t="e">
        <f>VLOOKUP(A31,SG!H:L,4,FALSE)</f>
        <v>#N/A</v>
      </c>
      <c r="P31" s="1" t="e">
        <f>VLOOKUP(A31,SG!H:L,3,FALSE)</f>
        <v>#N/A</v>
      </c>
      <c r="Q31" s="1" t="e">
        <f>VLOOKUP(A31,#REF!,8,FALSE)</f>
        <v>#REF!</v>
      </c>
      <c r="R31" s="1" t="e">
        <f>VLOOKUP(A31,#REF!,7,FALSE)</f>
        <v>#REF!</v>
      </c>
      <c r="S31" s="1">
        <v>66</v>
      </c>
      <c r="T31" s="1">
        <v>24</v>
      </c>
      <c r="U31" s="47" t="e">
        <f t="shared" si="9"/>
        <v>#REF!</v>
      </c>
      <c r="V31" s="1">
        <f t="shared" si="1"/>
        <v>9.1</v>
      </c>
      <c r="W31" s="1">
        <f t="shared" si="2"/>
        <v>11.4</v>
      </c>
      <c r="X31" s="1" t="e">
        <f t="shared" si="5"/>
        <v>#REF!</v>
      </c>
      <c r="Y31" s="1" t="e">
        <f t="shared" si="6"/>
        <v>#REF!</v>
      </c>
      <c r="AA31" s="1" t="e">
        <f t="shared" si="3"/>
        <v>#REF!</v>
      </c>
      <c r="AB31" s="1" t="e">
        <f t="shared" si="3"/>
        <v>#REF!</v>
      </c>
      <c r="AC31" s="1">
        <f t="shared" si="3"/>
        <v>5.3</v>
      </c>
      <c r="AD31" s="1">
        <f t="shared" si="3"/>
        <v>6.9</v>
      </c>
    </row>
    <row r="32" spans="1:30">
      <c r="A32" s="43" t="s">
        <v>174</v>
      </c>
      <c r="B32" s="3">
        <f>VLOOKUP(A32,'DK Pricing'!H:J,3,FALSE)</f>
        <v>6900</v>
      </c>
      <c r="D32" s="1" t="e">
        <f t="shared" si="4"/>
        <v>#REF!</v>
      </c>
      <c r="E32" s="8" t="e">
        <f>VLOOKUP(A32,#REF!,2,FALSE)</f>
        <v>#REF!</v>
      </c>
      <c r="H32" s="8" t="e">
        <f t="shared" si="0"/>
        <v>#REF!</v>
      </c>
      <c r="I32" s="8" t="e">
        <f>VLOOKUP(A32,#REF!,3,FALSE)</f>
        <v>#REF!</v>
      </c>
      <c r="J32" s="8" t="e">
        <f>VLOOKUP(A32,#REF!,4,FALSE)</f>
        <v>#REF!</v>
      </c>
      <c r="K32" s="1" t="e">
        <f>VLOOKUP(A32,SG!H:L,7,FALSE)</f>
        <v>#N/A</v>
      </c>
      <c r="L32" s="1" t="e">
        <f>VLOOKUP(A32,SG!H:L,5,FALSE)</f>
        <v>#N/A</v>
      </c>
      <c r="M32" s="1" t="e">
        <f>VLOOKUP(A32,SG!H:L,6,FALSE)</f>
        <v>#N/A</v>
      </c>
      <c r="N32" s="1" t="e">
        <f t="shared" si="8"/>
        <v>#N/A</v>
      </c>
      <c r="O32" s="1" t="e">
        <f>VLOOKUP(A32,SG!H:L,4,FALSE)</f>
        <v>#N/A</v>
      </c>
      <c r="P32" s="1" t="e">
        <f>VLOOKUP(A32,SG!H:L,3,FALSE)</f>
        <v>#N/A</v>
      </c>
      <c r="Q32" s="1" t="e">
        <f>VLOOKUP(A32,#REF!,8,FALSE)</f>
        <v>#REF!</v>
      </c>
      <c r="R32" s="1" t="e">
        <f>VLOOKUP(A32,#REF!,7,FALSE)</f>
        <v>#REF!</v>
      </c>
      <c r="S32" s="1">
        <v>138</v>
      </c>
      <c r="T32" s="1">
        <v>90</v>
      </c>
      <c r="U32" s="47" t="e">
        <f t="shared" si="9"/>
        <v>#REF!</v>
      </c>
      <c r="V32" s="1">
        <f t="shared" si="1"/>
        <v>3.6</v>
      </c>
      <c r="W32" s="1">
        <f t="shared" si="2"/>
        <v>7.7</v>
      </c>
      <c r="X32" s="1" t="e">
        <f t="shared" si="5"/>
        <v>#REF!</v>
      </c>
      <c r="Y32" s="1" t="e">
        <f t="shared" si="6"/>
        <v>#REF!</v>
      </c>
      <c r="AA32" s="1" t="e">
        <f t="shared" si="3"/>
        <v>#REF!</v>
      </c>
      <c r="AB32" s="1" t="e">
        <f t="shared" si="3"/>
        <v>#REF!</v>
      </c>
      <c r="AC32" s="1">
        <f t="shared" si="3"/>
        <v>1.4</v>
      </c>
      <c r="AD32" s="1">
        <f t="shared" si="3"/>
        <v>3.8</v>
      </c>
    </row>
    <row r="33" spans="1:30">
      <c r="A33" s="43" t="s">
        <v>252</v>
      </c>
      <c r="B33" s="3">
        <f>VLOOKUP(A33,'DK Pricing'!H:J,3,FALSE)</f>
        <v>9800</v>
      </c>
      <c r="C33" s="3">
        <f>VLOOKUP(A33,'[3]FanDuel-PGA-2018-06-23-26477-pl'!$D:$H,5,FALSE)</f>
        <v>11200</v>
      </c>
      <c r="D33" s="1" t="e">
        <f t="shared" si="4"/>
        <v>#REF!</v>
      </c>
      <c r="E33" s="8" t="e">
        <f>VLOOKUP(A33,#REF!,2,FALSE)</f>
        <v>#REF!</v>
      </c>
      <c r="F33" s="8">
        <v>65</v>
      </c>
      <c r="G33" s="8">
        <v>66</v>
      </c>
      <c r="H33" s="8" t="e">
        <f t="shared" si="0"/>
        <v>#REF!</v>
      </c>
      <c r="I33" s="8" t="e">
        <f>VLOOKUP(A33,#REF!,3,FALSE)</f>
        <v>#REF!</v>
      </c>
      <c r="J33" s="8" t="e">
        <f>VLOOKUP(A33,#REF!,4,FALSE)</f>
        <v>#REF!</v>
      </c>
      <c r="K33" s="1" t="e">
        <f>VLOOKUP(A33,SG!H:L,7,FALSE)</f>
        <v>#N/A</v>
      </c>
      <c r="L33" s="1" t="e">
        <f>VLOOKUP(A33,SG!H:L,5,FALSE)</f>
        <v>#N/A</v>
      </c>
      <c r="M33" s="1" t="e">
        <f>VLOOKUP(A33,SG!H:L,6,FALSE)</f>
        <v>#N/A</v>
      </c>
      <c r="N33" s="1" t="e">
        <f t="shared" si="8"/>
        <v>#N/A</v>
      </c>
      <c r="O33" s="1" t="e">
        <f>VLOOKUP(A33,SG!H:L,4,FALSE)</f>
        <v>#N/A</v>
      </c>
      <c r="P33" s="1" t="e">
        <f>VLOOKUP(A33,SG!H:L,3,FALSE)</f>
        <v>#N/A</v>
      </c>
      <c r="Q33" s="1" t="e">
        <f>VLOOKUP(A33,#REF!,8,FALSE)</f>
        <v>#REF!</v>
      </c>
      <c r="R33" s="1" t="e">
        <f>VLOOKUP(A33,#REF!,7,FALSE)</f>
        <v>#REF!</v>
      </c>
      <c r="S33" s="1">
        <v>83</v>
      </c>
      <c r="T33" s="1">
        <v>20</v>
      </c>
      <c r="U33" s="47" t="e">
        <f t="shared" si="9"/>
        <v>#REF!</v>
      </c>
      <c r="V33" s="1">
        <f t="shared" si="1"/>
        <v>8</v>
      </c>
      <c r="W33" s="1">
        <f t="shared" si="2"/>
        <v>11.7</v>
      </c>
      <c r="X33" s="1" t="e">
        <f t="shared" si="5"/>
        <v>#REF!</v>
      </c>
      <c r="Y33" s="1" t="e">
        <f t="shared" si="6"/>
        <v>#REF!</v>
      </c>
      <c r="AA33" s="1" t="e">
        <f t="shared" si="3"/>
        <v>#REF!</v>
      </c>
      <c r="AB33" s="1" t="e">
        <f t="shared" si="3"/>
        <v>#REF!</v>
      </c>
      <c r="AC33" s="1">
        <f t="shared" si="3"/>
        <v>4.2</v>
      </c>
      <c r="AD33" s="1">
        <f t="shared" si="3"/>
        <v>7.2</v>
      </c>
    </row>
    <row r="34" spans="1:30">
      <c r="A34" s="42" t="s">
        <v>212</v>
      </c>
      <c r="B34" s="3">
        <f>VLOOKUP(A34,'DK Pricing'!H:J,3,FALSE)</f>
        <v>11000</v>
      </c>
      <c r="C34" s="3" t="e">
        <f>VLOOKUP(A34,'[3]FanDuel-PGA-2018-06-23-26477-pl'!$D:$H,5,FALSE)</f>
        <v>#N/A</v>
      </c>
      <c r="D34" s="1" t="e">
        <f t="shared" si="4"/>
        <v>#REF!</v>
      </c>
      <c r="E34" s="8" t="e">
        <f>VLOOKUP(A34,#REF!,2,FALSE)</f>
        <v>#REF!</v>
      </c>
      <c r="F34" s="8">
        <v>66</v>
      </c>
      <c r="G34" s="8">
        <v>68</v>
      </c>
      <c r="H34" s="8" t="e">
        <f t="shared" si="0"/>
        <v>#REF!</v>
      </c>
      <c r="I34" s="8" t="e">
        <f>VLOOKUP(A34,#REF!,3,FALSE)</f>
        <v>#REF!</v>
      </c>
      <c r="J34" s="8" t="e">
        <f>VLOOKUP(A34,#REF!,4,FALSE)</f>
        <v>#REF!</v>
      </c>
      <c r="K34" s="1" t="e">
        <f>VLOOKUP(A34,SG!H:L,7,FALSE)</f>
        <v>#N/A</v>
      </c>
      <c r="L34" s="1" t="e">
        <f>VLOOKUP(A34,SG!H:L,5,FALSE)</f>
        <v>#N/A</v>
      </c>
      <c r="M34" s="1" t="e">
        <f>VLOOKUP(A34,SG!H:L,6,FALSE)</f>
        <v>#N/A</v>
      </c>
      <c r="N34" s="1" t="e">
        <f t="shared" si="8"/>
        <v>#N/A</v>
      </c>
      <c r="O34" s="1" t="e">
        <f>VLOOKUP(A34,SG!H:L,4,FALSE)</f>
        <v>#N/A</v>
      </c>
      <c r="P34" s="1" t="e">
        <f>VLOOKUP(A34,SG!H:L,3,FALSE)</f>
        <v>#N/A</v>
      </c>
      <c r="Q34" s="1" t="e">
        <f>VLOOKUP(A34,#REF!,8,FALSE)</f>
        <v>#REF!</v>
      </c>
      <c r="R34" s="1" t="e">
        <f>VLOOKUP(A34,#REF!,7,FALSE)</f>
        <v>#REF!</v>
      </c>
      <c r="S34" s="1">
        <v>29</v>
      </c>
      <c r="T34" s="1">
        <v>55</v>
      </c>
      <c r="U34" s="47" t="e">
        <f t="shared" si="9"/>
        <v>#REF!</v>
      </c>
      <c r="V34" s="1">
        <f t="shared" si="1"/>
        <v>11.1</v>
      </c>
      <c r="W34" s="1">
        <f t="shared" si="2"/>
        <v>10</v>
      </c>
      <c r="X34" s="1" t="e">
        <f t="shared" si="5"/>
        <v>#REF!</v>
      </c>
      <c r="Y34" s="1" t="e">
        <f t="shared" si="6"/>
        <v>#REF!</v>
      </c>
      <c r="AA34" s="1" t="e">
        <f t="shared" si="3"/>
        <v>#REF!</v>
      </c>
      <c r="AB34" s="1" t="e">
        <f t="shared" si="3"/>
        <v>#REF!</v>
      </c>
      <c r="AC34" s="1">
        <f t="shared" si="3"/>
        <v>6.8</v>
      </c>
      <c r="AD34" s="1">
        <f t="shared" si="3"/>
        <v>6</v>
      </c>
    </row>
    <row r="35" spans="1:30">
      <c r="A35" s="42" t="s">
        <v>218</v>
      </c>
      <c r="B35" s="3">
        <f>VLOOKUP(A35,'DK Pricing'!H:J,3,FALSE)</f>
        <v>10300</v>
      </c>
      <c r="C35" s="3" t="e">
        <f>VLOOKUP(A35,'[3]FanDuel-PGA-2018-06-23-26477-pl'!$D:$H,5,FALSE)</f>
        <v>#N/A</v>
      </c>
      <c r="D35" s="1" t="e">
        <f t="shared" si="4"/>
        <v>#REF!</v>
      </c>
      <c r="E35" s="8" t="e">
        <f>VLOOKUP(A35,#REF!,2,FALSE)</f>
        <v>#REF!</v>
      </c>
      <c r="F35" s="8">
        <v>67</v>
      </c>
      <c r="G35" s="8">
        <v>62</v>
      </c>
      <c r="H35" s="8" t="e">
        <f t="shared" ref="H35:H66" si="10">E35-63</f>
        <v>#REF!</v>
      </c>
      <c r="I35" s="8" t="e">
        <f>VLOOKUP(A35,#REF!,3,FALSE)</f>
        <v>#REF!</v>
      </c>
      <c r="J35" s="8" t="e">
        <f>VLOOKUP(A35,#REF!,4,FALSE)</f>
        <v>#REF!</v>
      </c>
      <c r="K35" s="1" t="e">
        <f>VLOOKUP(A35,SG!H:L,7,FALSE)</f>
        <v>#N/A</v>
      </c>
      <c r="L35" s="1" t="e">
        <f>VLOOKUP(A35,SG!H:L,5,FALSE)</f>
        <v>#N/A</v>
      </c>
      <c r="M35" s="1" t="e">
        <f>VLOOKUP(A35,SG!H:L,6,FALSE)</f>
        <v>#N/A</v>
      </c>
      <c r="N35" s="1" t="e">
        <f t="shared" si="8"/>
        <v>#N/A</v>
      </c>
      <c r="O35" s="1" t="e">
        <f>VLOOKUP(A35,SG!H:L,4,FALSE)</f>
        <v>#N/A</v>
      </c>
      <c r="P35" s="1" t="e">
        <f>VLOOKUP(A35,SG!H:L,3,FALSE)</f>
        <v>#N/A</v>
      </c>
      <c r="Q35" s="1" t="e">
        <f>VLOOKUP(A35,#REF!,8,FALSE)</f>
        <v>#REF!</v>
      </c>
      <c r="R35" s="1" t="e">
        <f>VLOOKUP(A35,#REF!,7,FALSE)</f>
        <v>#REF!</v>
      </c>
      <c r="S35" s="1">
        <v>34</v>
      </c>
      <c r="T35" s="1">
        <v>21</v>
      </c>
      <c r="U35" s="47" t="e">
        <f>(I35*3.75)-(J35*1.75)+((K35+L35+M35+N35+N35+O35+P35)/3)+(AA35/3)+(AB35/3)+(AC35/3)+(AD35/3)-(B35/750)+(V35/3)+(W35/3)+X35+Y35+20</f>
        <v>#REF!</v>
      </c>
      <c r="V35" s="1">
        <f t="shared" ref="V35:V66" si="11">RANK(S35,S$3:S$150,0)/10</f>
        <v>10.8</v>
      </c>
      <c r="W35" s="1">
        <f t="shared" ref="W35:W66" si="12">RANK(T35,T$3:T$150,0)/10</f>
        <v>11.6</v>
      </c>
      <c r="X35" s="1" t="e">
        <f t="shared" si="5"/>
        <v>#REF!</v>
      </c>
      <c r="Y35" s="1" t="e">
        <f t="shared" si="6"/>
        <v>#REF!</v>
      </c>
      <c r="AA35" s="1" t="e">
        <f t="shared" ref="AA35:AD71" si="13">RANK(Q35,Q$3:Q$77,0)/10</f>
        <v>#REF!</v>
      </c>
      <c r="AB35" s="1" t="e">
        <f t="shared" si="13"/>
        <v>#REF!</v>
      </c>
      <c r="AC35" s="1">
        <f t="shared" si="13"/>
        <v>6.5</v>
      </c>
      <c r="AD35" s="1">
        <f t="shared" si="13"/>
        <v>7.1</v>
      </c>
    </row>
    <row r="36" spans="1:30">
      <c r="A36" s="42" t="s">
        <v>266</v>
      </c>
      <c r="B36" s="3">
        <f>VLOOKUP(A36,'DK Pricing'!H:J,3,FALSE)</f>
        <v>7700</v>
      </c>
      <c r="C36" s="3">
        <f>VLOOKUP(A36,'[3]FanDuel-PGA-2018-06-23-26477-pl'!$D:$H,5,FALSE)</f>
        <v>8900</v>
      </c>
      <c r="D36" s="1" t="e">
        <f t="shared" si="4"/>
        <v>#REF!</v>
      </c>
      <c r="E36" s="8" t="e">
        <f>VLOOKUP(A36,#REF!,2,FALSE)</f>
        <v>#REF!</v>
      </c>
      <c r="F36" s="8">
        <v>66</v>
      </c>
      <c r="G36" s="8">
        <v>69</v>
      </c>
      <c r="H36" s="8" t="e">
        <f t="shared" si="10"/>
        <v>#REF!</v>
      </c>
      <c r="I36" s="8" t="e">
        <f>VLOOKUP(A36,#REF!,3,FALSE)</f>
        <v>#REF!</v>
      </c>
      <c r="J36" s="8" t="e">
        <f>VLOOKUP(A36,#REF!,4,FALSE)</f>
        <v>#REF!</v>
      </c>
      <c r="K36" s="1" t="e">
        <f>VLOOKUP(A36,SG!H:L,7,FALSE)</f>
        <v>#N/A</v>
      </c>
      <c r="L36" s="1" t="e">
        <f>VLOOKUP(A36,SG!H:L,5,FALSE)</f>
        <v>#N/A</v>
      </c>
      <c r="M36" s="1" t="e">
        <f>VLOOKUP(A36,SG!H:L,6,FALSE)</f>
        <v>#N/A</v>
      </c>
      <c r="N36" s="1" t="e">
        <f t="shared" si="8"/>
        <v>#N/A</v>
      </c>
      <c r="O36" s="1" t="e">
        <f>VLOOKUP(A36,SG!H:L,4,FALSE)</f>
        <v>#N/A</v>
      </c>
      <c r="P36" s="1" t="e">
        <f>VLOOKUP(A36,SG!H:L,3,FALSE)</f>
        <v>#N/A</v>
      </c>
      <c r="Q36" s="1" t="e">
        <f>VLOOKUP(A36,#REF!,8,FALSE)</f>
        <v>#REF!</v>
      </c>
      <c r="R36" s="1" t="e">
        <f>VLOOKUP(A36,#REF!,7,FALSE)</f>
        <v>#REF!</v>
      </c>
      <c r="S36" s="1">
        <v>38</v>
      </c>
      <c r="T36" s="1">
        <v>38</v>
      </c>
      <c r="U36" s="47" t="e">
        <f t="shared" si="9"/>
        <v>#REF!</v>
      </c>
      <c r="V36" s="1">
        <f t="shared" si="11"/>
        <v>10.6</v>
      </c>
      <c r="W36" s="1">
        <f t="shared" si="12"/>
        <v>11</v>
      </c>
      <c r="X36" s="1" t="e">
        <f t="shared" si="5"/>
        <v>#REF!</v>
      </c>
      <c r="Y36" s="1" t="e">
        <f t="shared" si="6"/>
        <v>#REF!</v>
      </c>
      <c r="AA36" s="1" t="e">
        <f t="shared" si="13"/>
        <v>#REF!</v>
      </c>
      <c r="AB36" s="1" t="e">
        <f t="shared" si="13"/>
        <v>#REF!</v>
      </c>
      <c r="AC36" s="1">
        <f t="shared" si="13"/>
        <v>6.4</v>
      </c>
      <c r="AD36" s="1">
        <f t="shared" si="13"/>
        <v>6.8</v>
      </c>
    </row>
    <row r="37" spans="1:30">
      <c r="A37" s="42" t="s">
        <v>152</v>
      </c>
      <c r="B37" s="3">
        <f>VLOOKUP(A37,'DK Pricing'!H:J,3,FALSE)</f>
        <v>6800</v>
      </c>
      <c r="C37" s="3">
        <f>VLOOKUP(A37,'[3]FanDuel-PGA-2018-06-23-26477-pl'!$D:$H,5,FALSE)</f>
        <v>7700</v>
      </c>
      <c r="D37" s="1" t="e">
        <f t="shared" si="4"/>
        <v>#REF!</v>
      </c>
      <c r="E37" s="8" t="e">
        <f>VLOOKUP(A37,#REF!,2,FALSE)</f>
        <v>#REF!</v>
      </c>
      <c r="F37" s="8">
        <v>72</v>
      </c>
      <c r="G37" s="8">
        <v>70</v>
      </c>
      <c r="H37" s="8" t="e">
        <f t="shared" si="10"/>
        <v>#REF!</v>
      </c>
      <c r="I37" s="8" t="e">
        <f>VLOOKUP(A37,#REF!,3,FALSE)</f>
        <v>#REF!</v>
      </c>
      <c r="J37" s="8" t="e">
        <f>VLOOKUP(A37,#REF!,4,FALSE)</f>
        <v>#REF!</v>
      </c>
      <c r="K37" s="1" t="e">
        <f>VLOOKUP(A37,SG!H:L,7,FALSE)</f>
        <v>#N/A</v>
      </c>
      <c r="L37" s="1" t="e">
        <f>VLOOKUP(A37,SG!H:L,5,FALSE)</f>
        <v>#N/A</v>
      </c>
      <c r="M37" s="1" t="e">
        <f>VLOOKUP(A37,SG!H:L,6,FALSE)</f>
        <v>#N/A</v>
      </c>
      <c r="N37" s="1" t="e">
        <f t="shared" si="8"/>
        <v>#N/A</v>
      </c>
      <c r="O37" s="1" t="e">
        <f>VLOOKUP(A37,SG!H:L,4,FALSE)</f>
        <v>#N/A</v>
      </c>
      <c r="P37" s="1" t="e">
        <f>VLOOKUP(A37,SG!H:L,3,FALSE)</f>
        <v>#N/A</v>
      </c>
      <c r="Q37" s="1" t="e">
        <f>VLOOKUP(A37,#REF!,8,FALSE)</f>
        <v>#REF!</v>
      </c>
      <c r="R37" s="1" t="e">
        <f>VLOOKUP(A37,#REF!,7,FALSE)</f>
        <v>#REF!</v>
      </c>
      <c r="S37" s="1">
        <v>100</v>
      </c>
      <c r="T37" s="1">
        <v>100</v>
      </c>
      <c r="U37" s="47" t="e">
        <f t="shared" si="9"/>
        <v>#REF!</v>
      </c>
      <c r="V37" s="1">
        <f t="shared" si="11"/>
        <v>6</v>
      </c>
      <c r="W37" s="1">
        <f t="shared" si="12"/>
        <v>6</v>
      </c>
      <c r="X37" s="1" t="e">
        <f t="shared" si="5"/>
        <v>#REF!</v>
      </c>
      <c r="Y37" s="1" t="e">
        <f t="shared" si="6"/>
        <v>#REF!</v>
      </c>
      <c r="AA37" s="1" t="e">
        <f t="shared" si="13"/>
        <v>#REF!</v>
      </c>
      <c r="AB37" s="1" t="e">
        <f t="shared" si="13"/>
        <v>#REF!</v>
      </c>
      <c r="AC37" s="1">
        <f t="shared" si="13"/>
        <v>2.8</v>
      </c>
      <c r="AD37" s="1">
        <f t="shared" si="13"/>
        <v>2.7</v>
      </c>
    </row>
    <row r="38" spans="1:30">
      <c r="A38" s="42" t="s">
        <v>89</v>
      </c>
      <c r="B38" s="3">
        <f>VLOOKUP(A38,'DK Pricing'!H:J,3,FALSE)</f>
        <v>6900</v>
      </c>
      <c r="C38" s="3">
        <f>VLOOKUP(A38,'[3]FanDuel-PGA-2018-06-23-26477-pl'!$D:$H,5,FALSE)</f>
        <v>9000</v>
      </c>
      <c r="D38" s="1" t="e">
        <f t="shared" si="4"/>
        <v>#REF!</v>
      </c>
      <c r="E38" s="8" t="e">
        <f>VLOOKUP(A38,#REF!,2,FALSE)</f>
        <v>#REF!</v>
      </c>
      <c r="F38" s="8">
        <v>68</v>
      </c>
      <c r="G38" s="8">
        <v>71</v>
      </c>
      <c r="H38" s="8" t="e">
        <f t="shared" si="10"/>
        <v>#REF!</v>
      </c>
      <c r="I38" s="8" t="e">
        <f>VLOOKUP(A38,#REF!,3,FALSE)</f>
        <v>#REF!</v>
      </c>
      <c r="J38" s="8" t="e">
        <f>VLOOKUP(A38,#REF!,4,FALSE)</f>
        <v>#REF!</v>
      </c>
      <c r="K38" s="1" t="e">
        <f>VLOOKUP(A38,SG!H:L,7,FALSE)</f>
        <v>#N/A</v>
      </c>
      <c r="L38" s="1" t="e">
        <f>VLOOKUP(A38,SG!H:L,5,FALSE)</f>
        <v>#N/A</v>
      </c>
      <c r="M38" s="1" t="e">
        <f>VLOOKUP(A38,SG!H:L,6,FALSE)</f>
        <v>#N/A</v>
      </c>
      <c r="N38" s="1" t="e">
        <f t="shared" si="8"/>
        <v>#N/A</v>
      </c>
      <c r="O38" s="1" t="e">
        <f>VLOOKUP(A38,SG!H:L,4,FALSE)</f>
        <v>#N/A</v>
      </c>
      <c r="P38" s="1" t="e">
        <f>VLOOKUP(A38,SG!H:L,3,FALSE)</f>
        <v>#N/A</v>
      </c>
      <c r="Q38" s="1" t="e">
        <f>VLOOKUP(A38,#REF!,8,FALSE)</f>
        <v>#REF!</v>
      </c>
      <c r="R38" s="1" t="e">
        <f>VLOOKUP(A38,#REF!,7,FALSE)</f>
        <v>#REF!</v>
      </c>
      <c r="S38" s="1">
        <v>128</v>
      </c>
      <c r="T38" s="1">
        <v>76</v>
      </c>
      <c r="U38" s="47" t="e">
        <f t="shared" si="9"/>
        <v>#REF!</v>
      </c>
      <c r="V38" s="1">
        <f t="shared" si="11"/>
        <v>4.0999999999999996</v>
      </c>
      <c r="W38" s="1">
        <f t="shared" si="12"/>
        <v>8.6</v>
      </c>
      <c r="X38" s="1" t="e">
        <f t="shared" si="5"/>
        <v>#REF!</v>
      </c>
      <c r="Y38" s="1" t="e">
        <f t="shared" si="6"/>
        <v>#REF!</v>
      </c>
      <c r="AA38" s="1" t="e">
        <f t="shared" si="13"/>
        <v>#REF!</v>
      </c>
      <c r="AB38" s="1" t="e">
        <f t="shared" si="13"/>
        <v>#REF!</v>
      </c>
      <c r="AC38" s="1">
        <f t="shared" si="13"/>
        <v>1.6</v>
      </c>
      <c r="AD38" s="1">
        <f t="shared" si="13"/>
        <v>4.5999999999999996</v>
      </c>
    </row>
    <row r="39" spans="1:30">
      <c r="A39" s="43" t="s">
        <v>149</v>
      </c>
      <c r="B39" s="3">
        <f>VLOOKUP(A39,'DK Pricing'!H:J,3,FALSE)</f>
        <v>6300</v>
      </c>
      <c r="D39" s="1" t="e">
        <f t="shared" si="4"/>
        <v>#REF!</v>
      </c>
      <c r="E39" s="8" t="e">
        <f>VLOOKUP(A39,#REF!,2,FALSE)</f>
        <v>#REF!</v>
      </c>
      <c r="H39" s="8" t="e">
        <f t="shared" si="10"/>
        <v>#REF!</v>
      </c>
      <c r="I39" s="8" t="e">
        <f>VLOOKUP(A39,#REF!,3,FALSE)</f>
        <v>#REF!</v>
      </c>
      <c r="J39" s="8" t="e">
        <f>VLOOKUP(A39,#REF!,4,FALSE)</f>
        <v>#REF!</v>
      </c>
      <c r="K39" s="1" t="e">
        <f>VLOOKUP(A39,SG!H:L,7,FALSE)</f>
        <v>#N/A</v>
      </c>
      <c r="L39" s="1" t="e">
        <f>VLOOKUP(A39,SG!H:L,5,FALSE)</f>
        <v>#N/A</v>
      </c>
      <c r="M39" s="1" t="e">
        <f>VLOOKUP(A39,SG!H:L,6,FALSE)</f>
        <v>#N/A</v>
      </c>
      <c r="N39" s="1" t="e">
        <f t="shared" si="8"/>
        <v>#N/A</v>
      </c>
      <c r="O39" s="1" t="e">
        <f>VLOOKUP(A39,SG!H:L,4,FALSE)</f>
        <v>#N/A</v>
      </c>
      <c r="P39" s="1" t="e">
        <f>VLOOKUP(A39,SG!H:L,3,FALSE)</f>
        <v>#N/A</v>
      </c>
      <c r="Q39" s="1" t="e">
        <f>VLOOKUP(A39,#REF!,8,FALSE)</f>
        <v>#REF!</v>
      </c>
      <c r="R39" s="1" t="e">
        <f>VLOOKUP(A39,#REF!,7,FALSE)</f>
        <v>#REF!</v>
      </c>
      <c r="S39" s="1">
        <v>171</v>
      </c>
      <c r="T39" s="1">
        <v>146</v>
      </c>
      <c r="U39" s="47" t="e">
        <f t="shared" si="9"/>
        <v>#REF!</v>
      </c>
      <c r="V39" s="1">
        <f t="shared" si="11"/>
        <v>2</v>
      </c>
      <c r="W39" s="1">
        <f t="shared" si="12"/>
        <v>2.8</v>
      </c>
      <c r="X39" s="1" t="e">
        <f t="shared" si="5"/>
        <v>#REF!</v>
      </c>
      <c r="Y39" s="1" t="e">
        <f t="shared" si="6"/>
        <v>#REF!</v>
      </c>
      <c r="AA39" s="1" t="e">
        <f t="shared" si="13"/>
        <v>#REF!</v>
      </c>
      <c r="AB39" s="1" t="e">
        <f t="shared" si="13"/>
        <v>#REF!</v>
      </c>
      <c r="AC39" s="1">
        <f t="shared" si="13"/>
        <v>0.7</v>
      </c>
      <c r="AD39" s="1">
        <f t="shared" si="13"/>
        <v>1</v>
      </c>
    </row>
    <row r="40" spans="1:30">
      <c r="A40" s="42" t="s">
        <v>282</v>
      </c>
      <c r="B40" s="3">
        <f>VLOOKUP(A40,'DK Pricing'!H:J,3,FALSE)</f>
        <v>6900</v>
      </c>
      <c r="C40" s="3">
        <f>VLOOKUP(A40,'[3]FanDuel-PGA-2018-06-23-26477-pl'!$D:$H,5,FALSE)</f>
        <v>9400</v>
      </c>
      <c r="D40" s="1" t="e">
        <f t="shared" si="4"/>
        <v>#REF!</v>
      </c>
      <c r="E40" s="8" t="e">
        <f>VLOOKUP(A40,#REF!,2,FALSE)</f>
        <v>#REF!</v>
      </c>
      <c r="F40" s="8">
        <v>71</v>
      </c>
      <c r="G40" s="8">
        <v>70</v>
      </c>
      <c r="H40" s="8" t="e">
        <f t="shared" si="10"/>
        <v>#REF!</v>
      </c>
      <c r="I40" s="8" t="e">
        <f>VLOOKUP(A40,#REF!,3,FALSE)</f>
        <v>#REF!</v>
      </c>
      <c r="J40" s="8" t="e">
        <f>VLOOKUP(A40,#REF!,4,FALSE)</f>
        <v>#REF!</v>
      </c>
      <c r="K40" s="1" t="e">
        <f>VLOOKUP(A40,SG!H:L,7,FALSE)</f>
        <v>#N/A</v>
      </c>
      <c r="L40" s="1" t="e">
        <f>VLOOKUP(A40,SG!H:L,5,FALSE)</f>
        <v>#N/A</v>
      </c>
      <c r="M40" s="1" t="e">
        <f>VLOOKUP(A40,SG!H:L,6,FALSE)</f>
        <v>#N/A</v>
      </c>
      <c r="N40" s="1" t="e">
        <f t="shared" ref="N40:N71" si="14">L40+M40</f>
        <v>#N/A</v>
      </c>
      <c r="O40" s="1" t="e">
        <f>VLOOKUP(A40,SG!H:L,4,FALSE)</f>
        <v>#N/A</v>
      </c>
      <c r="P40" s="1" t="e">
        <f>VLOOKUP(A40,SG!H:L,3,FALSE)</f>
        <v>#N/A</v>
      </c>
      <c r="Q40" s="1" t="e">
        <f>VLOOKUP(A40,#REF!,8,FALSE)</f>
        <v>#REF!</v>
      </c>
      <c r="R40" s="1" t="e">
        <f>VLOOKUP(A40,#REF!,7,FALSE)</f>
        <v>#REF!</v>
      </c>
      <c r="S40" s="1">
        <v>94</v>
      </c>
      <c r="T40" s="1">
        <v>100</v>
      </c>
      <c r="U40" s="47" t="e">
        <f t="shared" si="9"/>
        <v>#REF!</v>
      </c>
      <c r="V40" s="1">
        <f t="shared" si="11"/>
        <v>7.3</v>
      </c>
      <c r="W40" s="1">
        <f t="shared" si="12"/>
        <v>6</v>
      </c>
      <c r="X40" s="1" t="e">
        <f t="shared" si="5"/>
        <v>#REF!</v>
      </c>
      <c r="Y40" s="1" t="e">
        <f t="shared" si="6"/>
        <v>#REF!</v>
      </c>
      <c r="AA40" s="1" t="e">
        <f t="shared" si="13"/>
        <v>#REF!</v>
      </c>
      <c r="AB40" s="1" t="e">
        <f t="shared" si="13"/>
        <v>#REF!</v>
      </c>
      <c r="AC40" s="1">
        <f t="shared" si="13"/>
        <v>3.6</v>
      </c>
      <c r="AD40" s="1">
        <f t="shared" si="13"/>
        <v>2.7</v>
      </c>
    </row>
    <row r="41" spans="1:30">
      <c r="A41" s="42" t="s">
        <v>96</v>
      </c>
      <c r="B41" s="3" t="e">
        <f>VLOOKUP(A41,'DK Pricing'!H:J,3,FALSE)</f>
        <v>#N/A</v>
      </c>
      <c r="C41" s="3">
        <f>VLOOKUP(A41,'[3]FanDuel-PGA-2018-06-23-26477-pl'!$D:$H,5,FALSE)</f>
        <v>8300</v>
      </c>
      <c r="D41" s="1" t="e">
        <f t="shared" si="4"/>
        <v>#REF!</v>
      </c>
      <c r="E41" s="8" t="e">
        <f>VLOOKUP(A41,#REF!,2,FALSE)</f>
        <v>#REF!</v>
      </c>
      <c r="F41" s="8">
        <v>66</v>
      </c>
      <c r="G41" s="8">
        <v>70</v>
      </c>
      <c r="H41" s="8" t="e">
        <f t="shared" si="10"/>
        <v>#REF!</v>
      </c>
      <c r="I41" s="8" t="e">
        <f>VLOOKUP(A41,#REF!,3,FALSE)</f>
        <v>#REF!</v>
      </c>
      <c r="J41" s="8" t="e">
        <f>VLOOKUP(A41,#REF!,4,FALSE)</f>
        <v>#REF!</v>
      </c>
      <c r="K41" s="1" t="e">
        <f>VLOOKUP(A41,SG!H:L,7,FALSE)</f>
        <v>#N/A</v>
      </c>
      <c r="L41" s="1" t="e">
        <f>VLOOKUP(A41,SG!H:L,5,FALSE)</f>
        <v>#N/A</v>
      </c>
      <c r="M41" s="1" t="e">
        <f>VLOOKUP(A41,SG!H:L,6,FALSE)</f>
        <v>#N/A</v>
      </c>
      <c r="N41" s="1" t="e">
        <f t="shared" si="14"/>
        <v>#N/A</v>
      </c>
      <c r="O41" s="1" t="e">
        <f>VLOOKUP(A41,SG!H:L,4,FALSE)</f>
        <v>#N/A</v>
      </c>
      <c r="P41" s="1" t="e">
        <f>VLOOKUP(A41,SG!H:L,3,FALSE)</f>
        <v>#N/A</v>
      </c>
      <c r="Q41" s="1" t="e">
        <f>VLOOKUP(A41,#REF!,8,FALSE)</f>
        <v>#REF!</v>
      </c>
      <c r="R41" s="1" t="e">
        <f>VLOOKUP(A41,#REF!,7,FALSE)</f>
        <v>#REF!</v>
      </c>
      <c r="S41" s="1">
        <v>58</v>
      </c>
      <c r="T41" s="1">
        <v>158</v>
      </c>
      <c r="U41" s="47" t="e">
        <f t="shared" si="9"/>
        <v>#REF!</v>
      </c>
      <c r="V41" s="1">
        <f t="shared" si="11"/>
        <v>9.6</v>
      </c>
      <c r="W41" s="1">
        <f t="shared" si="12"/>
        <v>2.4</v>
      </c>
      <c r="X41" s="1" t="e">
        <f t="shared" si="5"/>
        <v>#REF!</v>
      </c>
      <c r="Y41" s="1" t="e">
        <f t="shared" si="6"/>
        <v>#REF!</v>
      </c>
      <c r="AA41" s="1" t="e">
        <f t="shared" si="13"/>
        <v>#REF!</v>
      </c>
      <c r="AB41" s="1" t="e">
        <f t="shared" si="13"/>
        <v>#REF!</v>
      </c>
      <c r="AC41" s="1">
        <f t="shared" si="13"/>
        <v>5.7</v>
      </c>
      <c r="AD41" s="1">
        <f t="shared" si="13"/>
        <v>0.7</v>
      </c>
    </row>
    <row r="42" spans="1:30">
      <c r="A42" s="43" t="s">
        <v>298</v>
      </c>
      <c r="B42" s="3">
        <f>VLOOKUP(A42,'DK Pricing'!H:J,3,FALSE)</f>
        <v>7000</v>
      </c>
      <c r="C42" s="3">
        <f>VLOOKUP(A42,'[3]FanDuel-PGA-2018-06-23-26477-pl'!$D:$H,5,FALSE)</f>
        <v>9000</v>
      </c>
      <c r="D42" s="1" t="e">
        <f t="shared" si="4"/>
        <v>#REF!</v>
      </c>
      <c r="E42" s="8" t="e">
        <f>VLOOKUP(A42,#REF!,2,FALSE)</f>
        <v>#REF!</v>
      </c>
      <c r="F42" s="8">
        <v>68</v>
      </c>
      <c r="G42" s="8">
        <v>68</v>
      </c>
      <c r="H42" s="8" t="e">
        <f t="shared" si="10"/>
        <v>#REF!</v>
      </c>
      <c r="I42" s="8" t="e">
        <f>VLOOKUP(A42,#REF!,3,FALSE)</f>
        <v>#REF!</v>
      </c>
      <c r="J42" s="8" t="e">
        <f>VLOOKUP(A42,#REF!,4,FALSE)</f>
        <v>#REF!</v>
      </c>
      <c r="K42" s="1" t="e">
        <f>VLOOKUP(A42,SG!H:L,7,FALSE)</f>
        <v>#N/A</v>
      </c>
      <c r="L42" s="1" t="e">
        <f>VLOOKUP(A42,SG!H:L,5,FALSE)</f>
        <v>#N/A</v>
      </c>
      <c r="M42" s="1" t="e">
        <f>VLOOKUP(A42,SG!H:L,6,FALSE)</f>
        <v>#N/A</v>
      </c>
      <c r="N42" s="1" t="e">
        <f t="shared" si="14"/>
        <v>#N/A</v>
      </c>
      <c r="O42" s="1" t="e">
        <f>VLOOKUP(A42,SG!H:L,4,FALSE)</f>
        <v>#N/A</v>
      </c>
      <c r="P42" s="1" t="e">
        <f>VLOOKUP(A42,SG!H:L,3,FALSE)</f>
        <v>#N/A</v>
      </c>
      <c r="Q42" s="1" t="e">
        <f>VLOOKUP(A42,#REF!,8,FALSE)</f>
        <v>#REF!</v>
      </c>
      <c r="R42" s="1" t="e">
        <f>VLOOKUP(A42,#REF!,7,FALSE)</f>
        <v>#REF!</v>
      </c>
      <c r="S42" s="1">
        <v>64</v>
      </c>
      <c r="T42" s="1">
        <v>46</v>
      </c>
      <c r="U42" s="47" t="e">
        <f t="shared" si="9"/>
        <v>#REF!</v>
      </c>
      <c r="V42" s="1">
        <f t="shared" si="11"/>
        <v>9.3000000000000007</v>
      </c>
      <c r="W42" s="1">
        <f t="shared" si="12"/>
        <v>10.4</v>
      </c>
      <c r="X42" s="1" t="e">
        <f t="shared" si="5"/>
        <v>#REF!</v>
      </c>
      <c r="Y42" s="1" t="e">
        <f t="shared" si="6"/>
        <v>#REF!</v>
      </c>
      <c r="AA42" s="1" t="e">
        <f t="shared" si="13"/>
        <v>#REF!</v>
      </c>
      <c r="AB42" s="1" t="e">
        <f t="shared" si="13"/>
        <v>#REF!</v>
      </c>
      <c r="AC42" s="1">
        <f t="shared" si="13"/>
        <v>5.5</v>
      </c>
      <c r="AD42" s="1">
        <f t="shared" si="13"/>
        <v>6.3</v>
      </c>
    </row>
    <row r="43" spans="1:30">
      <c r="A43" s="42" t="s">
        <v>263</v>
      </c>
      <c r="B43" s="3">
        <f>VLOOKUP(A43,'DK Pricing'!H:J,3,FALSE)</f>
        <v>8700</v>
      </c>
      <c r="C43" s="3" t="e">
        <f>VLOOKUP(A43,'[3]FanDuel-PGA-2018-06-23-26477-pl'!$D:$H,5,FALSE)</f>
        <v>#N/A</v>
      </c>
      <c r="D43" s="1" t="e">
        <f t="shared" si="4"/>
        <v>#REF!</v>
      </c>
      <c r="E43" s="8" t="e">
        <f>VLOOKUP(A43,#REF!,2,FALSE)</f>
        <v>#REF!</v>
      </c>
      <c r="F43" s="8">
        <v>68</v>
      </c>
      <c r="G43" s="8">
        <v>65</v>
      </c>
      <c r="H43" s="8" t="e">
        <f t="shared" si="10"/>
        <v>#REF!</v>
      </c>
      <c r="I43" s="8" t="e">
        <f>VLOOKUP(A43,#REF!,3,FALSE)</f>
        <v>#REF!</v>
      </c>
      <c r="J43" s="8" t="e">
        <f>VLOOKUP(A43,#REF!,4,FALSE)</f>
        <v>#REF!</v>
      </c>
      <c r="K43" s="1" t="e">
        <f>VLOOKUP(A43,SG!H:L,7,FALSE)</f>
        <v>#N/A</v>
      </c>
      <c r="L43" s="1" t="e">
        <f>VLOOKUP(A43,SG!H:L,5,FALSE)</f>
        <v>#N/A</v>
      </c>
      <c r="M43" s="1" t="e">
        <f>VLOOKUP(A43,SG!H:L,6,FALSE)</f>
        <v>#N/A</v>
      </c>
      <c r="N43" s="1" t="e">
        <f t="shared" si="14"/>
        <v>#N/A</v>
      </c>
      <c r="O43" s="1" t="e">
        <f>VLOOKUP(A43,SG!H:L,4,FALSE)</f>
        <v>#N/A</v>
      </c>
      <c r="P43" s="1" t="e">
        <f>VLOOKUP(A43,SG!H:L,3,FALSE)</f>
        <v>#N/A</v>
      </c>
      <c r="Q43" s="1" t="e">
        <f>VLOOKUP(A43,#REF!,8,FALSE)</f>
        <v>#REF!</v>
      </c>
      <c r="R43" s="1" t="e">
        <f>VLOOKUP(A43,#REF!,7,FALSE)</f>
        <v>#REF!</v>
      </c>
      <c r="S43" s="1">
        <v>94</v>
      </c>
      <c r="T43" s="1">
        <v>93</v>
      </c>
      <c r="U43" s="47" t="e">
        <f t="shared" si="9"/>
        <v>#REF!</v>
      </c>
      <c r="V43" s="1">
        <f t="shared" si="11"/>
        <v>7.3</v>
      </c>
      <c r="W43" s="1">
        <f t="shared" si="12"/>
        <v>7.3</v>
      </c>
      <c r="X43" s="1" t="e">
        <f t="shared" si="5"/>
        <v>#REF!</v>
      </c>
      <c r="Y43" s="1" t="e">
        <f t="shared" si="6"/>
        <v>#REF!</v>
      </c>
      <c r="AA43" s="1" t="e">
        <f t="shared" si="13"/>
        <v>#REF!</v>
      </c>
      <c r="AB43" s="1" t="e">
        <f t="shared" si="13"/>
        <v>#REF!</v>
      </c>
      <c r="AC43" s="1">
        <f t="shared" si="13"/>
        <v>3.6</v>
      </c>
      <c r="AD43" s="1">
        <f t="shared" si="13"/>
        <v>3.6</v>
      </c>
    </row>
    <row r="44" spans="1:30">
      <c r="A44" s="42" t="s">
        <v>285</v>
      </c>
      <c r="B44" s="3">
        <f>VLOOKUP(A44,'DK Pricing'!H:J,3,FALSE)</f>
        <v>6700</v>
      </c>
      <c r="C44" s="3">
        <f>VLOOKUP(A44,'[3]FanDuel-PGA-2018-06-23-26477-pl'!$D:$H,5,FALSE)</f>
        <v>8300</v>
      </c>
      <c r="D44" s="1" t="e">
        <f t="shared" si="4"/>
        <v>#REF!</v>
      </c>
      <c r="E44" s="8" t="e">
        <f>VLOOKUP(A44,#REF!,2,FALSE)</f>
        <v>#REF!</v>
      </c>
      <c r="F44" s="8">
        <v>69</v>
      </c>
      <c r="G44" s="8">
        <v>67</v>
      </c>
      <c r="H44" s="8" t="e">
        <f t="shared" si="10"/>
        <v>#REF!</v>
      </c>
      <c r="I44" s="8" t="e">
        <f>VLOOKUP(A44,#REF!,3,FALSE)</f>
        <v>#REF!</v>
      </c>
      <c r="J44" s="8" t="e">
        <f>VLOOKUP(A44,#REF!,4,FALSE)</f>
        <v>#REF!</v>
      </c>
      <c r="K44" s="1" t="e">
        <f>VLOOKUP(A44,SG!H:L,7,FALSE)</f>
        <v>#N/A</v>
      </c>
      <c r="L44" s="1" t="e">
        <f>VLOOKUP(A44,SG!H:L,5,FALSE)</f>
        <v>#N/A</v>
      </c>
      <c r="M44" s="1" t="e">
        <f>VLOOKUP(A44,SG!H:L,6,FALSE)</f>
        <v>#N/A</v>
      </c>
      <c r="N44" s="1" t="e">
        <f t="shared" si="14"/>
        <v>#N/A</v>
      </c>
      <c r="O44" s="1" t="e">
        <f>VLOOKUP(A44,SG!H:L,4,FALSE)</f>
        <v>#N/A</v>
      </c>
      <c r="P44" s="1" t="e">
        <f>VLOOKUP(A44,SG!H:L,3,FALSE)</f>
        <v>#N/A</v>
      </c>
      <c r="Q44" s="1" t="e">
        <f>VLOOKUP(A44,#REF!,8,FALSE)</f>
        <v>#REF!</v>
      </c>
      <c r="R44" s="1" t="e">
        <f>VLOOKUP(A44,#REF!,7,FALSE)</f>
        <v>#REF!</v>
      </c>
      <c r="S44" s="1">
        <v>71</v>
      </c>
      <c r="T44" s="1">
        <v>70</v>
      </c>
      <c r="U44" s="47" t="e">
        <f t="shared" si="9"/>
        <v>#REF!</v>
      </c>
      <c r="V44" s="1">
        <f t="shared" si="11"/>
        <v>8.5</v>
      </c>
      <c r="W44" s="1">
        <f t="shared" si="12"/>
        <v>9.1</v>
      </c>
      <c r="X44" s="1" t="e">
        <f t="shared" si="5"/>
        <v>#REF!</v>
      </c>
      <c r="Y44" s="1" t="e">
        <f t="shared" si="6"/>
        <v>#REF!</v>
      </c>
      <c r="AA44" s="1" t="e">
        <f t="shared" si="13"/>
        <v>#REF!</v>
      </c>
      <c r="AB44" s="1" t="e">
        <f t="shared" si="13"/>
        <v>#REF!</v>
      </c>
      <c r="AC44" s="1">
        <f t="shared" si="13"/>
        <v>4.7</v>
      </c>
      <c r="AD44" s="1">
        <f t="shared" si="13"/>
        <v>5.0999999999999996</v>
      </c>
    </row>
    <row r="45" spans="1:30">
      <c r="A45" s="43" t="s">
        <v>76</v>
      </c>
      <c r="B45" s="3">
        <f>VLOOKUP(A45,'DK Pricing'!H:J,3,FALSE)</f>
        <v>7200</v>
      </c>
      <c r="C45" s="3" t="e">
        <f>VLOOKUP(A45,'[3]FanDuel-PGA-2018-06-23-26477-pl'!$D:$H,5,FALSE)</f>
        <v>#N/A</v>
      </c>
      <c r="D45" s="1" t="e">
        <f t="shared" si="4"/>
        <v>#REF!</v>
      </c>
      <c r="E45" s="8" t="e">
        <f>VLOOKUP(A45,#REF!,2,FALSE)</f>
        <v>#REF!</v>
      </c>
      <c r="F45" s="8">
        <v>69</v>
      </c>
      <c r="G45" s="8">
        <v>75</v>
      </c>
      <c r="H45" s="8" t="e">
        <f t="shared" si="10"/>
        <v>#REF!</v>
      </c>
      <c r="I45" s="8" t="e">
        <f>VLOOKUP(A45,#REF!,3,FALSE)</f>
        <v>#REF!</v>
      </c>
      <c r="J45" s="8" t="e">
        <f>VLOOKUP(A45,#REF!,4,FALSE)</f>
        <v>#REF!</v>
      </c>
      <c r="K45" s="1" t="e">
        <f>VLOOKUP(A45,SG!H:L,7,FALSE)</f>
        <v>#N/A</v>
      </c>
      <c r="L45" s="1" t="e">
        <f>VLOOKUP(A45,SG!H:L,5,FALSE)</f>
        <v>#N/A</v>
      </c>
      <c r="M45" s="1" t="e">
        <f>VLOOKUP(A45,SG!H:L,6,FALSE)</f>
        <v>#N/A</v>
      </c>
      <c r="N45" s="1" t="e">
        <f t="shared" si="14"/>
        <v>#N/A</v>
      </c>
      <c r="O45" s="1" t="e">
        <f>VLOOKUP(A45,SG!H:L,4,FALSE)</f>
        <v>#N/A</v>
      </c>
      <c r="P45" s="1" t="e">
        <f>VLOOKUP(A45,SG!H:L,3,FALSE)</f>
        <v>#N/A</v>
      </c>
      <c r="Q45" s="1" t="e">
        <f>VLOOKUP(A45,#REF!,8,FALSE)</f>
        <v>#REF!</v>
      </c>
      <c r="R45" s="1" t="e">
        <f>VLOOKUP(A45,#REF!,7,FALSE)</f>
        <v>#REF!</v>
      </c>
      <c r="S45" s="1">
        <v>123</v>
      </c>
      <c r="T45" s="1">
        <v>155</v>
      </c>
      <c r="U45" s="47" t="e">
        <f t="shared" si="9"/>
        <v>#REF!</v>
      </c>
      <c r="V45" s="1">
        <f t="shared" si="11"/>
        <v>4.4000000000000004</v>
      </c>
      <c r="W45" s="1">
        <f t="shared" si="12"/>
        <v>2.6</v>
      </c>
      <c r="X45" s="1" t="e">
        <f t="shared" si="5"/>
        <v>#REF!</v>
      </c>
      <c r="Y45" s="1" t="e">
        <f t="shared" si="6"/>
        <v>#REF!</v>
      </c>
      <c r="AA45" s="1" t="e">
        <f t="shared" si="13"/>
        <v>#REF!</v>
      </c>
      <c r="AB45" s="1" t="e">
        <f t="shared" si="13"/>
        <v>#REF!</v>
      </c>
      <c r="AC45" s="1">
        <f t="shared" si="13"/>
        <v>1.8</v>
      </c>
      <c r="AD45" s="1">
        <f t="shared" si="13"/>
        <v>0.8</v>
      </c>
    </row>
    <row r="46" spans="1:30">
      <c r="A46" s="42" t="s">
        <v>86</v>
      </c>
      <c r="B46" s="3">
        <f>VLOOKUP(A46,'DK Pricing'!H:J,3,FALSE)</f>
        <v>8100</v>
      </c>
      <c r="C46" s="3">
        <f>VLOOKUP(A46,'[3]FanDuel-PGA-2018-06-23-26477-pl'!$D:$H,5,FALSE)</f>
        <v>8900</v>
      </c>
      <c r="D46" s="1" t="e">
        <f t="shared" si="4"/>
        <v>#REF!</v>
      </c>
      <c r="E46" s="8" t="e">
        <f>VLOOKUP(A46,#REF!,2,FALSE)</f>
        <v>#REF!</v>
      </c>
      <c r="F46" s="8">
        <v>71</v>
      </c>
      <c r="G46" s="8">
        <v>70</v>
      </c>
      <c r="H46" s="8" t="e">
        <f t="shared" si="10"/>
        <v>#REF!</v>
      </c>
      <c r="I46" s="8" t="e">
        <f>VLOOKUP(A46,#REF!,3,FALSE)</f>
        <v>#REF!</v>
      </c>
      <c r="J46" s="8" t="e">
        <f>VLOOKUP(A46,#REF!,4,FALSE)</f>
        <v>#REF!</v>
      </c>
      <c r="K46" s="1" t="e">
        <f>VLOOKUP(A46,SG!H:L,7,FALSE)</f>
        <v>#N/A</v>
      </c>
      <c r="L46" s="1" t="e">
        <f>VLOOKUP(A46,SG!H:L,5,FALSE)</f>
        <v>#N/A</v>
      </c>
      <c r="M46" s="1" t="e">
        <f>VLOOKUP(A46,SG!H:L,6,FALSE)</f>
        <v>#N/A</v>
      </c>
      <c r="N46" s="1" t="e">
        <f t="shared" si="14"/>
        <v>#N/A</v>
      </c>
      <c r="O46" s="1" t="e">
        <f>VLOOKUP(A46,SG!H:L,4,FALSE)</f>
        <v>#N/A</v>
      </c>
      <c r="P46" s="1" t="e">
        <f>VLOOKUP(A46,SG!H:L,3,FALSE)</f>
        <v>#N/A</v>
      </c>
      <c r="Q46" s="1" t="e">
        <f>VLOOKUP(A46,#REF!,8,FALSE)</f>
        <v>#REF!</v>
      </c>
      <c r="R46" s="1" t="e">
        <f>VLOOKUP(A46,#REF!,7,FALSE)</f>
        <v>#REF!</v>
      </c>
      <c r="S46" s="1">
        <v>152</v>
      </c>
      <c r="T46" s="1">
        <v>67</v>
      </c>
      <c r="U46" s="47" t="e">
        <f t="shared" si="9"/>
        <v>#REF!</v>
      </c>
      <c r="V46" s="1">
        <f t="shared" si="11"/>
        <v>2.8</v>
      </c>
      <c r="W46" s="1">
        <f t="shared" si="12"/>
        <v>9.3000000000000007</v>
      </c>
      <c r="X46" s="1" t="e">
        <f t="shared" si="5"/>
        <v>#REF!</v>
      </c>
      <c r="Y46" s="1" t="e">
        <f t="shared" si="6"/>
        <v>#REF!</v>
      </c>
      <c r="AA46" s="1" t="e">
        <f t="shared" si="13"/>
        <v>#REF!</v>
      </c>
      <c r="AB46" s="1" t="e">
        <f t="shared" si="13"/>
        <v>#REF!</v>
      </c>
      <c r="AC46" s="1">
        <f t="shared" si="13"/>
        <v>1</v>
      </c>
      <c r="AD46" s="1">
        <f t="shared" si="13"/>
        <v>5.3</v>
      </c>
    </row>
    <row r="47" spans="1:30">
      <c r="A47" s="43" t="s">
        <v>92</v>
      </c>
      <c r="B47" s="3">
        <f>VLOOKUP(A47,'DK Pricing'!H:J,3,FALSE)</f>
        <v>7600</v>
      </c>
      <c r="C47" s="3">
        <f>VLOOKUP(A47,'[3]FanDuel-PGA-2018-06-23-26477-pl'!$D:$H,5,FALSE)</f>
        <v>9000</v>
      </c>
      <c r="D47" s="1" t="e">
        <f t="shared" si="4"/>
        <v>#REF!</v>
      </c>
      <c r="E47" s="8" t="e">
        <f>VLOOKUP(A47,#REF!,2,FALSE)</f>
        <v>#REF!</v>
      </c>
      <c r="F47" s="8">
        <v>68</v>
      </c>
      <c r="G47" s="8">
        <v>71</v>
      </c>
      <c r="H47" s="8" t="e">
        <f t="shared" si="10"/>
        <v>#REF!</v>
      </c>
      <c r="I47" s="8" t="e">
        <f>VLOOKUP(A47,#REF!,3,FALSE)</f>
        <v>#REF!</v>
      </c>
      <c r="J47" s="8" t="e">
        <f>VLOOKUP(A47,#REF!,4,FALSE)</f>
        <v>#REF!</v>
      </c>
      <c r="K47" s="1" t="e">
        <f>VLOOKUP(A47,SG!H:L,7,FALSE)</f>
        <v>#N/A</v>
      </c>
      <c r="L47" s="1" t="e">
        <f>VLOOKUP(A47,SG!H:L,5,FALSE)</f>
        <v>#N/A</v>
      </c>
      <c r="M47" s="1" t="e">
        <f>VLOOKUP(A47,SG!H:L,6,FALSE)</f>
        <v>#N/A</v>
      </c>
      <c r="N47" s="1" t="e">
        <f t="shared" si="14"/>
        <v>#N/A</v>
      </c>
      <c r="O47" s="1" t="e">
        <f>VLOOKUP(A47,SG!H:L,4,FALSE)</f>
        <v>#N/A</v>
      </c>
      <c r="P47" s="1" t="e">
        <f>VLOOKUP(A47,SG!H:L,3,FALSE)</f>
        <v>#N/A</v>
      </c>
      <c r="Q47" s="1" t="e">
        <f>VLOOKUP(A47,#REF!,8,FALSE)</f>
        <v>#REF!</v>
      </c>
      <c r="R47" s="1" t="e">
        <f>VLOOKUP(A47,#REF!,7,FALSE)</f>
        <v>#REF!</v>
      </c>
      <c r="S47" s="1">
        <v>69</v>
      </c>
      <c r="T47" s="1">
        <v>55</v>
      </c>
      <c r="U47" s="47" t="e">
        <f t="shared" si="9"/>
        <v>#REF!</v>
      </c>
      <c r="V47" s="1">
        <f t="shared" si="11"/>
        <v>8.9</v>
      </c>
      <c r="W47" s="1">
        <f t="shared" si="12"/>
        <v>10</v>
      </c>
      <c r="X47" s="1" t="e">
        <f t="shared" si="5"/>
        <v>#REF!</v>
      </c>
      <c r="Y47" s="1" t="e">
        <f t="shared" si="6"/>
        <v>#REF!</v>
      </c>
      <c r="AA47" s="1" t="e">
        <f t="shared" si="13"/>
        <v>#REF!</v>
      </c>
      <c r="AB47" s="1" t="e">
        <f t="shared" si="13"/>
        <v>#REF!</v>
      </c>
      <c r="AC47" s="1">
        <f t="shared" si="13"/>
        <v>5.0999999999999996</v>
      </c>
      <c r="AD47" s="1">
        <f t="shared" si="13"/>
        <v>6</v>
      </c>
    </row>
    <row r="48" spans="1:30">
      <c r="A48" s="42" t="s">
        <v>51</v>
      </c>
      <c r="B48" s="3">
        <f>VLOOKUP(A48,'DK Pricing'!H:J,3,FALSE)</f>
        <v>6900</v>
      </c>
      <c r="C48" s="3">
        <f>VLOOKUP(A48,'[3]FanDuel-PGA-2018-06-23-26477-pl'!$D:$H,5,FALSE)</f>
        <v>8000</v>
      </c>
      <c r="D48" s="1" t="e">
        <f t="shared" si="4"/>
        <v>#REF!</v>
      </c>
      <c r="E48" s="8" t="e">
        <f>VLOOKUP(A48,#REF!,2,FALSE)</f>
        <v>#REF!</v>
      </c>
      <c r="F48" s="8">
        <v>68</v>
      </c>
      <c r="G48" s="8">
        <v>67</v>
      </c>
      <c r="H48" s="8" t="e">
        <f t="shared" si="10"/>
        <v>#REF!</v>
      </c>
      <c r="I48" s="8" t="e">
        <f>VLOOKUP(A48,#REF!,3,FALSE)</f>
        <v>#REF!</v>
      </c>
      <c r="J48" s="8" t="e">
        <f>VLOOKUP(A48,#REF!,4,FALSE)</f>
        <v>#REF!</v>
      </c>
      <c r="K48" s="1" t="e">
        <f>VLOOKUP(A48,SG!H:L,7,FALSE)</f>
        <v>#N/A</v>
      </c>
      <c r="L48" s="1" t="e">
        <f>VLOOKUP(A48,SG!H:L,5,FALSE)</f>
        <v>#N/A</v>
      </c>
      <c r="M48" s="1" t="e">
        <f>VLOOKUP(A48,SG!H:L,6,FALSE)</f>
        <v>#N/A</v>
      </c>
      <c r="N48" s="1" t="e">
        <f t="shared" si="14"/>
        <v>#N/A</v>
      </c>
      <c r="O48" s="1" t="e">
        <f>VLOOKUP(A48,SG!H:L,4,FALSE)</f>
        <v>#N/A</v>
      </c>
      <c r="P48" s="1" t="e">
        <f>VLOOKUP(A48,SG!H:L,3,FALSE)</f>
        <v>#N/A</v>
      </c>
      <c r="Q48" s="1" t="e">
        <f>VLOOKUP(A48,#REF!,8,FALSE)</f>
        <v>#REF!</v>
      </c>
      <c r="R48" s="1" t="e">
        <f>VLOOKUP(A48,#REF!,7,FALSE)</f>
        <v>#REF!</v>
      </c>
      <c r="S48" s="1">
        <v>167</v>
      </c>
      <c r="T48" s="1">
        <v>75</v>
      </c>
      <c r="U48" s="47" t="e">
        <f t="shared" ref="U48:U111" si="15">(I48*3.75)-(J48*1.75)+((K48+L48+M48+N48+N48+O48+P48)/3)+(AA48/3)+(AB48/3)+(AC48/3)+(AD48/3)-(B48/750)+(V48/3)+(W48/3)+X48+Y48+12</f>
        <v>#REF!</v>
      </c>
      <c r="V48" s="1">
        <f t="shared" si="11"/>
        <v>2.2999999999999998</v>
      </c>
      <c r="W48" s="1">
        <f t="shared" si="12"/>
        <v>8.6999999999999993</v>
      </c>
      <c r="X48" s="1" t="e">
        <f t="shared" si="5"/>
        <v>#REF!</v>
      </c>
      <c r="Y48" s="1" t="e">
        <f t="shared" si="6"/>
        <v>#REF!</v>
      </c>
      <c r="AA48" s="1" t="e">
        <f t="shared" si="13"/>
        <v>#REF!</v>
      </c>
      <c r="AB48" s="1" t="e">
        <f t="shared" si="13"/>
        <v>#REF!</v>
      </c>
      <c r="AC48" s="1">
        <f t="shared" si="13"/>
        <v>0.8</v>
      </c>
      <c r="AD48" s="1">
        <f t="shared" si="13"/>
        <v>4.7</v>
      </c>
    </row>
    <row r="49" spans="1:30">
      <c r="A49" s="43" t="s">
        <v>257</v>
      </c>
      <c r="B49" s="3">
        <f>VLOOKUP(A49,'DK Pricing'!H:J,3,FALSE)</f>
        <v>7900</v>
      </c>
      <c r="C49" s="3" t="e">
        <f>VLOOKUP(A49,'[3]FanDuel-PGA-2018-06-23-26477-pl'!$D:$H,5,FALSE)</f>
        <v>#N/A</v>
      </c>
      <c r="D49" s="1" t="e">
        <f t="shared" si="4"/>
        <v>#REF!</v>
      </c>
      <c r="E49" s="8" t="e">
        <f>VLOOKUP(A49,#REF!,2,FALSE)</f>
        <v>#REF!</v>
      </c>
      <c r="F49" s="8">
        <v>68</v>
      </c>
      <c r="G49" s="8">
        <v>68</v>
      </c>
      <c r="H49" s="8" t="e">
        <f t="shared" si="10"/>
        <v>#REF!</v>
      </c>
      <c r="I49" s="8" t="e">
        <f>VLOOKUP(A49,#REF!,3,FALSE)</f>
        <v>#REF!</v>
      </c>
      <c r="J49" s="8" t="e">
        <f>VLOOKUP(A49,#REF!,4,FALSE)</f>
        <v>#REF!</v>
      </c>
      <c r="K49" s="1" t="e">
        <f>VLOOKUP(A49,SG!H:L,7,FALSE)</f>
        <v>#N/A</v>
      </c>
      <c r="L49" s="1" t="e">
        <f>VLOOKUP(A49,SG!H:L,5,FALSE)</f>
        <v>#N/A</v>
      </c>
      <c r="M49" s="1" t="e">
        <f>VLOOKUP(A49,SG!H:L,6,FALSE)</f>
        <v>#N/A</v>
      </c>
      <c r="N49" s="1" t="e">
        <f t="shared" si="14"/>
        <v>#N/A</v>
      </c>
      <c r="O49" s="1" t="e">
        <f>VLOOKUP(A49,SG!H:L,4,FALSE)</f>
        <v>#N/A</v>
      </c>
      <c r="P49" s="1" t="e">
        <f>VLOOKUP(A49,SG!H:L,3,FALSE)</f>
        <v>#N/A</v>
      </c>
      <c r="Q49" s="1" t="e">
        <f>VLOOKUP(A49,#REF!,8,FALSE)</f>
        <v>#REF!</v>
      </c>
      <c r="R49" s="1" t="e">
        <f>VLOOKUP(A49,#REF!,7,FALSE)</f>
        <v>#REF!</v>
      </c>
      <c r="S49" s="1">
        <v>94</v>
      </c>
      <c r="T49" s="1">
        <v>63</v>
      </c>
      <c r="U49" s="47" t="e">
        <f t="shared" si="15"/>
        <v>#REF!</v>
      </c>
      <c r="V49" s="1">
        <f t="shared" si="11"/>
        <v>7.3</v>
      </c>
      <c r="W49" s="1">
        <f t="shared" si="12"/>
        <v>9.6999999999999993</v>
      </c>
      <c r="X49" s="1" t="e">
        <f t="shared" si="5"/>
        <v>#REF!</v>
      </c>
      <c r="Y49" s="1" t="e">
        <f t="shared" si="6"/>
        <v>#REF!</v>
      </c>
      <c r="AA49" s="1" t="e">
        <f t="shared" si="13"/>
        <v>#REF!</v>
      </c>
      <c r="AB49" s="1" t="e">
        <f t="shared" si="13"/>
        <v>#REF!</v>
      </c>
      <c r="AC49" s="1">
        <f t="shared" si="13"/>
        <v>3.6</v>
      </c>
      <c r="AD49" s="1">
        <f t="shared" si="13"/>
        <v>5.7</v>
      </c>
    </row>
    <row r="50" spans="1:30">
      <c r="A50" s="43" t="s">
        <v>46</v>
      </c>
      <c r="B50" s="3" t="e">
        <f>VLOOKUP(A50,'DK Pricing'!H:J,3,FALSE)</f>
        <v>#N/A</v>
      </c>
      <c r="C50" s="3">
        <f>VLOOKUP(A50,'[3]FanDuel-PGA-2018-06-23-26477-pl'!$D:$H,5,FALSE)</f>
        <v>8200</v>
      </c>
      <c r="D50" s="1" t="e">
        <f t="shared" si="4"/>
        <v>#REF!</v>
      </c>
      <c r="E50" s="8" t="e">
        <f>VLOOKUP(A50,#REF!,2,FALSE)</f>
        <v>#REF!</v>
      </c>
      <c r="F50" s="8">
        <v>66</v>
      </c>
      <c r="G50" s="8">
        <v>71</v>
      </c>
      <c r="H50" s="8" t="e">
        <f t="shared" si="10"/>
        <v>#REF!</v>
      </c>
      <c r="I50" s="8" t="e">
        <f>VLOOKUP(A50,#REF!,3,FALSE)</f>
        <v>#REF!</v>
      </c>
      <c r="J50" s="8" t="e">
        <f>VLOOKUP(A50,#REF!,4,FALSE)</f>
        <v>#REF!</v>
      </c>
      <c r="K50" s="1" t="e">
        <f>VLOOKUP(A50,SG!H:L,7,FALSE)</f>
        <v>#N/A</v>
      </c>
      <c r="L50" s="1" t="e">
        <f>VLOOKUP(A50,SG!H:L,5,FALSE)</f>
        <v>#N/A</v>
      </c>
      <c r="M50" s="1" t="e">
        <f>VLOOKUP(A50,SG!H:L,6,FALSE)</f>
        <v>#N/A</v>
      </c>
      <c r="N50" s="1" t="e">
        <f t="shared" si="14"/>
        <v>#N/A</v>
      </c>
      <c r="O50" s="1" t="e">
        <f>VLOOKUP(A50,SG!H:L,4,FALSE)</f>
        <v>#N/A</v>
      </c>
      <c r="P50" s="1" t="e">
        <f>VLOOKUP(A50,SG!H:L,3,FALSE)</f>
        <v>#N/A</v>
      </c>
      <c r="Q50" s="1" t="e">
        <f>VLOOKUP(A50,#REF!,8,FALSE)</f>
        <v>#REF!</v>
      </c>
      <c r="R50" s="1" t="e">
        <f>VLOOKUP(A50,#REF!,7,FALSE)</f>
        <v>#REF!</v>
      </c>
      <c r="S50" s="1">
        <v>148</v>
      </c>
      <c r="T50" s="1">
        <v>138</v>
      </c>
      <c r="U50" s="47" t="e">
        <f t="shared" si="15"/>
        <v>#REF!</v>
      </c>
      <c r="V50" s="1">
        <f t="shared" si="11"/>
        <v>3</v>
      </c>
      <c r="W50" s="1">
        <f t="shared" si="12"/>
        <v>3.4</v>
      </c>
      <c r="X50" s="1" t="e">
        <f t="shared" si="5"/>
        <v>#REF!</v>
      </c>
      <c r="Y50" s="1" t="e">
        <f t="shared" si="6"/>
        <v>#REF!</v>
      </c>
      <c r="AA50" s="1" t="e">
        <f t="shared" si="13"/>
        <v>#REF!</v>
      </c>
      <c r="AB50" s="1" t="e">
        <f t="shared" si="13"/>
        <v>#REF!</v>
      </c>
      <c r="AC50" s="1">
        <f t="shared" si="13"/>
        <v>1.1000000000000001</v>
      </c>
      <c r="AD50" s="1">
        <f t="shared" si="13"/>
        <v>1.2</v>
      </c>
    </row>
    <row r="51" spans="1:30">
      <c r="A51" s="43" t="s">
        <v>275</v>
      </c>
      <c r="B51" s="3">
        <f>VLOOKUP(A51,'DK Pricing'!H:J,3,FALSE)</f>
        <v>7400</v>
      </c>
      <c r="C51" s="3">
        <f>VLOOKUP(A51,'[3]FanDuel-PGA-2018-06-23-26477-pl'!$D:$H,5,FALSE)</f>
        <v>7700</v>
      </c>
      <c r="D51" s="1" t="e">
        <f t="shared" si="4"/>
        <v>#REF!</v>
      </c>
      <c r="E51" s="8" t="e">
        <f>VLOOKUP(A51,#REF!,2,FALSE)</f>
        <v>#REF!</v>
      </c>
      <c r="F51" s="8">
        <v>67</v>
      </c>
      <c r="G51" s="8">
        <v>68</v>
      </c>
      <c r="H51" s="8" t="e">
        <f t="shared" si="10"/>
        <v>#REF!</v>
      </c>
      <c r="I51" s="8" t="e">
        <f>VLOOKUP(A51,#REF!,3,FALSE)</f>
        <v>#REF!</v>
      </c>
      <c r="J51" s="8" t="e">
        <f>VLOOKUP(A51,#REF!,4,FALSE)</f>
        <v>#REF!</v>
      </c>
      <c r="K51" s="1" t="e">
        <f>VLOOKUP(A51,SG!H:L,7,FALSE)</f>
        <v>#N/A</v>
      </c>
      <c r="L51" s="1" t="e">
        <f>VLOOKUP(A51,SG!H:L,5,FALSE)</f>
        <v>#N/A</v>
      </c>
      <c r="M51" s="1" t="e">
        <f>VLOOKUP(A51,SG!H:L,6,FALSE)</f>
        <v>#N/A</v>
      </c>
      <c r="N51" s="1" t="e">
        <f t="shared" si="14"/>
        <v>#N/A</v>
      </c>
      <c r="O51" s="1" t="e">
        <f>VLOOKUP(A51,SG!H:L,4,FALSE)</f>
        <v>#N/A</v>
      </c>
      <c r="P51" s="1" t="e">
        <f>VLOOKUP(A51,SG!H:L,3,FALSE)</f>
        <v>#N/A</v>
      </c>
      <c r="Q51" s="1" t="e">
        <f>VLOOKUP(A51,#REF!,8,FALSE)</f>
        <v>#REF!</v>
      </c>
      <c r="R51" s="1" t="e">
        <f>VLOOKUP(A51,#REF!,7,FALSE)</f>
        <v>#REF!</v>
      </c>
      <c r="S51" s="1">
        <v>117</v>
      </c>
      <c r="T51" s="1">
        <v>86</v>
      </c>
      <c r="U51" s="47" t="e">
        <f t="shared" si="15"/>
        <v>#REF!</v>
      </c>
      <c r="V51" s="1">
        <f t="shared" si="11"/>
        <v>4.8</v>
      </c>
      <c r="W51" s="1">
        <f t="shared" si="12"/>
        <v>8</v>
      </c>
      <c r="X51" s="1" t="e">
        <f t="shared" si="5"/>
        <v>#REF!</v>
      </c>
      <c r="Y51" s="1" t="e">
        <f t="shared" si="6"/>
        <v>#REF!</v>
      </c>
      <c r="AA51" s="1" t="e">
        <f t="shared" si="13"/>
        <v>#REF!</v>
      </c>
      <c r="AB51" s="1" t="e">
        <f t="shared" si="13"/>
        <v>#REF!</v>
      </c>
      <c r="AC51" s="1">
        <f t="shared" si="13"/>
        <v>2.1</v>
      </c>
      <c r="AD51" s="1">
        <f t="shared" si="13"/>
        <v>4.0999999999999996</v>
      </c>
    </row>
    <row r="52" spans="1:30">
      <c r="A52" s="42" t="s">
        <v>154</v>
      </c>
      <c r="B52" s="3">
        <f>VLOOKUP(A52,'DK Pricing'!H:J,3,FALSE)</f>
        <v>7300</v>
      </c>
      <c r="C52" s="3" t="e">
        <f>VLOOKUP(A52,'[3]FanDuel-PGA-2018-06-23-26477-pl'!$D:$H,5,FALSE)</f>
        <v>#N/A</v>
      </c>
      <c r="D52" s="1" t="e">
        <f t="shared" si="4"/>
        <v>#REF!</v>
      </c>
      <c r="E52" s="8" t="e">
        <f>VLOOKUP(A52,#REF!,2,FALSE)</f>
        <v>#REF!</v>
      </c>
      <c r="F52" s="8">
        <v>70</v>
      </c>
      <c r="G52" s="8">
        <v>69</v>
      </c>
      <c r="H52" s="8" t="e">
        <f t="shared" si="10"/>
        <v>#REF!</v>
      </c>
      <c r="I52" s="8" t="e">
        <f>VLOOKUP(A52,#REF!,3,FALSE)</f>
        <v>#REF!</v>
      </c>
      <c r="J52" s="8" t="e">
        <f>VLOOKUP(A52,#REF!,4,FALSE)</f>
        <v>#REF!</v>
      </c>
      <c r="K52" s="1" t="e">
        <f>VLOOKUP(A52,SG!H:L,7,FALSE)</f>
        <v>#N/A</v>
      </c>
      <c r="L52" s="1" t="e">
        <f>VLOOKUP(A52,SG!H:L,5,FALSE)</f>
        <v>#N/A</v>
      </c>
      <c r="M52" s="1" t="e">
        <f>VLOOKUP(A52,SG!H:L,6,FALSE)</f>
        <v>#N/A</v>
      </c>
      <c r="N52" s="1" t="e">
        <f t="shared" si="14"/>
        <v>#N/A</v>
      </c>
      <c r="O52" s="1" t="e">
        <f>VLOOKUP(A52,SG!H:L,4,FALSE)</f>
        <v>#N/A</v>
      </c>
      <c r="P52" s="1" t="e">
        <f>VLOOKUP(A52,SG!H:L,3,FALSE)</f>
        <v>#N/A</v>
      </c>
      <c r="Q52" s="1" t="e">
        <f>VLOOKUP(A52,#REF!,8,FALSE)</f>
        <v>#REF!</v>
      </c>
      <c r="R52" s="1" t="e">
        <f>VLOOKUP(A52,#REF!,7,FALSE)</f>
        <v>#REF!</v>
      </c>
      <c r="S52" s="1">
        <v>145</v>
      </c>
      <c r="T52" s="1">
        <v>133</v>
      </c>
      <c r="U52" s="47" t="e">
        <f t="shared" si="15"/>
        <v>#REF!</v>
      </c>
      <c r="V52" s="1">
        <f t="shared" si="11"/>
        <v>3.2</v>
      </c>
      <c r="W52" s="1">
        <f t="shared" si="12"/>
        <v>3.7</v>
      </c>
      <c r="X52" s="1" t="e">
        <f t="shared" si="5"/>
        <v>#REF!</v>
      </c>
      <c r="Y52" s="1" t="e">
        <f t="shared" si="6"/>
        <v>#REF!</v>
      </c>
      <c r="AA52" s="1" t="e">
        <f t="shared" si="13"/>
        <v>#REF!</v>
      </c>
      <c r="AB52" s="1" t="e">
        <f t="shared" si="13"/>
        <v>#REF!</v>
      </c>
      <c r="AC52" s="1">
        <f t="shared" si="13"/>
        <v>1.3</v>
      </c>
      <c r="AD52" s="1">
        <f t="shared" si="13"/>
        <v>1.4</v>
      </c>
    </row>
    <row r="53" spans="1:30">
      <c r="A53" s="42" t="s">
        <v>255</v>
      </c>
      <c r="B53" s="3">
        <f>VLOOKUP(A53,'DK Pricing'!H:J,3,FALSE)</f>
        <v>8900</v>
      </c>
      <c r="C53" s="3">
        <f>VLOOKUP(A53,'[3]FanDuel-PGA-2018-06-23-26477-pl'!$D:$H,5,FALSE)</f>
        <v>8300</v>
      </c>
      <c r="D53" s="1" t="e">
        <f t="shared" si="4"/>
        <v>#REF!</v>
      </c>
      <c r="E53" s="8" t="e">
        <f>VLOOKUP(A53,#REF!,2,FALSE)</f>
        <v>#REF!</v>
      </c>
      <c r="F53" s="8">
        <v>63</v>
      </c>
      <c r="G53" s="8">
        <v>70</v>
      </c>
      <c r="H53" s="8" t="e">
        <f t="shared" si="10"/>
        <v>#REF!</v>
      </c>
      <c r="I53" s="8" t="e">
        <f>VLOOKUP(A53,#REF!,3,FALSE)</f>
        <v>#REF!</v>
      </c>
      <c r="J53" s="8" t="e">
        <f>VLOOKUP(A53,#REF!,4,FALSE)</f>
        <v>#REF!</v>
      </c>
      <c r="K53" s="1" t="e">
        <f>VLOOKUP(A53,SG!H:L,7,FALSE)</f>
        <v>#N/A</v>
      </c>
      <c r="L53" s="1" t="e">
        <f>VLOOKUP(A53,SG!H:L,5,FALSE)</f>
        <v>#N/A</v>
      </c>
      <c r="M53" s="1" t="e">
        <f>VLOOKUP(A53,SG!H:L,6,FALSE)</f>
        <v>#N/A</v>
      </c>
      <c r="N53" s="1" t="e">
        <f t="shared" si="14"/>
        <v>#N/A</v>
      </c>
      <c r="O53" s="1" t="e">
        <f>VLOOKUP(A53,SG!H:L,4,FALSE)</f>
        <v>#N/A</v>
      </c>
      <c r="P53" s="1" t="e">
        <f>VLOOKUP(A53,SG!H:L,3,FALSE)</f>
        <v>#N/A</v>
      </c>
      <c r="Q53" s="1" t="e">
        <f>VLOOKUP(A53,#REF!,8,FALSE)</f>
        <v>#REF!</v>
      </c>
      <c r="R53" s="1" t="e">
        <f>VLOOKUP(A53,#REF!,7,FALSE)</f>
        <v>#REF!</v>
      </c>
      <c r="S53" s="1">
        <v>24</v>
      </c>
      <c r="T53" s="1">
        <v>107</v>
      </c>
      <c r="U53" s="47" t="e">
        <f t="shared" si="15"/>
        <v>#REF!</v>
      </c>
      <c r="V53" s="1">
        <f t="shared" si="11"/>
        <v>11.2</v>
      </c>
      <c r="W53" s="1">
        <f t="shared" si="12"/>
        <v>5.8</v>
      </c>
      <c r="X53" s="1" t="e">
        <f t="shared" si="5"/>
        <v>#REF!</v>
      </c>
      <c r="Y53" s="1" t="e">
        <f t="shared" si="6"/>
        <v>#REF!</v>
      </c>
      <c r="AA53" s="1" t="e">
        <f t="shared" si="13"/>
        <v>#REF!</v>
      </c>
      <c r="AB53" s="1" t="e">
        <f t="shared" si="13"/>
        <v>#REF!</v>
      </c>
      <c r="AC53" s="1">
        <f t="shared" si="13"/>
        <v>6.9</v>
      </c>
      <c r="AD53" s="1">
        <f t="shared" si="13"/>
        <v>2.5</v>
      </c>
    </row>
    <row r="54" spans="1:30">
      <c r="A54" s="42" t="s">
        <v>209</v>
      </c>
      <c r="B54" s="3">
        <f>VLOOKUP(A54,'DK Pricing'!H:J,3,FALSE)</f>
        <v>7800</v>
      </c>
      <c r="C54" s="3" t="e">
        <f>VLOOKUP(A54,'[3]FanDuel-PGA-2018-06-23-26477-pl'!$D:$H,5,FALSE)</f>
        <v>#N/A</v>
      </c>
      <c r="D54" s="1" t="e">
        <f t="shared" si="4"/>
        <v>#REF!</v>
      </c>
      <c r="E54" s="8" t="e">
        <f>VLOOKUP(A54,#REF!,2,FALSE)</f>
        <v>#REF!</v>
      </c>
      <c r="F54" s="8">
        <v>65</v>
      </c>
      <c r="G54" s="8">
        <v>67</v>
      </c>
      <c r="H54" s="8" t="e">
        <f t="shared" si="10"/>
        <v>#REF!</v>
      </c>
      <c r="I54" s="8" t="e">
        <f>VLOOKUP(A54,#REF!,3,FALSE)</f>
        <v>#REF!</v>
      </c>
      <c r="J54" s="8" t="e">
        <f>VLOOKUP(A54,#REF!,4,FALSE)</f>
        <v>#REF!</v>
      </c>
      <c r="K54" s="1" t="e">
        <f>VLOOKUP(A54,SG!H:L,7,FALSE)</f>
        <v>#N/A</v>
      </c>
      <c r="L54" s="1" t="e">
        <f>VLOOKUP(A54,SG!H:L,5,FALSE)</f>
        <v>#N/A</v>
      </c>
      <c r="M54" s="1" t="e">
        <f>VLOOKUP(A54,SG!H:L,6,FALSE)</f>
        <v>#N/A</v>
      </c>
      <c r="N54" s="1" t="e">
        <f t="shared" si="14"/>
        <v>#N/A</v>
      </c>
      <c r="O54" s="1" t="e">
        <f>VLOOKUP(A54,SG!H:L,4,FALSE)</f>
        <v>#N/A</v>
      </c>
      <c r="P54" s="1" t="e">
        <f>VLOOKUP(A54,SG!H:L,3,FALSE)</f>
        <v>#N/A</v>
      </c>
      <c r="Q54" s="1" t="e">
        <f>VLOOKUP(A54,#REF!,8,FALSE)</f>
        <v>#REF!</v>
      </c>
      <c r="R54" s="1" t="e">
        <f>VLOOKUP(A54,#REF!,7,FALSE)</f>
        <v>#REF!</v>
      </c>
      <c r="S54" s="1">
        <v>66</v>
      </c>
      <c r="T54" s="1">
        <v>51</v>
      </c>
      <c r="U54" s="47" t="e">
        <f t="shared" si="15"/>
        <v>#REF!</v>
      </c>
      <c r="V54" s="1">
        <f t="shared" si="11"/>
        <v>9.1</v>
      </c>
      <c r="W54" s="1">
        <f t="shared" si="12"/>
        <v>10.3</v>
      </c>
      <c r="X54" s="1" t="e">
        <f t="shared" si="5"/>
        <v>#REF!</v>
      </c>
      <c r="Y54" s="1" t="e">
        <f t="shared" si="6"/>
        <v>#REF!</v>
      </c>
      <c r="AA54" s="1" t="e">
        <f t="shared" si="13"/>
        <v>#REF!</v>
      </c>
      <c r="AB54" s="1" t="e">
        <f t="shared" si="13"/>
        <v>#REF!</v>
      </c>
      <c r="AC54" s="1">
        <f t="shared" si="13"/>
        <v>5.3</v>
      </c>
      <c r="AD54" s="1">
        <f t="shared" si="13"/>
        <v>6.2</v>
      </c>
    </row>
    <row r="55" spans="1:30">
      <c r="A55" s="42" t="s">
        <v>244</v>
      </c>
      <c r="B55" s="3">
        <f>VLOOKUP(A55,'DK Pricing'!H:J,3,FALSE)</f>
        <v>7100</v>
      </c>
      <c r="C55" s="3" t="e">
        <f>VLOOKUP(A55,'[3]FanDuel-PGA-2018-06-23-26477-pl'!$D:$H,5,FALSE)</f>
        <v>#N/A</v>
      </c>
      <c r="D55" s="1" t="e">
        <f t="shared" si="4"/>
        <v>#REF!</v>
      </c>
      <c r="E55" s="8" t="e">
        <f>VLOOKUP(A55,#REF!,2,FALSE)</f>
        <v>#REF!</v>
      </c>
      <c r="F55" s="8">
        <v>68</v>
      </c>
      <c r="G55" s="8">
        <v>70</v>
      </c>
      <c r="H55" s="8" t="e">
        <f t="shared" si="10"/>
        <v>#REF!</v>
      </c>
      <c r="I55" s="8" t="e">
        <f>VLOOKUP(A55,#REF!,3,FALSE)</f>
        <v>#REF!</v>
      </c>
      <c r="J55" s="8" t="e">
        <f>VLOOKUP(A55,#REF!,4,FALSE)</f>
        <v>#REF!</v>
      </c>
      <c r="K55" s="1" t="e">
        <f>VLOOKUP(A55,SG!H:L,7,FALSE)</f>
        <v>#N/A</v>
      </c>
      <c r="L55" s="1" t="e">
        <f>VLOOKUP(A55,SG!H:L,5,FALSE)</f>
        <v>#N/A</v>
      </c>
      <c r="M55" s="1" t="e">
        <f>VLOOKUP(A55,SG!H:L,6,FALSE)</f>
        <v>#N/A</v>
      </c>
      <c r="N55" s="1" t="e">
        <f t="shared" si="14"/>
        <v>#N/A</v>
      </c>
      <c r="O55" s="1" t="e">
        <f>VLOOKUP(A55,SG!H:L,4,FALSE)</f>
        <v>#N/A</v>
      </c>
      <c r="P55" s="1" t="e">
        <f>VLOOKUP(A55,SG!H:L,3,FALSE)</f>
        <v>#N/A</v>
      </c>
      <c r="Q55" s="1" t="e">
        <f>VLOOKUP(A55,#REF!,8,FALSE)</f>
        <v>#REF!</v>
      </c>
      <c r="R55" s="1" t="e">
        <f>VLOOKUP(A55,#REF!,7,FALSE)</f>
        <v>#REF!</v>
      </c>
      <c r="S55" s="1">
        <v>39</v>
      </c>
      <c r="T55" s="1">
        <v>44</v>
      </c>
      <c r="U55" s="47" t="e">
        <f t="shared" si="15"/>
        <v>#REF!</v>
      </c>
      <c r="V55" s="1">
        <f t="shared" si="11"/>
        <v>10.5</v>
      </c>
      <c r="W55" s="1">
        <f t="shared" si="12"/>
        <v>10.7</v>
      </c>
      <c r="X55" s="1" t="e">
        <f t="shared" si="5"/>
        <v>#REF!</v>
      </c>
      <c r="Y55" s="1" t="e">
        <f t="shared" si="6"/>
        <v>#REF!</v>
      </c>
      <c r="AA55" s="1" t="e">
        <f t="shared" si="13"/>
        <v>#REF!</v>
      </c>
      <c r="AB55" s="1" t="e">
        <f t="shared" si="13"/>
        <v>#REF!</v>
      </c>
      <c r="AC55" s="1">
        <f t="shared" si="13"/>
        <v>6.3</v>
      </c>
      <c r="AD55" s="1">
        <f t="shared" si="13"/>
        <v>6.6</v>
      </c>
    </row>
    <row r="56" spans="1:30">
      <c r="A56" s="42" t="s">
        <v>303</v>
      </c>
      <c r="B56" s="3" t="e">
        <f>VLOOKUP(A56,'DK Pricing'!H:J,3,FALSE)</f>
        <v>#N/A</v>
      </c>
      <c r="C56" s="3">
        <f>VLOOKUP(A56,'[3]FanDuel-PGA-2018-06-23-26477-pl'!$D:$H,5,FALSE)</f>
        <v>8000</v>
      </c>
      <c r="D56" s="1" t="e">
        <f t="shared" si="4"/>
        <v>#REF!</v>
      </c>
      <c r="E56" s="8" t="e">
        <f>VLOOKUP(A56,#REF!,2,FALSE)</f>
        <v>#REF!</v>
      </c>
      <c r="F56" s="8">
        <v>71</v>
      </c>
      <c r="G56" s="8">
        <v>73</v>
      </c>
      <c r="H56" s="8" t="e">
        <f t="shared" si="10"/>
        <v>#REF!</v>
      </c>
      <c r="I56" s="8" t="e">
        <f>VLOOKUP(A56,#REF!,3,FALSE)</f>
        <v>#REF!</v>
      </c>
      <c r="J56" s="8" t="e">
        <f>VLOOKUP(A56,#REF!,4,FALSE)</f>
        <v>#REF!</v>
      </c>
      <c r="K56" s="1" t="e">
        <f>VLOOKUP(A56,SG!H:L,7,FALSE)</f>
        <v>#N/A</v>
      </c>
      <c r="L56" s="1" t="e">
        <f>VLOOKUP(A56,SG!H:L,5,FALSE)</f>
        <v>#N/A</v>
      </c>
      <c r="M56" s="1" t="e">
        <f>VLOOKUP(A56,SG!H:L,6,FALSE)</f>
        <v>#N/A</v>
      </c>
      <c r="N56" s="1" t="e">
        <f t="shared" si="14"/>
        <v>#N/A</v>
      </c>
      <c r="O56" s="1" t="e">
        <f>VLOOKUP(A56,SG!H:L,4,FALSE)</f>
        <v>#N/A</v>
      </c>
      <c r="P56" s="1" t="e">
        <f>VLOOKUP(A56,SG!H:L,3,FALSE)</f>
        <v>#N/A</v>
      </c>
      <c r="Q56" s="1" t="e">
        <f>VLOOKUP(A56,#REF!,8,FALSE)</f>
        <v>#REF!</v>
      </c>
      <c r="R56" s="1" t="e">
        <f>VLOOKUP(A56,#REF!,7,FALSE)</f>
        <v>#REF!</v>
      </c>
      <c r="S56" s="1">
        <v>75</v>
      </c>
      <c r="T56" s="1">
        <v>135</v>
      </c>
      <c r="U56" s="47" t="e">
        <f t="shared" si="15"/>
        <v>#REF!</v>
      </c>
      <c r="V56" s="1">
        <f t="shared" si="11"/>
        <v>8.3000000000000007</v>
      </c>
      <c r="W56" s="1">
        <f t="shared" si="12"/>
        <v>3.6</v>
      </c>
      <c r="X56" s="1" t="e">
        <f t="shared" si="5"/>
        <v>#REF!</v>
      </c>
      <c r="Y56" s="1" t="e">
        <f t="shared" si="6"/>
        <v>#REF!</v>
      </c>
      <c r="AA56" s="1" t="e">
        <f t="shared" si="13"/>
        <v>#REF!</v>
      </c>
      <c r="AB56" s="1" t="e">
        <f t="shared" si="13"/>
        <v>#REF!</v>
      </c>
      <c r="AC56" s="1">
        <f t="shared" si="13"/>
        <v>4.5</v>
      </c>
      <c r="AD56" s="1">
        <f t="shared" si="13"/>
        <v>1.3</v>
      </c>
    </row>
    <row r="57" spans="1:30">
      <c r="A57" s="42" t="s">
        <v>134</v>
      </c>
      <c r="B57" s="3">
        <f>VLOOKUP(A57,'DK Pricing'!H:J,3,FALSE)</f>
        <v>6600</v>
      </c>
      <c r="C57" s="3">
        <f>VLOOKUP(A57,'[3]FanDuel-PGA-2018-06-23-26477-pl'!$D:$H,5,FALSE)</f>
        <v>7200</v>
      </c>
      <c r="D57" s="1" t="e">
        <f t="shared" si="4"/>
        <v>#REF!</v>
      </c>
      <c r="E57" s="8" t="e">
        <f>VLOOKUP(A57,#REF!,2,FALSE)</f>
        <v>#REF!</v>
      </c>
      <c r="F57" s="8">
        <v>70</v>
      </c>
      <c r="G57" s="8">
        <v>74</v>
      </c>
      <c r="H57" s="8" t="e">
        <f t="shared" si="10"/>
        <v>#REF!</v>
      </c>
      <c r="I57" s="8" t="e">
        <f>VLOOKUP(A57,#REF!,3,FALSE)</f>
        <v>#REF!</v>
      </c>
      <c r="J57" s="8" t="e">
        <f>VLOOKUP(A57,#REF!,4,FALSE)</f>
        <v>#REF!</v>
      </c>
      <c r="K57" s="1" t="e">
        <f>VLOOKUP(A57,SG!H:L,7,FALSE)</f>
        <v>#N/A</v>
      </c>
      <c r="L57" s="1" t="e">
        <f>VLOOKUP(A57,SG!H:L,5,FALSE)</f>
        <v>#N/A</v>
      </c>
      <c r="M57" s="1" t="e">
        <f>VLOOKUP(A57,SG!H:L,6,FALSE)</f>
        <v>#N/A</v>
      </c>
      <c r="N57" s="1" t="e">
        <f t="shared" si="14"/>
        <v>#N/A</v>
      </c>
      <c r="O57" s="1" t="e">
        <f>VLOOKUP(A57,SG!H:L,4,FALSE)</f>
        <v>#N/A</v>
      </c>
      <c r="P57" s="1" t="e">
        <f>VLOOKUP(A57,SG!H:L,3,FALSE)</f>
        <v>#N/A</v>
      </c>
      <c r="Q57" s="1" t="e">
        <f>VLOOKUP(A57,#REF!,8,FALSE)</f>
        <v>#REF!</v>
      </c>
      <c r="R57" s="1" t="e">
        <f>VLOOKUP(A57,#REF!,7,FALSE)</f>
        <v>#REF!</v>
      </c>
      <c r="S57" s="1">
        <v>55</v>
      </c>
      <c r="T57" s="1">
        <v>160</v>
      </c>
      <c r="U57" s="47" t="e">
        <f t="shared" si="15"/>
        <v>#REF!</v>
      </c>
      <c r="V57" s="1">
        <f t="shared" si="11"/>
        <v>9.9</v>
      </c>
      <c r="W57" s="1">
        <f t="shared" si="12"/>
        <v>2.2999999999999998</v>
      </c>
      <c r="X57" s="1" t="e">
        <f t="shared" si="5"/>
        <v>#REF!</v>
      </c>
      <c r="Y57" s="1" t="e">
        <f t="shared" si="6"/>
        <v>#REF!</v>
      </c>
      <c r="AA57" s="1" t="e">
        <f t="shared" si="13"/>
        <v>#REF!</v>
      </c>
      <c r="AB57" s="1" t="e">
        <f t="shared" si="13"/>
        <v>#REF!</v>
      </c>
      <c r="AC57" s="1">
        <f t="shared" si="13"/>
        <v>5.9</v>
      </c>
      <c r="AD57" s="1">
        <f t="shared" si="13"/>
        <v>0.6</v>
      </c>
    </row>
    <row r="58" spans="1:30">
      <c r="A58" s="42" t="s">
        <v>202</v>
      </c>
      <c r="B58" s="3" t="e">
        <f>VLOOKUP(A58,'DK Pricing'!H:J,3,FALSE)</f>
        <v>#N/A</v>
      </c>
      <c r="C58" s="3">
        <f>VLOOKUP(A58,'[3]FanDuel-PGA-2018-06-23-26477-pl'!$D:$H,5,FALSE)</f>
        <v>9000</v>
      </c>
      <c r="D58" s="1" t="e">
        <f t="shared" si="4"/>
        <v>#REF!</v>
      </c>
      <c r="E58" s="8" t="e">
        <f>VLOOKUP(A58,#REF!,2,FALSE)</f>
        <v>#REF!</v>
      </c>
      <c r="F58" s="8">
        <v>67</v>
      </c>
      <c r="G58" s="8">
        <v>66</v>
      </c>
      <c r="H58" s="8" t="e">
        <f t="shared" si="10"/>
        <v>#REF!</v>
      </c>
      <c r="I58" s="8" t="e">
        <f>VLOOKUP(A58,#REF!,3,FALSE)</f>
        <v>#REF!</v>
      </c>
      <c r="J58" s="8" t="e">
        <f>VLOOKUP(A58,#REF!,4,FALSE)</f>
        <v>#REF!</v>
      </c>
      <c r="K58" s="1" t="e">
        <f>VLOOKUP(A58,SG!H:L,7,FALSE)</f>
        <v>#N/A</v>
      </c>
      <c r="L58" s="1" t="e">
        <f>VLOOKUP(A58,SG!H:L,5,FALSE)</f>
        <v>#N/A</v>
      </c>
      <c r="M58" s="1" t="e">
        <f>VLOOKUP(A58,SG!H:L,6,FALSE)</f>
        <v>#N/A</v>
      </c>
      <c r="N58" s="1" t="e">
        <f t="shared" si="14"/>
        <v>#N/A</v>
      </c>
      <c r="O58" s="1" t="e">
        <f>VLOOKUP(A58,SG!H:L,4,FALSE)</f>
        <v>#N/A</v>
      </c>
      <c r="P58" s="1" t="e">
        <f>VLOOKUP(A58,SG!H:L,3,FALSE)</f>
        <v>#N/A</v>
      </c>
      <c r="Q58" s="1" t="e">
        <f>VLOOKUP(A58,#REF!,8,FALSE)</f>
        <v>#REF!</v>
      </c>
      <c r="R58" s="1" t="e">
        <f>VLOOKUP(A58,#REF!,7,FALSE)</f>
        <v>#REF!</v>
      </c>
      <c r="S58" s="1">
        <v>97</v>
      </c>
      <c r="T58" s="1">
        <v>74</v>
      </c>
      <c r="U58" s="47" t="e">
        <f t="shared" si="15"/>
        <v>#REF!</v>
      </c>
      <c r="V58" s="1">
        <f t="shared" si="11"/>
        <v>7.1</v>
      </c>
      <c r="W58" s="1">
        <f t="shared" si="12"/>
        <v>8.8000000000000007</v>
      </c>
      <c r="X58" s="1" t="e">
        <f t="shared" si="5"/>
        <v>#REF!</v>
      </c>
      <c r="Y58" s="1" t="e">
        <f t="shared" si="6"/>
        <v>#REF!</v>
      </c>
      <c r="AA58" s="1" t="e">
        <f t="shared" si="13"/>
        <v>#REF!</v>
      </c>
      <c r="AB58" s="1" t="e">
        <f t="shared" si="13"/>
        <v>#REF!</v>
      </c>
      <c r="AC58" s="1">
        <f t="shared" si="13"/>
        <v>3.4</v>
      </c>
      <c r="AD58" s="1">
        <f t="shared" si="13"/>
        <v>4.8</v>
      </c>
    </row>
    <row r="59" spans="1:30">
      <c r="A59" s="43" t="s">
        <v>49</v>
      </c>
      <c r="B59" s="3">
        <f>VLOOKUP(A59,'DK Pricing'!H:J,3,FALSE)</f>
        <v>8500</v>
      </c>
      <c r="C59" s="3">
        <f>VLOOKUP(A59,'[3]FanDuel-PGA-2018-06-23-26477-pl'!$D:$H,5,FALSE)</f>
        <v>9500</v>
      </c>
      <c r="D59" s="1" t="e">
        <f t="shared" si="4"/>
        <v>#REF!</v>
      </c>
      <c r="E59" s="8" t="e">
        <f>VLOOKUP(A59,#REF!,2,FALSE)</f>
        <v>#REF!</v>
      </c>
      <c r="F59" s="8">
        <v>64</v>
      </c>
      <c r="G59" s="8">
        <v>67</v>
      </c>
      <c r="H59" s="8" t="e">
        <f t="shared" si="10"/>
        <v>#REF!</v>
      </c>
      <c r="I59" s="8" t="e">
        <f>VLOOKUP(A59,#REF!,3,FALSE)</f>
        <v>#REF!</v>
      </c>
      <c r="J59" s="8" t="e">
        <f>VLOOKUP(A59,#REF!,4,FALSE)</f>
        <v>#REF!</v>
      </c>
      <c r="K59" s="1" t="e">
        <f>VLOOKUP(A59,SG!H:L,7,FALSE)</f>
        <v>#N/A</v>
      </c>
      <c r="L59" s="1" t="e">
        <f>VLOOKUP(A59,SG!H:L,5,FALSE)</f>
        <v>#N/A</v>
      </c>
      <c r="M59" s="1" t="e">
        <f>VLOOKUP(A59,SG!H:L,6,FALSE)</f>
        <v>#N/A</v>
      </c>
      <c r="N59" s="1" t="e">
        <f t="shared" si="14"/>
        <v>#N/A</v>
      </c>
      <c r="O59" s="1" t="e">
        <f>VLOOKUP(A59,SG!H:L,4,FALSE)</f>
        <v>#N/A</v>
      </c>
      <c r="P59" s="1" t="e">
        <f>VLOOKUP(A59,SG!H:L,3,FALSE)</f>
        <v>#N/A</v>
      </c>
      <c r="Q59" s="1" t="e">
        <f>VLOOKUP(A59,#REF!,8,FALSE)</f>
        <v>#REF!</v>
      </c>
      <c r="R59" s="1" t="e">
        <f>VLOOKUP(A59,#REF!,7,FALSE)</f>
        <v>#REF!</v>
      </c>
      <c r="S59" s="1">
        <v>8</v>
      </c>
      <c r="T59" s="1">
        <v>9</v>
      </c>
      <c r="U59" s="47" t="e">
        <f t="shared" si="15"/>
        <v>#REF!</v>
      </c>
      <c r="V59" s="1">
        <f t="shared" si="11"/>
        <v>11.9</v>
      </c>
      <c r="W59" s="1">
        <f t="shared" si="12"/>
        <v>12</v>
      </c>
      <c r="X59" s="1" t="e">
        <f t="shared" si="5"/>
        <v>#REF!</v>
      </c>
      <c r="Y59" s="1" t="e">
        <f t="shared" si="6"/>
        <v>#REF!</v>
      </c>
      <c r="AA59" s="1" t="e">
        <f t="shared" si="13"/>
        <v>#REF!</v>
      </c>
      <c r="AB59" s="1" t="e">
        <f t="shared" si="13"/>
        <v>#REF!</v>
      </c>
      <c r="AC59" s="1">
        <f t="shared" si="13"/>
        <v>7.4</v>
      </c>
      <c r="AD59" s="1">
        <f t="shared" si="13"/>
        <v>7.5</v>
      </c>
    </row>
    <row r="60" spans="1:30">
      <c r="A60" s="42" t="s">
        <v>297</v>
      </c>
      <c r="B60" s="3">
        <f>VLOOKUP(A60,'DK Pricing'!H:J,3,FALSE)</f>
        <v>7300</v>
      </c>
      <c r="C60" s="3">
        <f>VLOOKUP(A60,'[3]FanDuel-PGA-2018-06-23-26477-pl'!$D:$H,5,FALSE)</f>
        <v>8400</v>
      </c>
      <c r="D60" s="1" t="e">
        <f t="shared" si="4"/>
        <v>#REF!</v>
      </c>
      <c r="E60" s="8" t="e">
        <f>VLOOKUP(A60,#REF!,2,FALSE)</f>
        <v>#REF!</v>
      </c>
      <c r="F60" s="8">
        <v>68</v>
      </c>
      <c r="G60" s="8">
        <v>66</v>
      </c>
      <c r="H60" s="8" t="e">
        <f t="shared" si="10"/>
        <v>#REF!</v>
      </c>
      <c r="I60" s="8" t="e">
        <f>VLOOKUP(A60,#REF!,3,FALSE)</f>
        <v>#REF!</v>
      </c>
      <c r="J60" s="8" t="e">
        <f>VLOOKUP(A60,#REF!,4,FALSE)</f>
        <v>#REF!</v>
      </c>
      <c r="K60" s="1" t="e">
        <f>VLOOKUP(A60,SG!H:L,7,FALSE)</f>
        <v>#N/A</v>
      </c>
      <c r="L60" s="1" t="e">
        <f>VLOOKUP(A60,SG!H:L,5,FALSE)</f>
        <v>#N/A</v>
      </c>
      <c r="M60" s="1" t="e">
        <f>VLOOKUP(A60,SG!H:L,6,FALSE)</f>
        <v>#N/A</v>
      </c>
      <c r="N60" s="1" t="e">
        <f t="shared" si="14"/>
        <v>#N/A</v>
      </c>
      <c r="O60" s="1" t="e">
        <f>VLOOKUP(A60,SG!H:L,4,FALSE)</f>
        <v>#N/A</v>
      </c>
      <c r="P60" s="1" t="e">
        <f>VLOOKUP(A60,SG!H:L,3,FALSE)</f>
        <v>#N/A</v>
      </c>
      <c r="Q60" s="1" t="e">
        <f>VLOOKUP(A60,#REF!,8,FALSE)</f>
        <v>#REF!</v>
      </c>
      <c r="R60" s="1" t="e">
        <f>VLOOKUP(A60,#REF!,7,FALSE)</f>
        <v>#REF!</v>
      </c>
      <c r="S60" s="1">
        <v>79</v>
      </c>
      <c r="T60" s="1">
        <v>121</v>
      </c>
      <c r="U60" s="47" t="e">
        <f t="shared" si="15"/>
        <v>#REF!</v>
      </c>
      <c r="V60" s="1">
        <f t="shared" si="11"/>
        <v>8.1</v>
      </c>
      <c r="W60" s="1">
        <f t="shared" si="12"/>
        <v>4.7</v>
      </c>
      <c r="X60" s="1" t="e">
        <f t="shared" si="5"/>
        <v>#REF!</v>
      </c>
      <c r="Y60" s="1" t="e">
        <f t="shared" si="6"/>
        <v>#REF!</v>
      </c>
      <c r="AA60" s="1" t="e">
        <f t="shared" si="13"/>
        <v>#REF!</v>
      </c>
      <c r="AB60" s="1" t="e">
        <f t="shared" si="13"/>
        <v>#REF!</v>
      </c>
      <c r="AC60" s="1">
        <f t="shared" si="13"/>
        <v>4.3</v>
      </c>
      <c r="AD60" s="1">
        <f t="shared" si="13"/>
        <v>1.7</v>
      </c>
    </row>
    <row r="61" spans="1:30">
      <c r="A61" s="43" t="s">
        <v>71</v>
      </c>
      <c r="B61" s="3" t="e">
        <f>VLOOKUP(A61,'DK Pricing'!H:J,3,FALSE)</f>
        <v>#N/A</v>
      </c>
      <c r="C61" s="3">
        <f>VLOOKUP(A61,'[3]FanDuel-PGA-2018-06-23-26477-pl'!$D:$H,5,FALSE)</f>
        <v>8100</v>
      </c>
      <c r="D61" s="1" t="e">
        <f t="shared" si="4"/>
        <v>#REF!</v>
      </c>
      <c r="E61" s="8" t="e">
        <f>VLOOKUP(A61,#REF!,2,FALSE)</f>
        <v>#REF!</v>
      </c>
      <c r="F61" s="8">
        <v>67</v>
      </c>
      <c r="G61" s="8">
        <v>71</v>
      </c>
      <c r="H61" s="8" t="e">
        <f t="shared" si="10"/>
        <v>#REF!</v>
      </c>
      <c r="I61" s="8" t="e">
        <f>VLOOKUP(A61,#REF!,3,FALSE)</f>
        <v>#REF!</v>
      </c>
      <c r="J61" s="8" t="e">
        <f>VLOOKUP(A61,#REF!,4,FALSE)</f>
        <v>#REF!</v>
      </c>
      <c r="K61" s="1" t="e">
        <f>VLOOKUP(A61,SG!H:L,7,FALSE)</f>
        <v>#N/A</v>
      </c>
      <c r="L61" s="1" t="e">
        <f>VLOOKUP(A61,SG!H:L,5,FALSE)</f>
        <v>#N/A</v>
      </c>
      <c r="M61" s="1" t="e">
        <f>VLOOKUP(A61,SG!H:L,6,FALSE)</f>
        <v>#N/A</v>
      </c>
      <c r="N61" s="1" t="e">
        <f t="shared" si="14"/>
        <v>#N/A</v>
      </c>
      <c r="O61" s="1" t="e">
        <f>VLOOKUP(A61,SG!H:L,4,FALSE)</f>
        <v>#N/A</v>
      </c>
      <c r="P61" s="1" t="e">
        <f>VLOOKUP(A61,SG!H:L,3,FALSE)</f>
        <v>#N/A</v>
      </c>
      <c r="Q61" s="1" t="e">
        <f>VLOOKUP(A61,#REF!,8,FALSE)</f>
        <v>#REF!</v>
      </c>
      <c r="R61" s="1" t="e">
        <f>VLOOKUP(A61,#REF!,7,FALSE)</f>
        <v>#REF!</v>
      </c>
      <c r="S61" s="1">
        <v>71</v>
      </c>
      <c r="T61" s="1">
        <v>72</v>
      </c>
      <c r="U61" s="47" t="e">
        <f t="shared" si="15"/>
        <v>#REF!</v>
      </c>
      <c r="V61" s="1">
        <f t="shared" si="11"/>
        <v>8.5</v>
      </c>
      <c r="W61" s="1">
        <f t="shared" si="12"/>
        <v>9</v>
      </c>
      <c r="X61" s="1" t="e">
        <f t="shared" si="5"/>
        <v>#REF!</v>
      </c>
      <c r="Y61" s="1" t="e">
        <f t="shared" si="6"/>
        <v>#REF!</v>
      </c>
      <c r="AA61" s="1" t="e">
        <f t="shared" si="13"/>
        <v>#REF!</v>
      </c>
      <c r="AB61" s="1" t="e">
        <f t="shared" si="13"/>
        <v>#REF!</v>
      </c>
      <c r="AC61" s="1">
        <f t="shared" si="13"/>
        <v>4.7</v>
      </c>
      <c r="AD61" s="1">
        <f t="shared" si="13"/>
        <v>5</v>
      </c>
    </row>
    <row r="62" spans="1:30">
      <c r="A62" s="43" t="s">
        <v>166</v>
      </c>
      <c r="B62" s="3">
        <f>VLOOKUP(A62,'DK Pricing'!H:J,3,FALSE)</f>
        <v>6500</v>
      </c>
      <c r="C62" s="3">
        <f>VLOOKUP(A62,'[3]FanDuel-PGA-2018-06-23-26477-pl'!$D:$H,5,FALSE)</f>
        <v>7700</v>
      </c>
      <c r="D62" s="1" t="e">
        <f t="shared" si="4"/>
        <v>#REF!</v>
      </c>
      <c r="E62" s="8" t="e">
        <f>VLOOKUP(A62,#REF!,2,FALSE)</f>
        <v>#REF!</v>
      </c>
      <c r="F62" s="8">
        <v>67</v>
      </c>
      <c r="G62" s="8">
        <v>67</v>
      </c>
      <c r="H62" s="8" t="e">
        <f t="shared" si="10"/>
        <v>#REF!</v>
      </c>
      <c r="I62" s="8" t="e">
        <f>VLOOKUP(A62,#REF!,3,FALSE)</f>
        <v>#REF!</v>
      </c>
      <c r="J62" s="8" t="e">
        <f>VLOOKUP(A62,#REF!,4,FALSE)</f>
        <v>#REF!</v>
      </c>
      <c r="K62" s="1" t="e">
        <f>VLOOKUP(A62,SG!H:L,7,FALSE)</f>
        <v>#N/A</v>
      </c>
      <c r="L62" s="1" t="e">
        <f>VLOOKUP(A62,SG!H:L,5,FALSE)</f>
        <v>#N/A</v>
      </c>
      <c r="M62" s="1" t="e">
        <f>VLOOKUP(A62,SG!H:L,6,FALSE)</f>
        <v>#N/A</v>
      </c>
      <c r="N62" s="1" t="e">
        <f t="shared" si="14"/>
        <v>#N/A</v>
      </c>
      <c r="O62" s="1" t="e">
        <f>VLOOKUP(A62,SG!H:L,4,FALSE)</f>
        <v>#N/A</v>
      </c>
      <c r="P62" s="1" t="e">
        <f>VLOOKUP(A62,SG!H:L,3,FALSE)</f>
        <v>#N/A</v>
      </c>
      <c r="Q62" s="1" t="e">
        <f>VLOOKUP(A62,#REF!,8,FALSE)</f>
        <v>#REF!</v>
      </c>
      <c r="R62" s="1" t="e">
        <f>VLOOKUP(A62,#REF!,7,FALSE)</f>
        <v>#REF!</v>
      </c>
      <c r="S62" s="1">
        <v>117</v>
      </c>
      <c r="T62" s="1">
        <v>17</v>
      </c>
      <c r="U62" s="47" t="e">
        <f t="shared" si="15"/>
        <v>#REF!</v>
      </c>
      <c r="V62" s="1">
        <f t="shared" si="11"/>
        <v>4.8</v>
      </c>
      <c r="W62" s="1">
        <f t="shared" si="12"/>
        <v>11.8</v>
      </c>
      <c r="X62" s="1" t="e">
        <f t="shared" si="5"/>
        <v>#REF!</v>
      </c>
      <c r="Y62" s="1" t="e">
        <f t="shared" si="6"/>
        <v>#REF!</v>
      </c>
      <c r="AA62" s="1" t="e">
        <f t="shared" si="13"/>
        <v>#REF!</v>
      </c>
      <c r="AB62" s="1" t="e">
        <f t="shared" si="13"/>
        <v>#REF!</v>
      </c>
      <c r="AC62" s="1">
        <f t="shared" si="13"/>
        <v>2.1</v>
      </c>
      <c r="AD62" s="1">
        <f t="shared" si="13"/>
        <v>7.3</v>
      </c>
    </row>
    <row r="63" spans="1:30">
      <c r="A63" s="43" t="s">
        <v>194</v>
      </c>
      <c r="B63" s="3">
        <f>VLOOKUP(A63,'DK Pricing'!H:J,3,FALSE)</f>
        <v>6800</v>
      </c>
      <c r="D63" s="1" t="e">
        <f t="shared" si="4"/>
        <v>#REF!</v>
      </c>
      <c r="E63" s="8" t="e">
        <f>VLOOKUP(A63,#REF!,2,FALSE)</f>
        <v>#REF!</v>
      </c>
      <c r="H63" s="8" t="e">
        <f t="shared" si="10"/>
        <v>#REF!</v>
      </c>
      <c r="I63" s="8" t="e">
        <f>VLOOKUP(A63,#REF!,3,FALSE)</f>
        <v>#REF!</v>
      </c>
      <c r="J63" s="8" t="e">
        <f>VLOOKUP(A63,#REF!,4,FALSE)</f>
        <v>#REF!</v>
      </c>
      <c r="K63" s="1" t="e">
        <f>VLOOKUP(A63,SG!H:L,7,FALSE)</f>
        <v>#N/A</v>
      </c>
      <c r="L63" s="1" t="e">
        <f>VLOOKUP(A63,SG!H:L,5,FALSE)</f>
        <v>#N/A</v>
      </c>
      <c r="M63" s="1" t="e">
        <f>VLOOKUP(A63,SG!H:L,6,FALSE)</f>
        <v>#N/A</v>
      </c>
      <c r="N63" s="1" t="e">
        <f t="shared" si="14"/>
        <v>#N/A</v>
      </c>
      <c r="O63" s="1" t="e">
        <f>VLOOKUP(A63,SG!H:L,4,FALSE)</f>
        <v>#N/A</v>
      </c>
      <c r="P63" s="1" t="e">
        <f>VLOOKUP(A63,SG!H:L,3,FALSE)</f>
        <v>#N/A</v>
      </c>
      <c r="Q63" s="1" t="e">
        <f>VLOOKUP(A63,#REF!,8,FALSE)</f>
        <v>#REF!</v>
      </c>
      <c r="R63" s="1" t="e">
        <f>VLOOKUP(A63,#REF!,7,FALSE)</f>
        <v>#REF!</v>
      </c>
      <c r="S63" s="1">
        <v>106</v>
      </c>
      <c r="T63" s="1">
        <v>155</v>
      </c>
      <c r="U63" s="47" t="e">
        <f t="shared" si="15"/>
        <v>#REF!</v>
      </c>
      <c r="V63" s="1">
        <f t="shared" si="11"/>
        <v>5.4</v>
      </c>
      <c r="W63" s="1">
        <f t="shared" si="12"/>
        <v>2.6</v>
      </c>
      <c r="X63" s="1" t="e">
        <f t="shared" si="5"/>
        <v>#REF!</v>
      </c>
      <c r="Y63" s="1" t="e">
        <f t="shared" si="6"/>
        <v>#REF!</v>
      </c>
      <c r="AA63" s="1" t="e">
        <f t="shared" si="13"/>
        <v>#REF!</v>
      </c>
      <c r="AB63" s="1" t="e">
        <f t="shared" si="13"/>
        <v>#REF!</v>
      </c>
      <c r="AC63" s="1">
        <f t="shared" si="13"/>
        <v>2.6</v>
      </c>
      <c r="AD63" s="1">
        <f t="shared" si="13"/>
        <v>0.8</v>
      </c>
    </row>
    <row r="64" spans="1:30">
      <c r="A64" s="43" t="s">
        <v>150</v>
      </c>
      <c r="B64" s="3">
        <f>VLOOKUP(A64,'DK Pricing'!H:J,3,FALSE)</f>
        <v>7400</v>
      </c>
      <c r="C64" s="3">
        <f>VLOOKUP(A64,'[3]FanDuel-PGA-2018-06-23-26477-pl'!$D:$H,5,FALSE)</f>
        <v>8400</v>
      </c>
      <c r="D64" s="1" t="e">
        <f t="shared" si="4"/>
        <v>#REF!</v>
      </c>
      <c r="E64" s="8" t="e">
        <f>VLOOKUP(A64,#REF!,2,FALSE)</f>
        <v>#REF!</v>
      </c>
      <c r="F64" s="8">
        <v>70</v>
      </c>
      <c r="G64" s="8">
        <v>70</v>
      </c>
      <c r="H64" s="8" t="e">
        <f t="shared" si="10"/>
        <v>#REF!</v>
      </c>
      <c r="I64" s="8" t="e">
        <f>VLOOKUP(A64,#REF!,3,FALSE)</f>
        <v>#REF!</v>
      </c>
      <c r="J64" s="8" t="e">
        <f>VLOOKUP(A64,#REF!,4,FALSE)</f>
        <v>#REF!</v>
      </c>
      <c r="K64" s="1" t="e">
        <f>VLOOKUP(A64,SG!H:L,7,FALSE)</f>
        <v>#N/A</v>
      </c>
      <c r="L64" s="1" t="e">
        <f>VLOOKUP(A64,SG!H:L,5,FALSE)</f>
        <v>#N/A</v>
      </c>
      <c r="M64" s="1" t="e">
        <f>VLOOKUP(A64,SG!H:L,6,FALSE)</f>
        <v>#N/A</v>
      </c>
      <c r="N64" s="1" t="e">
        <f t="shared" si="14"/>
        <v>#N/A</v>
      </c>
      <c r="O64" s="1" t="e">
        <f>VLOOKUP(A64,SG!H:L,4,FALSE)</f>
        <v>#N/A</v>
      </c>
      <c r="P64" s="1" t="e">
        <f>VLOOKUP(A64,SG!H:L,3,FALSE)</f>
        <v>#N/A</v>
      </c>
      <c r="Q64" s="1" t="e">
        <f>VLOOKUP(A64,#REF!,8,FALSE)</f>
        <v>#REF!</v>
      </c>
      <c r="R64" s="1" t="e">
        <f>VLOOKUP(A64,#REF!,7,FALSE)</f>
        <v>#REF!</v>
      </c>
      <c r="S64" s="1">
        <v>123</v>
      </c>
      <c r="T64" s="1">
        <v>64</v>
      </c>
      <c r="U64" s="47" t="e">
        <f t="shared" si="15"/>
        <v>#REF!</v>
      </c>
      <c r="V64" s="1">
        <f t="shared" si="11"/>
        <v>4.4000000000000004</v>
      </c>
      <c r="W64" s="1">
        <f t="shared" si="12"/>
        <v>9.6</v>
      </c>
      <c r="X64" s="1" t="e">
        <f t="shared" si="5"/>
        <v>#REF!</v>
      </c>
      <c r="Y64" s="1" t="e">
        <f t="shared" si="6"/>
        <v>#REF!</v>
      </c>
      <c r="AA64" s="1" t="e">
        <f t="shared" si="13"/>
        <v>#REF!</v>
      </c>
      <c r="AB64" s="1" t="e">
        <f t="shared" si="13"/>
        <v>#REF!</v>
      </c>
      <c r="AC64" s="1">
        <f t="shared" si="13"/>
        <v>1.8</v>
      </c>
      <c r="AD64" s="1">
        <f t="shared" si="13"/>
        <v>5.6</v>
      </c>
    </row>
    <row r="65" spans="1:30">
      <c r="A65" s="43" t="s">
        <v>72</v>
      </c>
      <c r="B65" s="3">
        <f>VLOOKUP(A65,'DK Pricing'!H:J,3,FALSE)</f>
        <v>6600</v>
      </c>
      <c r="D65" s="1" t="e">
        <f t="shared" si="4"/>
        <v>#REF!</v>
      </c>
      <c r="E65" s="8" t="e">
        <f>VLOOKUP(A65,#REF!,2,FALSE)</f>
        <v>#REF!</v>
      </c>
      <c r="H65" s="8" t="e">
        <f t="shared" si="10"/>
        <v>#REF!</v>
      </c>
      <c r="I65" s="8" t="e">
        <f>VLOOKUP(A65,#REF!,3,FALSE)</f>
        <v>#REF!</v>
      </c>
      <c r="J65" s="8" t="e">
        <f>VLOOKUP(A65,#REF!,4,FALSE)</f>
        <v>#REF!</v>
      </c>
      <c r="K65" s="1" t="e">
        <f>VLOOKUP(A65,SG!H:L,7,FALSE)</f>
        <v>#N/A</v>
      </c>
      <c r="L65" s="1" t="e">
        <f>VLOOKUP(A65,SG!H:L,5,FALSE)</f>
        <v>#N/A</v>
      </c>
      <c r="M65" s="1" t="e">
        <f>VLOOKUP(A65,SG!H:L,6,FALSE)</f>
        <v>#N/A</v>
      </c>
      <c r="N65" s="1" t="e">
        <f t="shared" si="14"/>
        <v>#N/A</v>
      </c>
      <c r="O65" s="1" t="e">
        <f>VLOOKUP(A65,SG!H:L,4,FALSE)</f>
        <v>#N/A</v>
      </c>
      <c r="P65" s="1" t="e">
        <f>VLOOKUP(A65,SG!H:L,3,FALSE)</f>
        <v>#N/A</v>
      </c>
      <c r="Q65" s="1" t="e">
        <f>VLOOKUP(A65,#REF!,8,FALSE)</f>
        <v>#REF!</v>
      </c>
      <c r="R65" s="1" t="e">
        <f>VLOOKUP(A65,#REF!,7,FALSE)</f>
        <v>#REF!</v>
      </c>
      <c r="S65" s="1">
        <v>106</v>
      </c>
      <c r="T65" s="1">
        <v>110</v>
      </c>
      <c r="U65" s="47" t="e">
        <f t="shared" si="15"/>
        <v>#REF!</v>
      </c>
      <c r="V65" s="1">
        <f t="shared" si="11"/>
        <v>5.4</v>
      </c>
      <c r="W65" s="1">
        <f t="shared" si="12"/>
        <v>5.5</v>
      </c>
      <c r="X65" s="1" t="e">
        <f t="shared" si="5"/>
        <v>#REF!</v>
      </c>
      <c r="Y65" s="1" t="e">
        <f t="shared" si="6"/>
        <v>#REF!</v>
      </c>
      <c r="AA65" s="1" t="e">
        <f t="shared" si="13"/>
        <v>#REF!</v>
      </c>
      <c r="AB65" s="1" t="e">
        <f t="shared" si="13"/>
        <v>#REF!</v>
      </c>
      <c r="AC65" s="1">
        <f t="shared" si="13"/>
        <v>2.6</v>
      </c>
      <c r="AD65" s="1">
        <f t="shared" si="13"/>
        <v>2.2999999999999998</v>
      </c>
    </row>
    <row r="66" spans="1:30">
      <c r="A66" s="42" t="s">
        <v>31</v>
      </c>
      <c r="B66" s="3" t="e">
        <f>VLOOKUP(A66,'DK Pricing'!H:J,3,FALSE)</f>
        <v>#N/A</v>
      </c>
      <c r="C66" s="3">
        <f>VLOOKUP(A66,'[3]FanDuel-PGA-2018-06-23-26477-pl'!$D:$H,5,FALSE)</f>
        <v>9100</v>
      </c>
      <c r="D66" s="1" t="e">
        <f t="shared" si="4"/>
        <v>#REF!</v>
      </c>
      <c r="E66" s="8" t="e">
        <f>VLOOKUP(A66,#REF!,2,FALSE)</f>
        <v>#REF!</v>
      </c>
      <c r="F66" s="8">
        <v>66</v>
      </c>
      <c r="G66" s="8">
        <v>69</v>
      </c>
      <c r="H66" s="8" t="e">
        <f t="shared" si="10"/>
        <v>#REF!</v>
      </c>
      <c r="I66" s="8" t="e">
        <f>VLOOKUP(A66,#REF!,3,FALSE)</f>
        <v>#REF!</v>
      </c>
      <c r="J66" s="8" t="e">
        <f>VLOOKUP(A66,#REF!,4,FALSE)</f>
        <v>#REF!</v>
      </c>
      <c r="K66" s="1" t="e">
        <f>VLOOKUP(A66,SG!H:L,7,FALSE)</f>
        <v>#N/A</v>
      </c>
      <c r="L66" s="1" t="e">
        <f>VLOOKUP(A66,SG!H:L,5,FALSE)</f>
        <v>#N/A</v>
      </c>
      <c r="M66" s="1" t="e">
        <f>VLOOKUP(A66,SG!H:L,6,FALSE)</f>
        <v>#N/A</v>
      </c>
      <c r="N66" s="1" t="e">
        <f t="shared" si="14"/>
        <v>#N/A</v>
      </c>
      <c r="O66" s="1" t="e">
        <f>VLOOKUP(A66,SG!H:L,4,FALSE)</f>
        <v>#N/A</v>
      </c>
      <c r="P66" s="1" t="e">
        <f>VLOOKUP(A66,SG!H:L,3,FALSE)</f>
        <v>#N/A</v>
      </c>
      <c r="Q66" s="1" t="e">
        <f>VLOOKUP(A66,#REF!,8,FALSE)</f>
        <v>#REF!</v>
      </c>
      <c r="R66" s="1" t="e">
        <f>VLOOKUP(A66,#REF!,7,FALSE)</f>
        <v>#REF!</v>
      </c>
      <c r="S66" s="1">
        <v>123</v>
      </c>
      <c r="T66" s="1">
        <v>17</v>
      </c>
      <c r="U66" s="47" t="e">
        <f t="shared" si="15"/>
        <v>#REF!</v>
      </c>
      <c r="V66" s="1">
        <f t="shared" si="11"/>
        <v>4.4000000000000004</v>
      </c>
      <c r="W66" s="1">
        <f t="shared" si="12"/>
        <v>11.8</v>
      </c>
      <c r="AA66" s="1" t="e">
        <f t="shared" si="13"/>
        <v>#REF!</v>
      </c>
      <c r="AB66" s="1" t="e">
        <f t="shared" si="13"/>
        <v>#REF!</v>
      </c>
      <c r="AC66" s="1">
        <f t="shared" si="13"/>
        <v>1.8</v>
      </c>
      <c r="AD66" s="1">
        <f t="shared" si="13"/>
        <v>7.3</v>
      </c>
    </row>
    <row r="67" spans="1:30">
      <c r="A67" s="43" t="s">
        <v>171</v>
      </c>
      <c r="B67" s="3">
        <f>VLOOKUP(A67,'DK Pricing'!H:J,3,FALSE)</f>
        <v>6300</v>
      </c>
      <c r="D67" s="1" t="e">
        <f t="shared" si="4"/>
        <v>#REF!</v>
      </c>
      <c r="E67" s="8" t="e">
        <f>VLOOKUP(A67,#REF!,2,FALSE)</f>
        <v>#REF!</v>
      </c>
      <c r="H67" s="8" t="e">
        <f t="shared" ref="H67:H98" si="16">E67-63</f>
        <v>#REF!</v>
      </c>
      <c r="I67" s="8" t="e">
        <f>VLOOKUP(A67,#REF!,3,FALSE)</f>
        <v>#REF!</v>
      </c>
      <c r="J67" s="8" t="e">
        <f>VLOOKUP(A67,#REF!,4,FALSE)</f>
        <v>#REF!</v>
      </c>
      <c r="K67" s="1" t="e">
        <f>VLOOKUP(A67,SG!H:L,7,FALSE)</f>
        <v>#N/A</v>
      </c>
      <c r="L67" s="1" t="e">
        <f>VLOOKUP(A67,SG!H:L,5,FALSE)</f>
        <v>#N/A</v>
      </c>
      <c r="M67" s="1" t="e">
        <f>VLOOKUP(A67,SG!H:L,6,FALSE)</f>
        <v>#N/A</v>
      </c>
      <c r="N67" s="1" t="e">
        <f t="shared" si="14"/>
        <v>#N/A</v>
      </c>
      <c r="O67" s="1" t="e">
        <f>VLOOKUP(A67,SG!H:L,4,FALSE)</f>
        <v>#N/A</v>
      </c>
      <c r="P67" s="1" t="e">
        <f>VLOOKUP(A67,SG!H:L,3,FALSE)</f>
        <v>#N/A</v>
      </c>
      <c r="Q67" s="1" t="e">
        <f>VLOOKUP(A67,#REF!,8,FALSE)</f>
        <v>#REF!</v>
      </c>
      <c r="R67" s="1" t="e">
        <f>VLOOKUP(A67,#REF!,7,FALSE)</f>
        <v>#REF!</v>
      </c>
      <c r="S67" s="1">
        <v>100</v>
      </c>
      <c r="T67" s="1">
        <v>100</v>
      </c>
      <c r="U67" s="47" t="e">
        <f t="shared" si="15"/>
        <v>#REF!</v>
      </c>
      <c r="V67" s="1">
        <f t="shared" ref="V67:V98" si="17">RANK(S67,S$3:S$150,0)/10</f>
        <v>6</v>
      </c>
      <c r="W67" s="1">
        <f t="shared" ref="W67:W98" si="18">RANK(T67,T$3:T$150,0)/10</f>
        <v>6</v>
      </c>
      <c r="AA67" s="1" t="e">
        <f t="shared" si="13"/>
        <v>#REF!</v>
      </c>
      <c r="AB67" s="1" t="e">
        <f t="shared" si="13"/>
        <v>#REF!</v>
      </c>
      <c r="AC67" s="1">
        <f t="shared" si="13"/>
        <v>2.8</v>
      </c>
      <c r="AD67" s="1">
        <f t="shared" si="13"/>
        <v>2.7</v>
      </c>
    </row>
    <row r="68" spans="1:30">
      <c r="A68" s="42" t="s">
        <v>183</v>
      </c>
      <c r="B68" s="3">
        <f>VLOOKUP(A68,'DK Pricing'!H:J,3,FALSE)</f>
        <v>6500</v>
      </c>
      <c r="C68" s="3" t="e">
        <f>VLOOKUP(A68,'[3]FanDuel-PGA-2018-06-23-26477-pl'!$D:$H,5,FALSE)</f>
        <v>#N/A</v>
      </c>
      <c r="D68" s="1" t="e">
        <f t="shared" ref="D68:D122" si="19">RANK(U68,U$3:U$124)</f>
        <v>#REF!</v>
      </c>
      <c r="E68" s="8" t="e">
        <f>VLOOKUP(A68,#REF!,2,FALSE)</f>
        <v>#REF!</v>
      </c>
      <c r="F68" s="8">
        <v>72</v>
      </c>
      <c r="G68" s="8">
        <v>71</v>
      </c>
      <c r="H68" s="8" t="e">
        <f t="shared" si="16"/>
        <v>#REF!</v>
      </c>
      <c r="I68" s="8" t="e">
        <f>VLOOKUP(A68,#REF!,3,FALSE)</f>
        <v>#REF!</v>
      </c>
      <c r="J68" s="8" t="e">
        <f>VLOOKUP(A68,#REF!,4,FALSE)</f>
        <v>#REF!</v>
      </c>
      <c r="K68" s="1" t="e">
        <f>VLOOKUP(A68,SG!H:L,7,FALSE)</f>
        <v>#N/A</v>
      </c>
      <c r="L68" s="1" t="e">
        <f>VLOOKUP(A68,SG!H:L,5,FALSE)</f>
        <v>#N/A</v>
      </c>
      <c r="M68" s="1" t="e">
        <f>VLOOKUP(A68,SG!H:L,6,FALSE)</f>
        <v>#N/A</v>
      </c>
      <c r="N68" s="1" t="e">
        <f t="shared" si="14"/>
        <v>#N/A</v>
      </c>
      <c r="O68" s="1" t="e">
        <f>VLOOKUP(A68,SG!H:L,4,FALSE)</f>
        <v>#N/A</v>
      </c>
      <c r="P68" s="1" t="e">
        <f>VLOOKUP(A68,SG!H:L,3,FALSE)</f>
        <v>#N/A</v>
      </c>
      <c r="Q68" s="1" t="e">
        <f>VLOOKUP(A68,#REF!,8,FALSE)</f>
        <v>#REF!</v>
      </c>
      <c r="R68" s="1" t="e">
        <f>VLOOKUP(A68,#REF!,7,FALSE)</f>
        <v>#REF!</v>
      </c>
      <c r="S68" s="1">
        <v>112</v>
      </c>
      <c r="T68" s="1">
        <v>87</v>
      </c>
      <c r="U68" s="47" t="e">
        <f t="shared" si="15"/>
        <v>#REF!</v>
      </c>
      <c r="V68" s="1">
        <f t="shared" si="17"/>
        <v>5.0999999999999996</v>
      </c>
      <c r="W68" s="1">
        <f t="shared" si="18"/>
        <v>7.9</v>
      </c>
      <c r="AA68" s="1" t="e">
        <f t="shared" si="13"/>
        <v>#REF!</v>
      </c>
      <c r="AB68" s="1" t="e">
        <f t="shared" si="13"/>
        <v>#REF!</v>
      </c>
      <c r="AC68" s="1">
        <f t="shared" si="13"/>
        <v>2.4</v>
      </c>
      <c r="AD68" s="1">
        <f t="shared" si="13"/>
        <v>4</v>
      </c>
    </row>
    <row r="69" spans="1:30">
      <c r="A69" s="42" t="s">
        <v>284</v>
      </c>
      <c r="B69" s="3" t="e">
        <f>VLOOKUP(A69,'DK Pricing'!H:J,3,FALSE)</f>
        <v>#N/A</v>
      </c>
      <c r="C69" s="3">
        <f>VLOOKUP(A69,'[3]FanDuel-PGA-2018-06-23-26477-pl'!$D:$H,5,FALSE)</f>
        <v>7400</v>
      </c>
      <c r="D69" s="1" t="e">
        <f t="shared" si="19"/>
        <v>#REF!</v>
      </c>
      <c r="E69" s="8" t="e">
        <f>VLOOKUP(A69,#REF!,2,FALSE)</f>
        <v>#REF!</v>
      </c>
      <c r="F69" s="8">
        <v>71</v>
      </c>
      <c r="G69" s="8">
        <v>70</v>
      </c>
      <c r="H69" s="8" t="e">
        <f t="shared" si="16"/>
        <v>#REF!</v>
      </c>
      <c r="I69" s="8" t="e">
        <f>VLOOKUP(A69,#REF!,3,FALSE)</f>
        <v>#REF!</v>
      </c>
      <c r="J69" s="8" t="e">
        <f>VLOOKUP(A69,#REF!,4,FALSE)</f>
        <v>#REF!</v>
      </c>
      <c r="K69" s="1" t="e">
        <f>VLOOKUP(A69,SG!H:L,7,FALSE)</f>
        <v>#N/A</v>
      </c>
      <c r="L69" s="1" t="e">
        <f>VLOOKUP(A69,SG!H:L,5,FALSE)</f>
        <v>#N/A</v>
      </c>
      <c r="M69" s="1" t="e">
        <f>VLOOKUP(A69,SG!H:L,6,FALSE)</f>
        <v>#N/A</v>
      </c>
      <c r="N69" s="1" t="e">
        <f t="shared" si="14"/>
        <v>#N/A</v>
      </c>
      <c r="O69" s="1" t="e">
        <f>VLOOKUP(A69,SG!H:L,4,FALSE)</f>
        <v>#N/A</v>
      </c>
      <c r="P69" s="1" t="e">
        <f>VLOOKUP(A69,SG!H:L,3,FALSE)</f>
        <v>#N/A</v>
      </c>
      <c r="Q69" s="1" t="e">
        <f>VLOOKUP(A69,#REF!,8,FALSE)</f>
        <v>#REF!</v>
      </c>
      <c r="R69" s="1" t="e">
        <f>VLOOKUP(A69,#REF!,7,FALSE)</f>
        <v>#REF!</v>
      </c>
      <c r="S69" s="1">
        <v>69</v>
      </c>
      <c r="T69" s="1">
        <v>177</v>
      </c>
      <c r="U69" s="47" t="e">
        <f t="shared" si="15"/>
        <v>#REF!</v>
      </c>
      <c r="V69" s="1">
        <f t="shared" si="17"/>
        <v>8.9</v>
      </c>
      <c r="W69" s="1">
        <f t="shared" si="18"/>
        <v>1.5</v>
      </c>
      <c r="AA69" s="1" t="e">
        <f t="shared" si="13"/>
        <v>#REF!</v>
      </c>
      <c r="AB69" s="1" t="e">
        <f t="shared" si="13"/>
        <v>#REF!</v>
      </c>
      <c r="AC69" s="1">
        <f t="shared" si="13"/>
        <v>5.0999999999999996</v>
      </c>
      <c r="AD69" s="1">
        <f t="shared" si="13"/>
        <v>0.3</v>
      </c>
    </row>
    <row r="70" spans="1:30">
      <c r="A70" s="43" t="s">
        <v>177</v>
      </c>
      <c r="B70" s="3">
        <f>VLOOKUP(A70,'DK Pricing'!H:J,3,FALSE)</f>
        <v>6600</v>
      </c>
      <c r="D70" s="1" t="e">
        <f t="shared" si="19"/>
        <v>#REF!</v>
      </c>
      <c r="E70" s="8" t="e">
        <f>VLOOKUP(A70,#REF!,2,FALSE)</f>
        <v>#REF!</v>
      </c>
      <c r="H70" s="8" t="e">
        <f t="shared" si="16"/>
        <v>#REF!</v>
      </c>
      <c r="I70" s="8" t="e">
        <f>VLOOKUP(A70,#REF!,3,FALSE)</f>
        <v>#REF!</v>
      </c>
      <c r="J70" s="8" t="e">
        <f>VLOOKUP(A70,#REF!,4,FALSE)</f>
        <v>#REF!</v>
      </c>
      <c r="K70" s="1" t="e">
        <f>VLOOKUP(A70,SG!H:L,7,FALSE)</f>
        <v>#N/A</v>
      </c>
      <c r="L70" s="1" t="e">
        <f>VLOOKUP(A70,SG!H:L,5,FALSE)</f>
        <v>#N/A</v>
      </c>
      <c r="M70" s="1" t="e">
        <f>VLOOKUP(A70,SG!H:L,6,FALSE)</f>
        <v>#N/A</v>
      </c>
      <c r="N70" s="1" t="e">
        <f t="shared" si="14"/>
        <v>#N/A</v>
      </c>
      <c r="O70" s="1" t="e">
        <f>VLOOKUP(A70,SG!H:L,4,FALSE)</f>
        <v>#N/A</v>
      </c>
      <c r="P70" s="1" t="e">
        <f>VLOOKUP(A70,SG!H:L,3,FALSE)</f>
        <v>#N/A</v>
      </c>
      <c r="Q70" s="1" t="e">
        <f>VLOOKUP(A70,#REF!,8,FALSE)</f>
        <v>#REF!</v>
      </c>
      <c r="R70" s="1" t="e">
        <f>VLOOKUP(A70,#REF!,7,FALSE)</f>
        <v>#REF!</v>
      </c>
      <c r="S70" s="1">
        <v>71</v>
      </c>
      <c r="T70" s="1">
        <v>146</v>
      </c>
      <c r="U70" s="47" t="e">
        <f t="shared" si="15"/>
        <v>#REF!</v>
      </c>
      <c r="V70" s="1">
        <f t="shared" si="17"/>
        <v>8.5</v>
      </c>
      <c r="W70" s="1">
        <f t="shared" si="18"/>
        <v>2.8</v>
      </c>
      <c r="AA70" s="1" t="e">
        <f t="shared" si="13"/>
        <v>#REF!</v>
      </c>
      <c r="AB70" s="1" t="e">
        <f t="shared" si="13"/>
        <v>#REF!</v>
      </c>
      <c r="AC70" s="1">
        <f t="shared" si="13"/>
        <v>4.7</v>
      </c>
      <c r="AD70" s="1">
        <f t="shared" si="13"/>
        <v>1</v>
      </c>
    </row>
    <row r="71" spans="1:30">
      <c r="A71" s="43" t="s">
        <v>163</v>
      </c>
      <c r="B71" s="3">
        <f>VLOOKUP(A71,'DK Pricing'!H:J,3,FALSE)</f>
        <v>6400</v>
      </c>
      <c r="D71" s="1" t="e">
        <f t="shared" si="19"/>
        <v>#REF!</v>
      </c>
      <c r="E71" s="8" t="e">
        <f>VLOOKUP(A71,#REF!,2,FALSE)</f>
        <v>#REF!</v>
      </c>
      <c r="H71" s="8" t="e">
        <f t="shared" si="16"/>
        <v>#REF!</v>
      </c>
      <c r="I71" s="8" t="e">
        <f>VLOOKUP(A71,#REF!,3,FALSE)</f>
        <v>#REF!</v>
      </c>
      <c r="J71" s="8" t="e">
        <f>VLOOKUP(A71,#REF!,4,FALSE)</f>
        <v>#REF!</v>
      </c>
      <c r="K71" s="1" t="e">
        <f>VLOOKUP(A71,SG!H:L,7,FALSE)</f>
        <v>#N/A</v>
      </c>
      <c r="L71" s="1" t="e">
        <f>VLOOKUP(A71,SG!H:L,5,FALSE)</f>
        <v>#N/A</v>
      </c>
      <c r="M71" s="1" t="e">
        <f>VLOOKUP(A71,SG!H:L,6,FALSE)</f>
        <v>#N/A</v>
      </c>
      <c r="N71" s="1" t="e">
        <f t="shared" si="14"/>
        <v>#N/A</v>
      </c>
      <c r="O71" s="1" t="e">
        <f>VLOOKUP(A71,SG!H:L,4,FALSE)</f>
        <v>#N/A</v>
      </c>
      <c r="P71" s="1" t="e">
        <f>VLOOKUP(A71,SG!H:L,3,FALSE)</f>
        <v>#N/A</v>
      </c>
      <c r="Q71" s="1" t="e">
        <f>VLOOKUP(A71,#REF!,8,FALSE)</f>
        <v>#REF!</v>
      </c>
      <c r="R71" s="1" t="e">
        <f>VLOOKUP(A71,#REF!,7,FALSE)</f>
        <v>#REF!</v>
      </c>
      <c r="S71" s="1">
        <v>79</v>
      </c>
      <c r="T71" s="1">
        <v>78</v>
      </c>
      <c r="U71" s="47" t="e">
        <f t="shared" si="15"/>
        <v>#REF!</v>
      </c>
      <c r="V71" s="1">
        <f t="shared" si="17"/>
        <v>8.1</v>
      </c>
      <c r="W71" s="1">
        <f t="shared" si="18"/>
        <v>8.3000000000000007</v>
      </c>
      <c r="AA71" s="1" t="e">
        <f t="shared" si="13"/>
        <v>#REF!</v>
      </c>
      <c r="AB71" s="1" t="e">
        <f t="shared" si="13"/>
        <v>#REF!</v>
      </c>
      <c r="AC71" s="1">
        <f t="shared" si="13"/>
        <v>4.3</v>
      </c>
      <c r="AD71" s="1">
        <f t="shared" si="13"/>
        <v>4.4000000000000004</v>
      </c>
    </row>
    <row r="72" spans="1:30">
      <c r="A72" s="43" t="s">
        <v>94</v>
      </c>
      <c r="B72" s="3">
        <f>VLOOKUP(A72,'DK Pricing'!H:J,3,FALSE)</f>
        <v>6300</v>
      </c>
      <c r="D72" s="1" t="e">
        <f t="shared" si="19"/>
        <v>#REF!</v>
      </c>
      <c r="E72" s="8" t="e">
        <f>VLOOKUP(A72,#REF!,2,FALSE)</f>
        <v>#REF!</v>
      </c>
      <c r="H72" s="8" t="e">
        <f t="shared" si="16"/>
        <v>#REF!</v>
      </c>
      <c r="I72" s="8" t="e">
        <f>VLOOKUP(A72,#REF!,3,FALSE)</f>
        <v>#REF!</v>
      </c>
      <c r="J72" s="8" t="e">
        <f>VLOOKUP(A72,#REF!,4,FALSE)</f>
        <v>#REF!</v>
      </c>
      <c r="K72" s="1" t="e">
        <f>VLOOKUP(A72,SG!H:L,7,FALSE)</f>
        <v>#N/A</v>
      </c>
      <c r="L72" s="1" t="e">
        <f>VLOOKUP(A72,SG!H:L,5,FALSE)</f>
        <v>#N/A</v>
      </c>
      <c r="M72" s="1" t="e">
        <f>VLOOKUP(A72,SG!H:L,6,FALSE)</f>
        <v>#N/A</v>
      </c>
      <c r="N72" s="1" t="e">
        <f t="shared" ref="N72:N103" si="20">L72+M72</f>
        <v>#N/A</v>
      </c>
      <c r="O72" s="1" t="e">
        <f>VLOOKUP(A72,SG!H:L,4,FALSE)</f>
        <v>#N/A</v>
      </c>
      <c r="P72" s="1" t="e">
        <f>VLOOKUP(A72,SG!H:L,3,FALSE)</f>
        <v>#N/A</v>
      </c>
      <c r="Q72" s="1" t="e">
        <f>VLOOKUP(A72,#REF!,8,FALSE)</f>
        <v>#REF!</v>
      </c>
      <c r="R72" s="1" t="e">
        <f>VLOOKUP(A72,#REF!,7,FALSE)</f>
        <v>#REF!</v>
      </c>
      <c r="S72" s="1">
        <v>51</v>
      </c>
      <c r="T72" s="1">
        <v>112</v>
      </c>
      <c r="U72" s="47" t="e">
        <f t="shared" si="15"/>
        <v>#REF!</v>
      </c>
      <c r="V72" s="1">
        <f t="shared" si="17"/>
        <v>10.1</v>
      </c>
      <c r="W72" s="1">
        <f t="shared" si="18"/>
        <v>5.3</v>
      </c>
    </row>
    <row r="73" spans="1:30">
      <c r="A73" s="43" t="s">
        <v>206</v>
      </c>
      <c r="B73" s="3">
        <f>VLOOKUP(A73,'DK Pricing'!H:J,3,FALSE)</f>
        <v>6200</v>
      </c>
      <c r="D73" s="1" t="e">
        <f t="shared" si="19"/>
        <v>#REF!</v>
      </c>
      <c r="E73" s="8" t="e">
        <f>VLOOKUP(A73,#REF!,2,FALSE)</f>
        <v>#REF!</v>
      </c>
      <c r="H73" s="8" t="e">
        <f t="shared" si="16"/>
        <v>#REF!</v>
      </c>
      <c r="I73" s="8" t="e">
        <f>VLOOKUP(A73,#REF!,3,FALSE)</f>
        <v>#REF!</v>
      </c>
      <c r="J73" s="8" t="e">
        <f>VLOOKUP(A73,#REF!,4,FALSE)</f>
        <v>#REF!</v>
      </c>
      <c r="K73" s="1" t="e">
        <f>VLOOKUP(A73,SG!H:L,7,FALSE)</f>
        <v>#N/A</v>
      </c>
      <c r="L73" s="1" t="e">
        <f>VLOOKUP(A73,SG!H:L,5,FALSE)</f>
        <v>#N/A</v>
      </c>
      <c r="M73" s="1" t="e">
        <f>VLOOKUP(A73,SG!H:L,6,FALSE)</f>
        <v>#N/A</v>
      </c>
      <c r="N73" s="1" t="e">
        <f t="shared" si="20"/>
        <v>#N/A</v>
      </c>
      <c r="O73" s="1" t="e">
        <f>VLOOKUP(A73,SG!H:L,4,FALSE)</f>
        <v>#N/A</v>
      </c>
      <c r="P73" s="1" t="e">
        <f>VLOOKUP(A73,SG!H:L,3,FALSE)</f>
        <v>#N/A</v>
      </c>
      <c r="Q73" s="1" t="e">
        <f>VLOOKUP(A73,#REF!,8,FALSE)</f>
        <v>#REF!</v>
      </c>
      <c r="R73" s="1" t="e">
        <f>VLOOKUP(A73,#REF!,7,FALSE)</f>
        <v>#REF!</v>
      </c>
      <c r="S73" s="1">
        <v>192</v>
      </c>
      <c r="T73" s="1">
        <v>161</v>
      </c>
      <c r="U73" s="47" t="e">
        <f t="shared" si="15"/>
        <v>#REF!</v>
      </c>
      <c r="V73" s="1">
        <f t="shared" si="17"/>
        <v>0.7</v>
      </c>
      <c r="W73" s="1">
        <f t="shared" si="18"/>
        <v>2.2000000000000002</v>
      </c>
    </row>
    <row r="74" spans="1:30">
      <c r="A74" s="42" t="s">
        <v>58</v>
      </c>
      <c r="B74" s="3" t="e">
        <f>VLOOKUP(A74,'DK Pricing'!H:J,3,FALSE)</f>
        <v>#N/A</v>
      </c>
      <c r="C74" s="3">
        <f>VLOOKUP(A74,'[3]FanDuel-PGA-2018-06-23-26477-pl'!$D:$H,5,FALSE)</f>
        <v>8900</v>
      </c>
      <c r="D74" s="1" t="e">
        <f t="shared" si="19"/>
        <v>#REF!</v>
      </c>
      <c r="E74" s="8" t="e">
        <f>VLOOKUP(A74,#REF!,2,FALSE)</f>
        <v>#REF!</v>
      </c>
      <c r="F74" s="8">
        <v>67</v>
      </c>
      <c r="G74" s="8">
        <v>65</v>
      </c>
      <c r="H74" s="8" t="e">
        <f t="shared" si="16"/>
        <v>#REF!</v>
      </c>
      <c r="I74" s="8" t="e">
        <f>VLOOKUP(A74,#REF!,3,FALSE)</f>
        <v>#REF!</v>
      </c>
      <c r="J74" s="8" t="e">
        <f>VLOOKUP(A74,#REF!,4,FALSE)</f>
        <v>#REF!</v>
      </c>
      <c r="K74" s="1" t="e">
        <f>VLOOKUP(A74,SG!H:L,7,FALSE)</f>
        <v>#N/A</v>
      </c>
      <c r="L74" s="1" t="e">
        <f>VLOOKUP(A74,SG!H:L,5,FALSE)</f>
        <v>#N/A</v>
      </c>
      <c r="M74" s="1" t="e">
        <f>VLOOKUP(A74,SG!H:L,6,FALSE)</f>
        <v>#N/A</v>
      </c>
      <c r="N74" s="1" t="e">
        <f t="shared" si="20"/>
        <v>#N/A</v>
      </c>
      <c r="O74" s="1" t="e">
        <f>VLOOKUP(A74,SG!H:L,4,FALSE)</f>
        <v>#N/A</v>
      </c>
      <c r="P74" s="1" t="e">
        <f>VLOOKUP(A74,SG!H:L,3,FALSE)</f>
        <v>#N/A</v>
      </c>
      <c r="Q74" s="1" t="e">
        <f>VLOOKUP(A74,#REF!,8,FALSE)</f>
        <v>#REF!</v>
      </c>
      <c r="R74" s="1" t="e">
        <f>VLOOKUP(A74,#REF!,7,FALSE)</f>
        <v>#REF!</v>
      </c>
      <c r="S74" s="1">
        <v>71</v>
      </c>
      <c r="T74" s="1">
        <v>61</v>
      </c>
      <c r="U74" s="47" t="e">
        <f t="shared" si="15"/>
        <v>#REF!</v>
      </c>
      <c r="V74" s="1">
        <f t="shared" si="17"/>
        <v>8.5</v>
      </c>
      <c r="W74" s="1">
        <f t="shared" si="18"/>
        <v>9.8000000000000007</v>
      </c>
    </row>
    <row r="75" spans="1:30">
      <c r="A75" s="43" t="s">
        <v>162</v>
      </c>
      <c r="B75" s="3" t="e">
        <f>VLOOKUP(A75,'DK Pricing'!H:J,3,FALSE)</f>
        <v>#N/A</v>
      </c>
      <c r="D75" s="1" t="e">
        <f t="shared" si="19"/>
        <v>#REF!</v>
      </c>
      <c r="E75" s="8" t="e">
        <f>VLOOKUP(A75,#REF!,2,FALSE)</f>
        <v>#REF!</v>
      </c>
      <c r="H75" s="8" t="e">
        <f t="shared" si="16"/>
        <v>#REF!</v>
      </c>
      <c r="I75" s="8" t="e">
        <f>VLOOKUP(A75,#REF!,3,FALSE)</f>
        <v>#REF!</v>
      </c>
      <c r="J75" s="8" t="e">
        <f>VLOOKUP(A75,#REF!,4,FALSE)</f>
        <v>#REF!</v>
      </c>
      <c r="K75" s="1" t="e">
        <f>VLOOKUP(A75,SG!H:L,7,FALSE)</f>
        <v>#N/A</v>
      </c>
      <c r="L75" s="1" t="e">
        <f>VLOOKUP(A75,SG!H:L,5,FALSE)</f>
        <v>#N/A</v>
      </c>
      <c r="M75" s="1" t="e">
        <f>VLOOKUP(A75,SG!H:L,6,FALSE)</f>
        <v>#N/A</v>
      </c>
      <c r="N75" s="1" t="e">
        <f t="shared" si="20"/>
        <v>#N/A</v>
      </c>
      <c r="O75" s="1" t="e">
        <f>VLOOKUP(A75,SG!H:L,4,FALSE)</f>
        <v>#N/A</v>
      </c>
      <c r="P75" s="1" t="e">
        <f>VLOOKUP(A75,SG!H:L,3,FALSE)</f>
        <v>#N/A</v>
      </c>
      <c r="Q75" s="1" t="e">
        <f>VLOOKUP(A75,#REF!,8,FALSE)</f>
        <v>#REF!</v>
      </c>
      <c r="R75" s="1" t="e">
        <f>VLOOKUP(A75,#REF!,7,FALSE)</f>
        <v>#REF!</v>
      </c>
      <c r="S75" s="1">
        <v>33</v>
      </c>
      <c r="T75" s="1">
        <v>197</v>
      </c>
      <c r="U75" s="47" t="e">
        <f t="shared" si="15"/>
        <v>#REF!</v>
      </c>
      <c r="V75" s="1">
        <f t="shared" si="17"/>
        <v>10.9</v>
      </c>
      <c r="W75" s="1">
        <f t="shared" si="18"/>
        <v>0.6</v>
      </c>
    </row>
    <row r="76" spans="1:30">
      <c r="A76" s="43" t="s">
        <v>204</v>
      </c>
      <c r="B76" s="3">
        <f>VLOOKUP(A76,'DK Pricing'!H:J,3,FALSE)</f>
        <v>6500</v>
      </c>
      <c r="D76" s="1" t="e">
        <f t="shared" si="19"/>
        <v>#REF!</v>
      </c>
      <c r="E76" s="8" t="e">
        <f>VLOOKUP(A76,#REF!,2,FALSE)</f>
        <v>#REF!</v>
      </c>
      <c r="H76" s="8" t="e">
        <f t="shared" si="16"/>
        <v>#REF!</v>
      </c>
      <c r="I76" s="8" t="e">
        <f>VLOOKUP(A76,#REF!,3,FALSE)</f>
        <v>#REF!</v>
      </c>
      <c r="J76" s="8" t="e">
        <f>VLOOKUP(A76,#REF!,4,FALSE)</f>
        <v>#REF!</v>
      </c>
      <c r="K76" s="1" t="e">
        <f>VLOOKUP(A76,SG!H:L,7,FALSE)</f>
        <v>#N/A</v>
      </c>
      <c r="L76" s="1" t="e">
        <f>VLOOKUP(A76,SG!H:L,5,FALSE)</f>
        <v>#N/A</v>
      </c>
      <c r="M76" s="1" t="e">
        <f>VLOOKUP(A76,SG!H:L,6,FALSE)</f>
        <v>#N/A</v>
      </c>
      <c r="N76" s="1" t="e">
        <f t="shared" si="20"/>
        <v>#N/A</v>
      </c>
      <c r="O76" s="1" t="e">
        <f>VLOOKUP(A76,SG!H:L,4,FALSE)</f>
        <v>#N/A</v>
      </c>
      <c r="P76" s="1" t="e">
        <f>VLOOKUP(A76,SG!H:L,3,FALSE)</f>
        <v>#N/A</v>
      </c>
      <c r="Q76" s="1" t="e">
        <f>VLOOKUP(A76,#REF!,8,FALSE)</f>
        <v>#REF!</v>
      </c>
      <c r="R76" s="1" t="e">
        <f>VLOOKUP(A76,#REF!,7,FALSE)</f>
        <v>#REF!</v>
      </c>
      <c r="S76" s="1">
        <v>134</v>
      </c>
      <c r="T76" s="1">
        <v>46</v>
      </c>
      <c r="U76" s="47" t="e">
        <f t="shared" si="15"/>
        <v>#REF!</v>
      </c>
      <c r="V76" s="1">
        <f t="shared" si="17"/>
        <v>3.7</v>
      </c>
      <c r="W76" s="1">
        <f t="shared" si="18"/>
        <v>10.4</v>
      </c>
    </row>
    <row r="77" spans="1:30">
      <c r="A77" s="43" t="s">
        <v>84</v>
      </c>
      <c r="B77" s="3">
        <f>VLOOKUP(A77,'DK Pricing'!H:J,3,FALSE)</f>
        <v>6600</v>
      </c>
      <c r="D77" s="1" t="e">
        <f t="shared" si="19"/>
        <v>#REF!</v>
      </c>
      <c r="E77" s="8" t="e">
        <f>VLOOKUP(A77,#REF!,2,FALSE)</f>
        <v>#REF!</v>
      </c>
      <c r="H77" s="8" t="e">
        <f t="shared" si="16"/>
        <v>#REF!</v>
      </c>
      <c r="I77" s="8" t="e">
        <f>VLOOKUP(A77,#REF!,3,FALSE)</f>
        <v>#REF!</v>
      </c>
      <c r="J77" s="8" t="e">
        <f>VLOOKUP(A77,#REF!,4,FALSE)</f>
        <v>#REF!</v>
      </c>
      <c r="K77" s="1" t="e">
        <f>VLOOKUP(A77,SG!H:L,7,FALSE)</f>
        <v>#N/A</v>
      </c>
      <c r="L77" s="1" t="e">
        <f>VLOOKUP(A77,SG!H:L,5,FALSE)</f>
        <v>#N/A</v>
      </c>
      <c r="M77" s="1" t="e">
        <f>VLOOKUP(A77,SG!H:L,6,FALSE)</f>
        <v>#N/A</v>
      </c>
      <c r="N77" s="1" t="e">
        <f t="shared" si="20"/>
        <v>#N/A</v>
      </c>
      <c r="O77" s="1" t="e">
        <f>VLOOKUP(A77,SG!H:L,4,FALSE)</f>
        <v>#N/A</v>
      </c>
      <c r="P77" s="1" t="e">
        <f>VLOOKUP(A77,SG!H:L,3,FALSE)</f>
        <v>#N/A</v>
      </c>
      <c r="Q77" s="1" t="e">
        <f>VLOOKUP(A77,#REF!,8,FALSE)</f>
        <v>#REF!</v>
      </c>
      <c r="R77" s="1" t="e">
        <f>VLOOKUP(A77,#REF!,7,FALSE)</f>
        <v>#REF!</v>
      </c>
      <c r="S77" s="1">
        <v>100</v>
      </c>
      <c r="T77" s="1">
        <v>100</v>
      </c>
      <c r="U77" s="47" t="e">
        <f t="shared" si="15"/>
        <v>#REF!</v>
      </c>
      <c r="V77" s="1">
        <f t="shared" si="17"/>
        <v>6</v>
      </c>
      <c r="W77" s="1">
        <f t="shared" si="18"/>
        <v>6</v>
      </c>
    </row>
    <row r="78" spans="1:30">
      <c r="A78" s="42" t="s">
        <v>501</v>
      </c>
      <c r="B78" s="3">
        <f>VLOOKUP(A78,'DK Pricing'!H:J,3,FALSE)</f>
        <v>6800</v>
      </c>
      <c r="C78" s="3" t="e">
        <f>VLOOKUP(A78,'[3]FanDuel-PGA-2018-06-23-26477-pl'!$D:$H,5,FALSE)</f>
        <v>#N/A</v>
      </c>
      <c r="D78" s="1" t="e">
        <f t="shared" si="19"/>
        <v>#REF!</v>
      </c>
      <c r="E78" s="8">
        <v>70</v>
      </c>
      <c r="F78" s="8">
        <v>65</v>
      </c>
      <c r="G78" s="8">
        <v>74</v>
      </c>
      <c r="H78" s="8">
        <f t="shared" si="16"/>
        <v>7</v>
      </c>
      <c r="I78" s="8" t="e">
        <f>VLOOKUP(A78,#REF!,3,FALSE)</f>
        <v>#REF!</v>
      </c>
      <c r="J78" s="8" t="e">
        <f>VLOOKUP(A78,#REF!,4,FALSE)</f>
        <v>#REF!</v>
      </c>
      <c r="K78" s="1" t="e">
        <f>VLOOKUP(A78,SG!H:L,7,FALSE)</f>
        <v>#N/A</v>
      </c>
      <c r="L78" s="1" t="e">
        <f>VLOOKUP(A78,SG!H:L,5,FALSE)</f>
        <v>#N/A</v>
      </c>
      <c r="M78" s="1" t="e">
        <f>VLOOKUP(A78,SG!H:L,6,FALSE)</f>
        <v>#N/A</v>
      </c>
      <c r="N78" s="1" t="e">
        <f t="shared" si="20"/>
        <v>#N/A</v>
      </c>
      <c r="O78" s="1" t="e">
        <f>VLOOKUP(A78,SG!H:L,4,FALSE)</f>
        <v>#N/A</v>
      </c>
      <c r="P78" s="1" t="e">
        <f>VLOOKUP(A78,SG!H:L,3,FALSE)</f>
        <v>#N/A</v>
      </c>
      <c r="Q78" s="1" t="e">
        <f>VLOOKUP(A78,#REF!,8,FALSE)</f>
        <v>#REF!</v>
      </c>
      <c r="R78" s="1" t="e">
        <f>VLOOKUP(A78,#REF!,7,FALSE)</f>
        <v>#REF!</v>
      </c>
      <c r="S78" s="1">
        <v>36</v>
      </c>
      <c r="T78" s="1">
        <v>130</v>
      </c>
      <c r="U78" s="47" t="e">
        <f t="shared" si="15"/>
        <v>#REF!</v>
      </c>
      <c r="V78" s="1">
        <f t="shared" si="17"/>
        <v>10.7</v>
      </c>
      <c r="W78" s="1">
        <f t="shared" si="18"/>
        <v>3.8</v>
      </c>
    </row>
    <row r="79" spans="1:30">
      <c r="A79" s="43" t="s">
        <v>146</v>
      </c>
      <c r="B79" s="3">
        <f>VLOOKUP(A79,'DK Pricing'!H:J,3,FALSE)</f>
        <v>6600</v>
      </c>
      <c r="D79" s="1" t="e">
        <f t="shared" si="19"/>
        <v>#REF!</v>
      </c>
      <c r="E79" s="8" t="e">
        <f>VLOOKUP(A79,#REF!,2,FALSE)</f>
        <v>#REF!</v>
      </c>
      <c r="H79" s="8" t="e">
        <f t="shared" si="16"/>
        <v>#REF!</v>
      </c>
      <c r="I79" s="8" t="e">
        <f>VLOOKUP(A79,#REF!,3,FALSE)</f>
        <v>#REF!</v>
      </c>
      <c r="J79" s="8" t="e">
        <f>VLOOKUP(A79,#REF!,4,FALSE)</f>
        <v>#REF!</v>
      </c>
      <c r="K79" s="1" t="e">
        <f>VLOOKUP(A79,SG!H:L,7,FALSE)</f>
        <v>#N/A</v>
      </c>
      <c r="L79" s="1" t="e">
        <f>VLOOKUP(A79,SG!H:L,5,FALSE)</f>
        <v>#N/A</v>
      </c>
      <c r="M79" s="1" t="e">
        <f>VLOOKUP(A79,SG!H:L,6,FALSE)</f>
        <v>#N/A</v>
      </c>
      <c r="N79" s="1" t="e">
        <f t="shared" si="20"/>
        <v>#N/A</v>
      </c>
      <c r="O79" s="1" t="e">
        <f>VLOOKUP(A79,SG!H:L,4,FALSE)</f>
        <v>#N/A</v>
      </c>
      <c r="P79" s="1" t="e">
        <f>VLOOKUP(A79,SG!H:L,3,FALSE)</f>
        <v>#N/A</v>
      </c>
      <c r="Q79" s="1" t="e">
        <f>VLOOKUP(A79,#REF!,8,FALSE)</f>
        <v>#REF!</v>
      </c>
      <c r="R79" s="1" t="e">
        <f>VLOOKUP(A79,#REF!,7,FALSE)</f>
        <v>#REF!</v>
      </c>
      <c r="S79" s="1">
        <v>90</v>
      </c>
      <c r="T79" s="1">
        <v>122</v>
      </c>
      <c r="U79" s="47" t="e">
        <f t="shared" si="15"/>
        <v>#REF!</v>
      </c>
      <c r="V79" s="1">
        <f t="shared" si="17"/>
        <v>7.6</v>
      </c>
      <c r="W79" s="1">
        <f t="shared" si="18"/>
        <v>4.5999999999999996</v>
      </c>
    </row>
    <row r="80" spans="1:30">
      <c r="A80" s="43" t="s">
        <v>64</v>
      </c>
      <c r="B80" s="3">
        <f>VLOOKUP(A80,'DK Pricing'!H:J,3,FALSE)</f>
        <v>6200</v>
      </c>
      <c r="D80" s="1" t="e">
        <f t="shared" si="19"/>
        <v>#REF!</v>
      </c>
      <c r="E80" s="8" t="e">
        <f>VLOOKUP(A80,#REF!,2,FALSE)</f>
        <v>#REF!</v>
      </c>
      <c r="H80" s="8" t="e">
        <f t="shared" si="16"/>
        <v>#REF!</v>
      </c>
      <c r="I80" s="8" t="e">
        <f>VLOOKUP(A80,#REF!,3,FALSE)</f>
        <v>#REF!</v>
      </c>
      <c r="J80" s="8" t="e">
        <f>VLOOKUP(A80,#REF!,4,FALSE)</f>
        <v>#REF!</v>
      </c>
      <c r="K80" s="1" t="e">
        <f>VLOOKUP(A80,SG!H:L,7,FALSE)</f>
        <v>#N/A</v>
      </c>
      <c r="L80" s="1" t="e">
        <f>VLOOKUP(A80,SG!H:L,5,FALSE)</f>
        <v>#N/A</v>
      </c>
      <c r="M80" s="1" t="e">
        <f>VLOOKUP(A80,SG!H:L,6,FALSE)</f>
        <v>#N/A</v>
      </c>
      <c r="N80" s="1" t="e">
        <f t="shared" si="20"/>
        <v>#N/A</v>
      </c>
      <c r="O80" s="1" t="e">
        <f>VLOOKUP(A80,SG!H:L,4,FALSE)</f>
        <v>#N/A</v>
      </c>
      <c r="P80" s="1" t="e">
        <f>VLOOKUP(A80,SG!H:L,3,FALSE)</f>
        <v>#N/A</v>
      </c>
      <c r="Q80" s="1" t="e">
        <f>VLOOKUP(A80,#REF!,8,FALSE)</f>
        <v>#REF!</v>
      </c>
      <c r="R80" s="1" t="e">
        <f>VLOOKUP(A80,#REF!,7,FALSE)</f>
        <v>#REF!</v>
      </c>
      <c r="S80" s="1">
        <v>169</v>
      </c>
      <c r="T80" s="1">
        <v>124</v>
      </c>
      <c r="U80" s="47" t="e">
        <f t="shared" si="15"/>
        <v>#REF!</v>
      </c>
      <c r="V80" s="1">
        <f t="shared" si="17"/>
        <v>2.1</v>
      </c>
      <c r="W80" s="1">
        <f t="shared" si="18"/>
        <v>4.4000000000000004</v>
      </c>
    </row>
    <row r="81" spans="1:23">
      <c r="A81" s="43" t="s">
        <v>190</v>
      </c>
      <c r="B81" s="3" t="e">
        <f>VLOOKUP(A81,'DK Pricing'!H:J,3,FALSE)</f>
        <v>#N/A</v>
      </c>
      <c r="D81" s="1" t="e">
        <f t="shared" si="19"/>
        <v>#REF!</v>
      </c>
      <c r="E81" s="8" t="e">
        <f>VLOOKUP(A81,#REF!,2,FALSE)</f>
        <v>#REF!</v>
      </c>
      <c r="H81" s="8" t="e">
        <f t="shared" si="16"/>
        <v>#REF!</v>
      </c>
      <c r="I81" s="8" t="e">
        <f>VLOOKUP(A81,#REF!,3,FALSE)</f>
        <v>#REF!</v>
      </c>
      <c r="J81" s="8" t="e">
        <f>VLOOKUP(A81,#REF!,4,FALSE)</f>
        <v>#REF!</v>
      </c>
      <c r="K81" s="1" t="e">
        <f>VLOOKUP(A81,SG!H:L,7,FALSE)</f>
        <v>#N/A</v>
      </c>
      <c r="L81" s="1" t="e">
        <f>VLOOKUP(A81,SG!H:L,5,FALSE)</f>
        <v>#N/A</v>
      </c>
      <c r="M81" s="1" t="e">
        <f>VLOOKUP(A81,SG!H:L,6,FALSE)</f>
        <v>#N/A</v>
      </c>
      <c r="N81" s="1" t="e">
        <f t="shared" si="20"/>
        <v>#N/A</v>
      </c>
      <c r="O81" s="1" t="e">
        <f>VLOOKUP(A81,SG!H:L,4,FALSE)</f>
        <v>#N/A</v>
      </c>
      <c r="P81" s="1" t="e">
        <f>VLOOKUP(A81,SG!H:L,3,FALSE)</f>
        <v>#N/A</v>
      </c>
      <c r="Q81" s="1" t="e">
        <f>VLOOKUP(A81,#REF!,8,FALSE)</f>
        <v>#REF!</v>
      </c>
      <c r="R81" s="1" t="e">
        <f>VLOOKUP(A81,#REF!,7,FALSE)</f>
        <v>#REF!</v>
      </c>
      <c r="S81" s="1">
        <v>145</v>
      </c>
      <c r="T81" s="1">
        <v>130</v>
      </c>
      <c r="U81" s="47" t="e">
        <f t="shared" si="15"/>
        <v>#REF!</v>
      </c>
      <c r="V81" s="1">
        <f t="shared" si="17"/>
        <v>3.2</v>
      </c>
      <c r="W81" s="1">
        <f t="shared" si="18"/>
        <v>3.8</v>
      </c>
    </row>
    <row r="82" spans="1:23">
      <c r="A82" s="43" t="s">
        <v>159</v>
      </c>
      <c r="B82" s="3" t="e">
        <f>VLOOKUP(A82,'DK Pricing'!H:J,3,FALSE)</f>
        <v>#N/A</v>
      </c>
      <c r="D82" s="1" t="e">
        <f t="shared" si="19"/>
        <v>#REF!</v>
      </c>
      <c r="E82" s="8" t="e">
        <f>VLOOKUP(A82,#REF!,2,FALSE)</f>
        <v>#REF!</v>
      </c>
      <c r="H82" s="8" t="e">
        <f t="shared" si="16"/>
        <v>#REF!</v>
      </c>
      <c r="I82" s="8" t="e">
        <f>VLOOKUP(A82,#REF!,3,FALSE)</f>
        <v>#REF!</v>
      </c>
      <c r="J82" s="8" t="e">
        <f>VLOOKUP(A82,#REF!,4,FALSE)</f>
        <v>#REF!</v>
      </c>
      <c r="K82" s="1" t="e">
        <f>VLOOKUP(A82,SG!H:L,7,FALSE)</f>
        <v>#N/A</v>
      </c>
      <c r="L82" s="1" t="e">
        <f>VLOOKUP(A82,SG!H:L,5,FALSE)</f>
        <v>#N/A</v>
      </c>
      <c r="M82" s="1" t="e">
        <f>VLOOKUP(A82,SG!H:L,6,FALSE)</f>
        <v>#N/A</v>
      </c>
      <c r="N82" s="1" t="e">
        <f t="shared" si="20"/>
        <v>#N/A</v>
      </c>
      <c r="O82" s="1" t="e">
        <f>VLOOKUP(A82,SG!H:L,4,FALSE)</f>
        <v>#N/A</v>
      </c>
      <c r="P82" s="1" t="e">
        <f>VLOOKUP(A82,SG!H:L,3,FALSE)</f>
        <v>#N/A</v>
      </c>
      <c r="Q82" s="1" t="e">
        <f>VLOOKUP(A82,#REF!,8,FALSE)</f>
        <v>#REF!</v>
      </c>
      <c r="R82" s="1" t="e">
        <f>VLOOKUP(A82,#REF!,7,FALSE)</f>
        <v>#REF!</v>
      </c>
      <c r="S82" s="1">
        <v>41</v>
      </c>
      <c r="T82" s="1">
        <v>201</v>
      </c>
      <c r="U82" s="47" t="e">
        <f t="shared" si="15"/>
        <v>#REF!</v>
      </c>
      <c r="V82" s="1">
        <f t="shared" si="17"/>
        <v>10.3</v>
      </c>
      <c r="W82" s="1">
        <f t="shared" si="18"/>
        <v>0.3</v>
      </c>
    </row>
    <row r="83" spans="1:23">
      <c r="A83" s="43" t="s">
        <v>41</v>
      </c>
      <c r="B83" s="3" t="e">
        <f>VLOOKUP(A83,'DK Pricing'!H:J,3,FALSE)</f>
        <v>#N/A</v>
      </c>
      <c r="D83" s="1" t="e">
        <f t="shared" si="19"/>
        <v>#REF!</v>
      </c>
      <c r="E83" s="8" t="e">
        <f>VLOOKUP(A83,#REF!,2,FALSE)</f>
        <v>#REF!</v>
      </c>
      <c r="H83" s="8" t="e">
        <f t="shared" si="16"/>
        <v>#REF!</v>
      </c>
      <c r="I83" s="8" t="e">
        <f>VLOOKUP(A83,#REF!,3,FALSE)</f>
        <v>#REF!</v>
      </c>
      <c r="J83" s="8" t="e">
        <f>VLOOKUP(A83,#REF!,4,FALSE)</f>
        <v>#REF!</v>
      </c>
      <c r="K83" s="1" t="e">
        <f>VLOOKUP(A83,SG!H:L,7,FALSE)</f>
        <v>#N/A</v>
      </c>
      <c r="L83" s="1" t="e">
        <f>VLOOKUP(A83,SG!H:L,5,FALSE)</f>
        <v>#N/A</v>
      </c>
      <c r="M83" s="1" t="e">
        <f>VLOOKUP(A83,SG!H:L,6,FALSE)</f>
        <v>#N/A</v>
      </c>
      <c r="N83" s="1" t="e">
        <f t="shared" si="20"/>
        <v>#N/A</v>
      </c>
      <c r="O83" s="1" t="e">
        <f>VLOOKUP(A83,SG!H:L,4,FALSE)</f>
        <v>#N/A</v>
      </c>
      <c r="P83" s="1" t="e">
        <f>VLOOKUP(A83,SG!H:L,3,FALSE)</f>
        <v>#N/A</v>
      </c>
      <c r="Q83" s="1" t="e">
        <f>VLOOKUP(A83,#REF!,8,FALSE)</f>
        <v>#REF!</v>
      </c>
      <c r="R83" s="1" t="e">
        <f>VLOOKUP(A83,#REF!,7,FALSE)</f>
        <v>#REF!</v>
      </c>
      <c r="S83" s="1">
        <v>180</v>
      </c>
      <c r="T83" s="1">
        <v>181</v>
      </c>
      <c r="U83" s="47" t="e">
        <f t="shared" si="15"/>
        <v>#REF!</v>
      </c>
      <c r="V83" s="1">
        <f t="shared" si="17"/>
        <v>1.5</v>
      </c>
      <c r="W83" s="1">
        <f t="shared" si="18"/>
        <v>1.3</v>
      </c>
    </row>
    <row r="84" spans="1:23">
      <c r="A84" s="43" t="s">
        <v>90</v>
      </c>
      <c r="B84" s="3" t="e">
        <f>VLOOKUP(A84,'DK Pricing'!H:J,3,FALSE)</f>
        <v>#N/A</v>
      </c>
      <c r="D84" s="1" t="e">
        <f t="shared" si="19"/>
        <v>#REF!</v>
      </c>
      <c r="E84" s="8">
        <v>69</v>
      </c>
      <c r="H84" s="8">
        <f t="shared" si="16"/>
        <v>6</v>
      </c>
      <c r="I84" s="8" t="e">
        <f>VLOOKUP(A84,#REF!,3,FALSE)</f>
        <v>#REF!</v>
      </c>
      <c r="J84" s="8" t="e">
        <f>VLOOKUP(A84,#REF!,4,FALSE)</f>
        <v>#REF!</v>
      </c>
      <c r="K84" s="1" t="e">
        <f>VLOOKUP(A84,SG!H:L,7,FALSE)</f>
        <v>#N/A</v>
      </c>
      <c r="L84" s="1" t="e">
        <f>VLOOKUP(A84,SG!H:L,5,FALSE)</f>
        <v>#N/A</v>
      </c>
      <c r="M84" s="1" t="e">
        <f>VLOOKUP(A84,SG!H:L,6,FALSE)</f>
        <v>#N/A</v>
      </c>
      <c r="N84" s="1" t="e">
        <f t="shared" si="20"/>
        <v>#N/A</v>
      </c>
      <c r="O84" s="1" t="e">
        <f>VLOOKUP(A84,SG!H:L,4,FALSE)</f>
        <v>#N/A</v>
      </c>
      <c r="P84" s="1" t="e">
        <f>VLOOKUP(A84,SG!H:L,3,FALSE)</f>
        <v>#N/A</v>
      </c>
      <c r="Q84" s="1" t="e">
        <f>VLOOKUP(A84,#REF!,8,FALSE)</f>
        <v>#REF!</v>
      </c>
      <c r="R84" s="1" t="e">
        <f>VLOOKUP(A84,#REF!,7,FALSE)</f>
        <v>#REF!</v>
      </c>
      <c r="S84" s="1">
        <v>152</v>
      </c>
      <c r="T84" s="1">
        <v>175</v>
      </c>
      <c r="U84" s="47" t="e">
        <f t="shared" si="15"/>
        <v>#REF!</v>
      </c>
      <c r="V84" s="1">
        <f t="shared" si="17"/>
        <v>2.8</v>
      </c>
      <c r="W84" s="1">
        <f t="shared" si="18"/>
        <v>1.6</v>
      </c>
    </row>
    <row r="85" spans="1:23">
      <c r="A85" s="43" t="s">
        <v>151</v>
      </c>
      <c r="B85" s="3" t="e">
        <f>VLOOKUP(A85,'DK Pricing'!H:J,3,FALSE)</f>
        <v>#N/A</v>
      </c>
      <c r="D85" s="1" t="e">
        <f t="shared" si="19"/>
        <v>#REF!</v>
      </c>
      <c r="E85" s="8" t="e">
        <f>VLOOKUP(A85,#REF!,2,FALSE)</f>
        <v>#REF!</v>
      </c>
      <c r="H85" s="8" t="e">
        <f t="shared" si="16"/>
        <v>#REF!</v>
      </c>
      <c r="I85" s="8" t="e">
        <f>VLOOKUP(A85,#REF!,3,FALSE)</f>
        <v>#REF!</v>
      </c>
      <c r="J85" s="8" t="e">
        <f>VLOOKUP(A85,#REF!,4,FALSE)</f>
        <v>#REF!</v>
      </c>
      <c r="K85" s="1" t="e">
        <f>VLOOKUP(A85,SG!H:L,7,FALSE)</f>
        <v>#N/A</v>
      </c>
      <c r="L85" s="1" t="e">
        <f>VLOOKUP(A85,SG!H:L,5,FALSE)</f>
        <v>#N/A</v>
      </c>
      <c r="M85" s="1" t="e">
        <f>VLOOKUP(A85,SG!H:L,6,FALSE)</f>
        <v>#N/A</v>
      </c>
      <c r="N85" s="1" t="e">
        <f t="shared" si="20"/>
        <v>#N/A</v>
      </c>
      <c r="O85" s="1" t="e">
        <f>VLOOKUP(A85,SG!H:L,4,FALSE)</f>
        <v>#N/A</v>
      </c>
      <c r="P85" s="1" t="e">
        <f>VLOOKUP(A85,SG!H:L,3,FALSE)</f>
        <v>#N/A</v>
      </c>
      <c r="Q85" s="1" t="e">
        <f>VLOOKUP(A85,#REF!,8,FALSE)</f>
        <v>#REF!</v>
      </c>
      <c r="R85" s="1" t="e">
        <f>VLOOKUP(A85,#REF!,7,FALSE)</f>
        <v>#REF!</v>
      </c>
      <c r="S85" s="1">
        <v>181</v>
      </c>
      <c r="T85" s="1">
        <v>203</v>
      </c>
      <c r="U85" s="47" t="e">
        <f t="shared" si="15"/>
        <v>#REF!</v>
      </c>
      <c r="V85" s="1">
        <f t="shared" si="17"/>
        <v>1.4</v>
      </c>
      <c r="W85" s="1">
        <f t="shared" si="18"/>
        <v>0.1</v>
      </c>
    </row>
    <row r="86" spans="1:23">
      <c r="A86" s="43" t="s">
        <v>147</v>
      </c>
      <c r="B86" s="3" t="e">
        <f>VLOOKUP(A86,'DK Pricing'!H:J,3,FALSE)</f>
        <v>#N/A</v>
      </c>
      <c r="D86" s="1" t="e">
        <f t="shared" si="19"/>
        <v>#REF!</v>
      </c>
      <c r="E86" s="8" t="e">
        <f>VLOOKUP(A86,#REF!,2,FALSE)</f>
        <v>#REF!</v>
      </c>
      <c r="H86" s="8" t="e">
        <f t="shared" si="16"/>
        <v>#REF!</v>
      </c>
      <c r="I86" s="8" t="e">
        <f>VLOOKUP(A86,#REF!,3,FALSE)</f>
        <v>#REF!</v>
      </c>
      <c r="J86" s="8" t="e">
        <f>VLOOKUP(A86,#REF!,4,FALSE)</f>
        <v>#REF!</v>
      </c>
      <c r="K86" s="1" t="e">
        <f>VLOOKUP(A86,SG!H:L,7,FALSE)</f>
        <v>#N/A</v>
      </c>
      <c r="L86" s="1" t="e">
        <f>VLOOKUP(A86,SG!H:L,5,FALSE)</f>
        <v>#N/A</v>
      </c>
      <c r="M86" s="1" t="e">
        <f>VLOOKUP(A86,SG!H:L,6,FALSE)</f>
        <v>#N/A</v>
      </c>
      <c r="N86" s="1" t="e">
        <f t="shared" si="20"/>
        <v>#N/A</v>
      </c>
      <c r="O86" s="1" t="e">
        <f>VLOOKUP(A86,SG!H:L,4,FALSE)</f>
        <v>#N/A</v>
      </c>
      <c r="P86" s="1" t="e">
        <f>VLOOKUP(A86,SG!H:L,3,FALSE)</f>
        <v>#N/A</v>
      </c>
      <c r="Q86" s="1" t="e">
        <f>VLOOKUP(A86,#REF!,8,FALSE)</f>
        <v>#REF!</v>
      </c>
      <c r="R86" s="1" t="e">
        <f>VLOOKUP(A86,#REF!,7,FALSE)</f>
        <v>#REF!</v>
      </c>
      <c r="S86" s="1">
        <v>106</v>
      </c>
      <c r="T86" s="1">
        <v>157</v>
      </c>
      <c r="U86" s="47" t="e">
        <f t="shared" si="15"/>
        <v>#REF!</v>
      </c>
      <c r="V86" s="1">
        <f t="shared" si="17"/>
        <v>5.4</v>
      </c>
      <c r="W86" s="1">
        <f t="shared" si="18"/>
        <v>2.5</v>
      </c>
    </row>
    <row r="87" spans="1:23">
      <c r="A87" s="43" t="s">
        <v>176</v>
      </c>
      <c r="B87" s="3" t="e">
        <f>VLOOKUP(A87,'DK Pricing'!H:J,3,FALSE)</f>
        <v>#N/A</v>
      </c>
      <c r="D87" s="1" t="e">
        <f t="shared" si="19"/>
        <v>#REF!</v>
      </c>
      <c r="E87" s="8" t="e">
        <f>VLOOKUP(A87,#REF!,2,FALSE)</f>
        <v>#REF!</v>
      </c>
      <c r="H87" s="8" t="e">
        <f t="shared" si="16"/>
        <v>#REF!</v>
      </c>
      <c r="I87" s="8" t="e">
        <f>VLOOKUP(A87,#REF!,3,FALSE)</f>
        <v>#REF!</v>
      </c>
      <c r="J87" s="8" t="e">
        <f>VLOOKUP(A87,#REF!,4,FALSE)</f>
        <v>#REF!</v>
      </c>
      <c r="K87" s="1" t="e">
        <f>VLOOKUP(A87,SG!H:L,7,FALSE)</f>
        <v>#N/A</v>
      </c>
      <c r="L87" s="1" t="e">
        <f>VLOOKUP(A87,SG!H:L,5,FALSE)</f>
        <v>#N/A</v>
      </c>
      <c r="M87" s="1" t="e">
        <f>VLOOKUP(A87,SG!H:L,6,FALSE)</f>
        <v>#N/A</v>
      </c>
      <c r="N87" s="1" t="e">
        <f t="shared" si="20"/>
        <v>#N/A</v>
      </c>
      <c r="O87" s="1" t="e">
        <f>VLOOKUP(A87,SG!H:L,4,FALSE)</f>
        <v>#N/A</v>
      </c>
      <c r="P87" s="1" t="e">
        <f>VLOOKUP(A87,SG!H:L,3,FALSE)</f>
        <v>#N/A</v>
      </c>
      <c r="Q87" s="1" t="e">
        <f>VLOOKUP(A87,#REF!,8,FALSE)</f>
        <v>#REF!</v>
      </c>
      <c r="R87" s="1" t="e">
        <f>VLOOKUP(A87,#REF!,7,FALSE)</f>
        <v>#REF!</v>
      </c>
      <c r="S87" s="1">
        <v>201</v>
      </c>
      <c r="T87" s="1">
        <v>198</v>
      </c>
      <c r="U87" s="47" t="e">
        <f t="shared" si="15"/>
        <v>#REF!</v>
      </c>
      <c r="V87" s="1">
        <f t="shared" si="17"/>
        <v>0.2</v>
      </c>
      <c r="W87" s="1">
        <f t="shared" si="18"/>
        <v>0.5</v>
      </c>
    </row>
    <row r="88" spans="1:23">
      <c r="A88" s="42" t="s">
        <v>33</v>
      </c>
      <c r="B88" s="3" t="e">
        <f>VLOOKUP(A88,'DK Pricing'!H:J,3,FALSE)</f>
        <v>#N/A</v>
      </c>
      <c r="C88" s="3">
        <f>VLOOKUP(A88,'[3]FanDuel-PGA-2018-06-23-26477-pl'!$D:$H,5,FALSE)</f>
        <v>7900</v>
      </c>
      <c r="D88" s="1" t="e">
        <f t="shared" si="19"/>
        <v>#REF!</v>
      </c>
      <c r="E88" s="8" t="e">
        <f>VLOOKUP(A88,#REF!,2,FALSE)</f>
        <v>#REF!</v>
      </c>
      <c r="F88" s="8">
        <v>69</v>
      </c>
      <c r="G88" s="8">
        <v>68</v>
      </c>
      <c r="H88" s="8" t="e">
        <f t="shared" si="16"/>
        <v>#REF!</v>
      </c>
      <c r="I88" s="8" t="e">
        <f>VLOOKUP(A88,#REF!,3,FALSE)</f>
        <v>#REF!</v>
      </c>
      <c r="J88" s="8" t="e">
        <f>VLOOKUP(A88,#REF!,4,FALSE)</f>
        <v>#REF!</v>
      </c>
      <c r="K88" s="1" t="e">
        <f>VLOOKUP(A88,SG!H:L,7,FALSE)</f>
        <v>#N/A</v>
      </c>
      <c r="L88" s="1" t="e">
        <f>VLOOKUP(A88,SG!H:L,5,FALSE)</f>
        <v>#N/A</v>
      </c>
      <c r="M88" s="1" t="e">
        <f>VLOOKUP(A88,SG!H:L,6,FALSE)</f>
        <v>#N/A</v>
      </c>
      <c r="N88" s="1" t="e">
        <f t="shared" si="20"/>
        <v>#N/A</v>
      </c>
      <c r="O88" s="1" t="e">
        <f>VLOOKUP(A88,SG!H:L,4,FALSE)</f>
        <v>#N/A</v>
      </c>
      <c r="P88" s="1" t="e">
        <f>VLOOKUP(A88,SG!H:L,3,FALSE)</f>
        <v>#N/A</v>
      </c>
      <c r="Q88" s="1" t="e">
        <f>VLOOKUP(A88,#REF!,8,FALSE)</f>
        <v>#REF!</v>
      </c>
      <c r="R88" s="1" t="e">
        <f>VLOOKUP(A88,#REF!,7,FALSE)</f>
        <v>#REF!</v>
      </c>
      <c r="S88" s="1">
        <v>173</v>
      </c>
      <c r="T88" s="1">
        <v>108</v>
      </c>
      <c r="U88" s="47" t="e">
        <f t="shared" si="15"/>
        <v>#REF!</v>
      </c>
      <c r="V88" s="1">
        <f t="shared" si="17"/>
        <v>1.8</v>
      </c>
      <c r="W88" s="1">
        <f t="shared" si="18"/>
        <v>5.6</v>
      </c>
    </row>
    <row r="89" spans="1:23">
      <c r="A89" s="43" t="s">
        <v>197</v>
      </c>
      <c r="B89" s="3">
        <f>VLOOKUP(A89,'DK Pricing'!H:J,3,FALSE)</f>
        <v>6400</v>
      </c>
      <c r="D89" s="1" t="e">
        <f t="shared" si="19"/>
        <v>#REF!</v>
      </c>
      <c r="E89" s="8" t="e">
        <f>VLOOKUP(A89,#REF!,2,FALSE)</f>
        <v>#REF!</v>
      </c>
      <c r="H89" s="8" t="e">
        <f t="shared" si="16"/>
        <v>#REF!</v>
      </c>
      <c r="I89" s="8" t="e">
        <f>VLOOKUP(A89,#REF!,3,FALSE)</f>
        <v>#REF!</v>
      </c>
      <c r="J89" s="8" t="e">
        <f>VLOOKUP(A89,#REF!,4,FALSE)</f>
        <v>#REF!</v>
      </c>
      <c r="K89" s="1" t="e">
        <f>VLOOKUP(A89,SG!H:L,7,FALSE)</f>
        <v>#N/A</v>
      </c>
      <c r="L89" s="1" t="e">
        <f>VLOOKUP(A89,SG!H:L,5,FALSE)</f>
        <v>#N/A</v>
      </c>
      <c r="M89" s="1" t="e">
        <f>VLOOKUP(A89,SG!H:L,6,FALSE)</f>
        <v>#N/A</v>
      </c>
      <c r="N89" s="1" t="e">
        <f t="shared" si="20"/>
        <v>#N/A</v>
      </c>
      <c r="O89" s="1" t="e">
        <f>VLOOKUP(A89,SG!H:L,4,FALSE)</f>
        <v>#N/A</v>
      </c>
      <c r="P89" s="1" t="e">
        <f>VLOOKUP(A89,SG!H:L,3,FALSE)</f>
        <v>#N/A</v>
      </c>
      <c r="Q89" s="1" t="e">
        <f>VLOOKUP(A89,#REF!,8,FALSE)</f>
        <v>#REF!</v>
      </c>
      <c r="R89" s="1" t="e">
        <f>VLOOKUP(A89,#REF!,7,FALSE)</f>
        <v>#REF!</v>
      </c>
      <c r="S89" s="1">
        <v>173</v>
      </c>
      <c r="T89" s="1">
        <v>145</v>
      </c>
      <c r="U89" s="47" t="e">
        <f t="shared" si="15"/>
        <v>#REF!</v>
      </c>
      <c r="V89" s="1">
        <f t="shared" si="17"/>
        <v>1.8</v>
      </c>
      <c r="W89" s="1">
        <f t="shared" si="18"/>
        <v>3</v>
      </c>
    </row>
    <row r="90" spans="1:23">
      <c r="A90" s="43" t="s">
        <v>130</v>
      </c>
      <c r="B90" s="3" t="e">
        <f>VLOOKUP(A90,'DK Pricing'!H:J,3,FALSE)</f>
        <v>#N/A</v>
      </c>
      <c r="D90" s="1" t="e">
        <f t="shared" si="19"/>
        <v>#REF!</v>
      </c>
      <c r="E90" s="8" t="e">
        <f>VLOOKUP(A90,#REF!,2,FALSE)</f>
        <v>#REF!</v>
      </c>
      <c r="H90" s="8" t="e">
        <f t="shared" si="16"/>
        <v>#REF!</v>
      </c>
      <c r="I90" s="8" t="e">
        <f>VLOOKUP(A90,#REF!,3,FALSE)</f>
        <v>#REF!</v>
      </c>
      <c r="J90" s="8" t="e">
        <f>VLOOKUP(A90,#REF!,4,FALSE)</f>
        <v>#REF!</v>
      </c>
      <c r="K90" s="1" t="e">
        <f>VLOOKUP(A90,SG!H:L,7,FALSE)</f>
        <v>#N/A</v>
      </c>
      <c r="L90" s="1" t="e">
        <f>VLOOKUP(A90,SG!H:L,5,FALSE)</f>
        <v>#N/A</v>
      </c>
      <c r="M90" s="1" t="e">
        <f>VLOOKUP(A90,SG!H:L,6,FALSE)</f>
        <v>#N/A</v>
      </c>
      <c r="N90" s="1" t="e">
        <f t="shared" si="20"/>
        <v>#N/A</v>
      </c>
      <c r="O90" s="1" t="e">
        <f>VLOOKUP(A90,SG!H:L,4,FALSE)</f>
        <v>#N/A</v>
      </c>
      <c r="P90" s="1" t="e">
        <f>VLOOKUP(A90,SG!H:L,3,FALSE)</f>
        <v>#N/A</v>
      </c>
      <c r="Q90" s="1" t="e">
        <f>VLOOKUP(A90,#REF!,8,FALSE)</f>
        <v>#REF!</v>
      </c>
      <c r="R90" s="1" t="e">
        <f>VLOOKUP(A90,#REF!,7,FALSE)</f>
        <v>#REF!</v>
      </c>
      <c r="S90" s="1">
        <v>17</v>
      </c>
      <c r="T90" s="1">
        <v>183</v>
      </c>
      <c r="U90" s="47" t="e">
        <f t="shared" si="15"/>
        <v>#REF!</v>
      </c>
      <c r="V90" s="1">
        <f t="shared" si="17"/>
        <v>11.5</v>
      </c>
      <c r="W90" s="1">
        <f t="shared" si="18"/>
        <v>1.2</v>
      </c>
    </row>
    <row r="91" spans="1:23">
      <c r="A91" s="43" t="s">
        <v>77</v>
      </c>
      <c r="B91" s="3" t="e">
        <f>VLOOKUP(A91,'DK Pricing'!H:J,3,FALSE)</f>
        <v>#N/A</v>
      </c>
      <c r="D91" s="1" t="e">
        <f t="shared" si="19"/>
        <v>#REF!</v>
      </c>
      <c r="E91" s="8" t="e">
        <f>VLOOKUP(A91,#REF!,2,FALSE)</f>
        <v>#REF!</v>
      </c>
      <c r="H91" s="8" t="e">
        <f t="shared" si="16"/>
        <v>#REF!</v>
      </c>
      <c r="I91" s="8" t="e">
        <f>VLOOKUP(A91,#REF!,3,FALSE)</f>
        <v>#REF!</v>
      </c>
      <c r="J91" s="8" t="e">
        <f>VLOOKUP(A91,#REF!,4,FALSE)</f>
        <v>#REF!</v>
      </c>
      <c r="K91" s="1" t="e">
        <f>VLOOKUP(A91,SG!H:L,7,FALSE)</f>
        <v>#N/A</v>
      </c>
      <c r="L91" s="1" t="e">
        <f>VLOOKUP(A91,SG!H:L,5,FALSE)</f>
        <v>#N/A</v>
      </c>
      <c r="M91" s="1" t="e">
        <f>VLOOKUP(A91,SG!H:L,6,FALSE)</f>
        <v>#N/A</v>
      </c>
      <c r="N91" s="1" t="e">
        <f t="shared" si="20"/>
        <v>#N/A</v>
      </c>
      <c r="O91" s="1" t="e">
        <f>VLOOKUP(A91,SG!H:L,4,FALSE)</f>
        <v>#N/A</v>
      </c>
      <c r="P91" s="1" t="e">
        <f>VLOOKUP(A91,SG!H:L,3,FALSE)</f>
        <v>#N/A</v>
      </c>
      <c r="Q91" s="1" t="e">
        <f>VLOOKUP(A91,#REF!,8,FALSE)</f>
        <v>#REF!</v>
      </c>
      <c r="R91" s="1" t="e">
        <f>VLOOKUP(A91,#REF!,7,FALSE)</f>
        <v>#REF!</v>
      </c>
      <c r="S91" s="1">
        <v>128</v>
      </c>
      <c r="T91" s="1">
        <v>113</v>
      </c>
      <c r="U91" s="47" t="e">
        <f t="shared" si="15"/>
        <v>#REF!</v>
      </c>
      <c r="V91" s="1">
        <f t="shared" si="17"/>
        <v>4.0999999999999996</v>
      </c>
      <c r="W91" s="1">
        <f t="shared" si="18"/>
        <v>5.2</v>
      </c>
    </row>
    <row r="92" spans="1:23">
      <c r="A92" s="43" t="s">
        <v>74</v>
      </c>
      <c r="B92" s="3" t="e">
        <f>VLOOKUP(A92,'DK Pricing'!H:J,3,FALSE)</f>
        <v>#N/A</v>
      </c>
      <c r="D92" s="1" t="e">
        <f t="shared" si="19"/>
        <v>#REF!</v>
      </c>
      <c r="E92" s="8" t="e">
        <f>VLOOKUP(A92,#REF!,2,FALSE)</f>
        <v>#REF!</v>
      </c>
      <c r="H92" s="8" t="e">
        <f t="shared" si="16"/>
        <v>#REF!</v>
      </c>
      <c r="I92" s="8" t="e">
        <f>VLOOKUP(A92,#REF!,3,FALSE)</f>
        <v>#REF!</v>
      </c>
      <c r="J92" s="8" t="e">
        <f>VLOOKUP(A92,#REF!,4,FALSE)</f>
        <v>#REF!</v>
      </c>
      <c r="K92" s="1" t="e">
        <f>VLOOKUP(A92,SG!H:L,7,FALSE)</f>
        <v>#N/A</v>
      </c>
      <c r="L92" s="1" t="e">
        <f>VLOOKUP(A92,SG!H:L,5,FALSE)</f>
        <v>#N/A</v>
      </c>
      <c r="M92" s="1" t="e">
        <f>VLOOKUP(A92,SG!H:L,6,FALSE)</f>
        <v>#N/A</v>
      </c>
      <c r="N92" s="1" t="e">
        <f t="shared" si="20"/>
        <v>#N/A</v>
      </c>
      <c r="O92" s="1" t="e">
        <f>VLOOKUP(A92,SG!H:L,4,FALSE)</f>
        <v>#N/A</v>
      </c>
      <c r="P92" s="1" t="e">
        <f>VLOOKUP(A92,SG!H:L,3,FALSE)</f>
        <v>#N/A</v>
      </c>
      <c r="Q92" s="1" t="e">
        <f>VLOOKUP(A92,#REF!,8,FALSE)</f>
        <v>#REF!</v>
      </c>
      <c r="R92" s="1" t="e">
        <f>VLOOKUP(A92,#REF!,7,FALSE)</f>
        <v>#REF!</v>
      </c>
      <c r="S92" s="1">
        <v>123</v>
      </c>
      <c r="T92" s="1">
        <v>179</v>
      </c>
      <c r="U92" s="47" t="e">
        <f t="shared" si="15"/>
        <v>#REF!</v>
      </c>
      <c r="V92" s="1">
        <f t="shared" si="17"/>
        <v>4.4000000000000004</v>
      </c>
      <c r="W92" s="1">
        <f t="shared" si="18"/>
        <v>1.4</v>
      </c>
    </row>
    <row r="93" spans="1:23">
      <c r="A93" s="43" t="s">
        <v>45</v>
      </c>
      <c r="B93" s="3">
        <f>VLOOKUP(A93,'DK Pricing'!H:J,3,FALSE)</f>
        <v>6400</v>
      </c>
      <c r="D93" s="1" t="e">
        <f t="shared" si="19"/>
        <v>#REF!</v>
      </c>
      <c r="E93" s="8" t="e">
        <f>VLOOKUP(A93,#REF!,2,FALSE)</f>
        <v>#REF!</v>
      </c>
      <c r="H93" s="8" t="e">
        <f t="shared" si="16"/>
        <v>#REF!</v>
      </c>
      <c r="I93" s="8" t="e">
        <f>VLOOKUP(A93,#REF!,3,FALSE)</f>
        <v>#REF!</v>
      </c>
      <c r="J93" s="8" t="e">
        <f>VLOOKUP(A93,#REF!,4,FALSE)</f>
        <v>#REF!</v>
      </c>
      <c r="K93" s="1" t="e">
        <f>VLOOKUP(A93,SG!H:L,7,FALSE)</f>
        <v>#N/A</v>
      </c>
      <c r="L93" s="1" t="e">
        <f>VLOOKUP(A93,SG!H:L,5,FALSE)</f>
        <v>#N/A</v>
      </c>
      <c r="M93" s="1" t="e">
        <f>VLOOKUP(A93,SG!H:L,6,FALSE)</f>
        <v>#N/A</v>
      </c>
      <c r="N93" s="1" t="e">
        <f t="shared" si="20"/>
        <v>#N/A</v>
      </c>
      <c r="O93" s="1" t="e">
        <f>VLOOKUP(A93,SG!H:L,4,FALSE)</f>
        <v>#N/A</v>
      </c>
      <c r="P93" s="1" t="e">
        <f>VLOOKUP(A93,SG!H:L,3,FALSE)</f>
        <v>#N/A</v>
      </c>
      <c r="Q93" s="1" t="e">
        <f>VLOOKUP(A93,#REF!,8,FALSE)</f>
        <v>#REF!</v>
      </c>
      <c r="R93" s="1" t="e">
        <f>VLOOKUP(A93,#REF!,7,FALSE)</f>
        <v>#REF!</v>
      </c>
      <c r="S93" s="1">
        <v>100</v>
      </c>
      <c r="T93" s="1">
        <v>100</v>
      </c>
      <c r="U93" s="47" t="e">
        <f t="shared" si="15"/>
        <v>#REF!</v>
      </c>
      <c r="V93" s="1">
        <f t="shared" si="17"/>
        <v>6</v>
      </c>
      <c r="W93" s="1">
        <f t="shared" si="18"/>
        <v>6</v>
      </c>
    </row>
    <row r="94" spans="1:23">
      <c r="A94" s="43" t="s">
        <v>502</v>
      </c>
      <c r="B94" s="3" t="e">
        <f>VLOOKUP(A94,'DK Pricing'!H:J,3,FALSE)</f>
        <v>#N/A</v>
      </c>
      <c r="D94" s="1" t="e">
        <f t="shared" si="19"/>
        <v>#REF!</v>
      </c>
      <c r="E94" s="8" t="e">
        <f>VLOOKUP(A94,#REF!,2,FALSE)</f>
        <v>#REF!</v>
      </c>
      <c r="H94" s="8" t="e">
        <f t="shared" si="16"/>
        <v>#REF!</v>
      </c>
      <c r="I94" s="8" t="e">
        <f>VLOOKUP(A94,#REF!,3,FALSE)</f>
        <v>#REF!</v>
      </c>
      <c r="J94" s="8" t="e">
        <f>VLOOKUP(A94,#REF!,4,FALSE)</f>
        <v>#REF!</v>
      </c>
      <c r="K94" s="1" t="e">
        <f>VLOOKUP(A94,SG!H:L,7,FALSE)</f>
        <v>#N/A</v>
      </c>
      <c r="L94" s="1" t="e">
        <f>VLOOKUP(A94,SG!H:L,5,FALSE)</f>
        <v>#N/A</v>
      </c>
      <c r="M94" s="1" t="e">
        <f>VLOOKUP(A94,SG!H:L,6,FALSE)</f>
        <v>#N/A</v>
      </c>
      <c r="N94" s="1" t="e">
        <f t="shared" si="20"/>
        <v>#N/A</v>
      </c>
      <c r="O94" s="1" t="e">
        <f>VLOOKUP(A94,SG!H:L,4,FALSE)</f>
        <v>#N/A</v>
      </c>
      <c r="P94" s="1" t="e">
        <f>VLOOKUP(A94,SG!H:L,3,FALSE)</f>
        <v>#N/A</v>
      </c>
      <c r="Q94" s="1" t="e">
        <f>VLOOKUP(A94,#REF!,8,FALSE)</f>
        <v>#REF!</v>
      </c>
      <c r="R94" s="1" t="e">
        <f>VLOOKUP(A94,#REF!,7,FALSE)</f>
        <v>#REF!</v>
      </c>
      <c r="S94" s="1">
        <v>100</v>
      </c>
      <c r="T94" s="1">
        <v>100</v>
      </c>
      <c r="U94" s="47" t="e">
        <f t="shared" si="15"/>
        <v>#REF!</v>
      </c>
      <c r="V94" s="1">
        <f t="shared" si="17"/>
        <v>6</v>
      </c>
      <c r="W94" s="1">
        <f t="shared" si="18"/>
        <v>6</v>
      </c>
    </row>
    <row r="95" spans="1:23">
      <c r="A95" s="43" t="s">
        <v>61</v>
      </c>
      <c r="B95" s="3" t="e">
        <f>VLOOKUP(A95,'DK Pricing'!H:J,3,FALSE)</f>
        <v>#N/A</v>
      </c>
      <c r="C95" s="3" t="e">
        <f>VLOOKUP(A95,'[3]FanDuel-PGA-2018-06-23-26477-pl'!$D:$H,5,FALSE)</f>
        <v>#N/A</v>
      </c>
      <c r="D95" s="1" t="e">
        <f t="shared" si="19"/>
        <v>#REF!</v>
      </c>
      <c r="E95" s="8">
        <v>70</v>
      </c>
      <c r="F95" s="8">
        <v>64</v>
      </c>
      <c r="G95" s="8">
        <v>77</v>
      </c>
      <c r="H95" s="8">
        <f t="shared" si="16"/>
        <v>7</v>
      </c>
      <c r="I95" s="8" t="e">
        <f>VLOOKUP(A95,#REF!,3,FALSE)</f>
        <v>#REF!</v>
      </c>
      <c r="J95" s="8" t="e">
        <f>VLOOKUP(A95,#REF!,4,FALSE)</f>
        <v>#REF!</v>
      </c>
      <c r="K95" s="1" t="e">
        <f>VLOOKUP(A95,SG!H:L,7,FALSE)</f>
        <v>#N/A</v>
      </c>
      <c r="L95" s="1" t="e">
        <f>VLOOKUP(A95,SG!H:L,5,FALSE)</f>
        <v>#N/A</v>
      </c>
      <c r="M95" s="1" t="e">
        <f>VLOOKUP(A95,SG!H:L,6,FALSE)</f>
        <v>#N/A</v>
      </c>
      <c r="N95" s="1" t="e">
        <f t="shared" si="20"/>
        <v>#N/A</v>
      </c>
      <c r="O95" s="1" t="e">
        <f>VLOOKUP(A95,SG!H:L,4,FALSE)</f>
        <v>#N/A</v>
      </c>
      <c r="P95" s="1" t="e">
        <f>VLOOKUP(A95,SG!H:L,3,FALSE)</f>
        <v>#N/A</v>
      </c>
      <c r="Q95" s="1" t="e">
        <f>VLOOKUP(A95,#REF!,8,FALSE)</f>
        <v>#REF!</v>
      </c>
      <c r="R95" s="1" t="e">
        <f>VLOOKUP(A95,#REF!,7,FALSE)</f>
        <v>#REF!</v>
      </c>
      <c r="S95" s="1">
        <v>158</v>
      </c>
      <c r="T95" s="1">
        <v>184</v>
      </c>
      <c r="U95" s="47" t="e">
        <f t="shared" si="15"/>
        <v>#REF!</v>
      </c>
      <c r="V95" s="1">
        <f t="shared" si="17"/>
        <v>2.6</v>
      </c>
      <c r="W95" s="1">
        <f t="shared" si="18"/>
        <v>1.1000000000000001</v>
      </c>
    </row>
    <row r="96" spans="1:23">
      <c r="A96" s="43" t="s">
        <v>185</v>
      </c>
      <c r="B96" s="3" t="e">
        <f>VLOOKUP(A96,'DK Pricing'!H:J,3,FALSE)</f>
        <v>#N/A</v>
      </c>
      <c r="C96" s="3" t="e">
        <f>VLOOKUP(A96,'[3]FanDuel-PGA-2018-06-23-26477-pl'!$D:$H,5,FALSE)</f>
        <v>#N/A</v>
      </c>
      <c r="D96" s="1" t="e">
        <f t="shared" si="19"/>
        <v>#REF!</v>
      </c>
      <c r="E96" s="8" t="e">
        <f>VLOOKUP(A96,#REF!,2,FALSE)</f>
        <v>#REF!</v>
      </c>
      <c r="F96" s="8">
        <v>69</v>
      </c>
      <c r="G96" s="8">
        <v>72</v>
      </c>
      <c r="H96" s="8" t="e">
        <f t="shared" si="16"/>
        <v>#REF!</v>
      </c>
      <c r="I96" s="8" t="e">
        <f>VLOOKUP(A96,#REF!,3,FALSE)</f>
        <v>#REF!</v>
      </c>
      <c r="J96" s="8" t="e">
        <f>VLOOKUP(A96,#REF!,4,FALSE)</f>
        <v>#REF!</v>
      </c>
      <c r="K96" s="1" t="e">
        <f>VLOOKUP(A96,SG!H:L,7,FALSE)</f>
        <v>#N/A</v>
      </c>
      <c r="L96" s="1" t="e">
        <f>VLOOKUP(A96,SG!H:L,5,FALSE)</f>
        <v>#N/A</v>
      </c>
      <c r="M96" s="1" t="e">
        <f>VLOOKUP(A96,SG!H:L,6,FALSE)</f>
        <v>#N/A</v>
      </c>
      <c r="N96" s="1" t="e">
        <f t="shared" si="20"/>
        <v>#N/A</v>
      </c>
      <c r="O96" s="1" t="e">
        <f>VLOOKUP(A96,SG!H:L,4,FALSE)</f>
        <v>#N/A</v>
      </c>
      <c r="P96" s="1" t="e">
        <f>VLOOKUP(A96,SG!H:L,3,FALSE)</f>
        <v>#N/A</v>
      </c>
      <c r="Q96" s="1" t="e">
        <f>VLOOKUP(A96,#REF!,8,FALSE)</f>
        <v>#REF!</v>
      </c>
      <c r="R96" s="1" t="e">
        <f>VLOOKUP(A96,#REF!,7,FALSE)</f>
        <v>#REF!</v>
      </c>
      <c r="S96" s="1">
        <v>100</v>
      </c>
      <c r="T96" s="1">
        <v>120</v>
      </c>
      <c r="U96" s="47" t="e">
        <f t="shared" si="15"/>
        <v>#REF!</v>
      </c>
      <c r="V96" s="1">
        <f t="shared" si="17"/>
        <v>6</v>
      </c>
      <c r="W96" s="1">
        <f t="shared" si="18"/>
        <v>4.8</v>
      </c>
    </row>
    <row r="97" spans="1:23">
      <c r="A97" s="42" t="s">
        <v>95</v>
      </c>
      <c r="B97" s="3">
        <f>VLOOKUP(A97,'DK Pricing'!H:J,3,FALSE)</f>
        <v>6700</v>
      </c>
      <c r="C97" s="3">
        <f>VLOOKUP(A97,'[3]FanDuel-PGA-2018-06-23-26477-pl'!$D:$H,5,FALSE)</f>
        <v>9400</v>
      </c>
      <c r="D97" s="1" t="e">
        <f t="shared" si="19"/>
        <v>#REF!</v>
      </c>
      <c r="E97" s="8" t="e">
        <f>VLOOKUP(A97,#REF!,2,FALSE)</f>
        <v>#REF!</v>
      </c>
      <c r="F97" s="8">
        <v>69</v>
      </c>
      <c r="G97" s="8">
        <v>68</v>
      </c>
      <c r="H97" s="8" t="e">
        <f t="shared" si="16"/>
        <v>#REF!</v>
      </c>
      <c r="I97" s="8" t="e">
        <f>VLOOKUP(A97,#REF!,3,FALSE)</f>
        <v>#REF!</v>
      </c>
      <c r="J97" s="8" t="e">
        <f>VLOOKUP(A97,#REF!,4,FALSE)</f>
        <v>#REF!</v>
      </c>
      <c r="K97" s="1" t="e">
        <f>VLOOKUP(A97,SG!H:L,7,FALSE)</f>
        <v>#N/A</v>
      </c>
      <c r="L97" s="1" t="e">
        <f>VLOOKUP(A97,SG!H:L,5,FALSE)</f>
        <v>#N/A</v>
      </c>
      <c r="M97" s="1" t="e">
        <f>VLOOKUP(A97,SG!H:L,6,FALSE)</f>
        <v>#N/A</v>
      </c>
      <c r="N97" s="1" t="e">
        <f t="shared" si="20"/>
        <v>#N/A</v>
      </c>
      <c r="O97" s="1" t="e">
        <f>VLOOKUP(A97,SG!H:L,4,FALSE)</f>
        <v>#N/A</v>
      </c>
      <c r="P97" s="1" t="e">
        <f>VLOOKUP(A97,SG!H:L,3,FALSE)</f>
        <v>#N/A</v>
      </c>
      <c r="Q97" s="1" t="e">
        <f>VLOOKUP(A97,#REF!,8,FALSE)</f>
        <v>#REF!</v>
      </c>
      <c r="R97" s="1" t="e">
        <f>VLOOKUP(A97,#REF!,7,FALSE)</f>
        <v>#REF!</v>
      </c>
      <c r="S97" s="1">
        <v>142</v>
      </c>
      <c r="T97" s="1">
        <v>188</v>
      </c>
      <c r="U97" s="47" t="e">
        <f t="shared" si="15"/>
        <v>#REF!</v>
      </c>
      <c r="V97" s="1">
        <f t="shared" si="17"/>
        <v>3.4</v>
      </c>
      <c r="W97" s="1">
        <f t="shared" si="18"/>
        <v>0.9</v>
      </c>
    </row>
    <row r="98" spans="1:23">
      <c r="A98" s="43" t="s">
        <v>503</v>
      </c>
      <c r="B98" s="3">
        <f>VLOOKUP(A98,'DK Pricing'!H:J,3,FALSE)</f>
        <v>6300</v>
      </c>
      <c r="D98" s="1" t="e">
        <f t="shared" si="19"/>
        <v>#REF!</v>
      </c>
      <c r="E98" s="8">
        <v>71</v>
      </c>
      <c r="H98" s="8">
        <f t="shared" si="16"/>
        <v>8</v>
      </c>
      <c r="I98" s="8" t="e">
        <f>VLOOKUP(A98,#REF!,3,FALSE)</f>
        <v>#REF!</v>
      </c>
      <c r="J98" s="8" t="e">
        <f>VLOOKUP(A98,#REF!,4,FALSE)</f>
        <v>#REF!</v>
      </c>
      <c r="K98" s="1" t="e">
        <f>VLOOKUP(A98,SG!H:L,7,FALSE)</f>
        <v>#N/A</v>
      </c>
      <c r="L98" s="1" t="e">
        <f>VLOOKUP(A98,SG!H:L,5,FALSE)</f>
        <v>#N/A</v>
      </c>
      <c r="M98" s="1" t="e">
        <f>VLOOKUP(A98,SG!H:L,6,FALSE)</f>
        <v>#N/A</v>
      </c>
      <c r="N98" s="1" t="e">
        <f t="shared" si="20"/>
        <v>#N/A</v>
      </c>
      <c r="O98" s="1" t="e">
        <f>VLOOKUP(A98,SG!H:L,4,FALSE)</f>
        <v>#N/A</v>
      </c>
      <c r="P98" s="1" t="e">
        <f>VLOOKUP(A98,SG!H:L,3,FALSE)</f>
        <v>#N/A</v>
      </c>
      <c r="Q98" s="1" t="e">
        <f>VLOOKUP(A98,#REF!,8,FALSE)</f>
        <v>#REF!</v>
      </c>
      <c r="R98" s="1" t="e">
        <f>VLOOKUP(A98,#REF!,7,FALSE)</f>
        <v>#REF!</v>
      </c>
      <c r="S98" s="1">
        <v>169</v>
      </c>
      <c r="T98" s="1">
        <v>144</v>
      </c>
      <c r="U98" s="47" t="e">
        <f t="shared" si="15"/>
        <v>#REF!</v>
      </c>
      <c r="V98" s="1">
        <f t="shared" si="17"/>
        <v>2.1</v>
      </c>
      <c r="W98" s="1">
        <f t="shared" si="18"/>
        <v>3.1</v>
      </c>
    </row>
    <row r="99" spans="1:23">
      <c r="A99" s="43" t="s">
        <v>196</v>
      </c>
      <c r="B99" s="3" t="e">
        <f>VLOOKUP(A99,'DK Pricing'!H:J,3,FALSE)</f>
        <v>#N/A</v>
      </c>
      <c r="D99" s="1" t="e">
        <f t="shared" si="19"/>
        <v>#REF!</v>
      </c>
      <c r="E99" s="8" t="e">
        <f>VLOOKUP(A99,#REF!,2,FALSE)</f>
        <v>#REF!</v>
      </c>
      <c r="H99" s="8" t="e">
        <f t="shared" ref="H99:H122" si="21">E99-63</f>
        <v>#REF!</v>
      </c>
      <c r="I99" s="8" t="e">
        <f>VLOOKUP(A99,#REF!,3,FALSE)</f>
        <v>#REF!</v>
      </c>
      <c r="J99" s="8" t="e">
        <f>VLOOKUP(A99,#REF!,4,FALSE)</f>
        <v>#REF!</v>
      </c>
      <c r="K99" s="1" t="e">
        <f>VLOOKUP(A99,SG!H:L,7,FALSE)</f>
        <v>#N/A</v>
      </c>
      <c r="L99" s="1" t="e">
        <f>VLOOKUP(A99,SG!H:L,5,FALSE)</f>
        <v>#N/A</v>
      </c>
      <c r="M99" s="1" t="e">
        <f>VLOOKUP(A99,SG!H:L,6,FALSE)</f>
        <v>#N/A</v>
      </c>
      <c r="N99" s="1" t="e">
        <f t="shared" si="20"/>
        <v>#N/A</v>
      </c>
      <c r="O99" s="1" t="e">
        <f>VLOOKUP(A99,SG!H:L,4,FALSE)</f>
        <v>#N/A</v>
      </c>
      <c r="P99" s="1" t="e">
        <f>VLOOKUP(A99,SG!H:L,3,FALSE)</f>
        <v>#N/A</v>
      </c>
      <c r="Q99" s="1" t="e">
        <f>VLOOKUP(A99,#REF!,8,FALSE)</f>
        <v>#REF!</v>
      </c>
      <c r="R99" s="1" t="e">
        <f>VLOOKUP(A99,#REF!,7,FALSE)</f>
        <v>#REF!</v>
      </c>
      <c r="S99" s="1">
        <v>112</v>
      </c>
      <c r="T99" s="1">
        <v>143</v>
      </c>
      <c r="U99" s="47" t="e">
        <f t="shared" si="15"/>
        <v>#REF!</v>
      </c>
      <c r="V99" s="1">
        <f t="shared" ref="V99:V122" si="22">RANK(S99,S$3:S$150,0)/10</f>
        <v>5.0999999999999996</v>
      </c>
      <c r="W99" s="1">
        <f t="shared" ref="W99:W122" si="23">RANK(T99,T$3:T$150,0)/10</f>
        <v>3.2</v>
      </c>
    </row>
    <row r="100" spans="1:23">
      <c r="A100" s="43" t="s">
        <v>93</v>
      </c>
      <c r="B100" s="3" t="e">
        <f>VLOOKUP(A100,'DK Pricing'!H:J,3,FALSE)</f>
        <v>#N/A</v>
      </c>
      <c r="C100" s="3" t="e">
        <f>VLOOKUP(A100,'[3]FanDuel-PGA-2018-06-23-26477-pl'!$D:$H,5,FALSE)</f>
        <v>#N/A</v>
      </c>
      <c r="D100" s="1" t="e">
        <f t="shared" si="19"/>
        <v>#REF!</v>
      </c>
      <c r="E100" s="8" t="e">
        <f>VLOOKUP(A100,#REF!,2,FALSE)</f>
        <v>#REF!</v>
      </c>
      <c r="F100" s="8">
        <v>70</v>
      </c>
      <c r="G100" s="8">
        <v>72</v>
      </c>
      <c r="H100" s="8" t="e">
        <f t="shared" si="21"/>
        <v>#REF!</v>
      </c>
      <c r="I100" s="8" t="e">
        <f>VLOOKUP(A100,#REF!,3,FALSE)</f>
        <v>#REF!</v>
      </c>
      <c r="J100" s="8" t="e">
        <f>VLOOKUP(A100,#REF!,4,FALSE)</f>
        <v>#REF!</v>
      </c>
      <c r="K100" s="1" t="e">
        <f>VLOOKUP(A100,SG!H:L,7,FALSE)</f>
        <v>#N/A</v>
      </c>
      <c r="L100" s="1" t="e">
        <f>VLOOKUP(A100,SG!H:L,5,FALSE)</f>
        <v>#N/A</v>
      </c>
      <c r="M100" s="1" t="e">
        <f>VLOOKUP(A100,SG!H:L,6,FALSE)</f>
        <v>#N/A</v>
      </c>
      <c r="N100" s="1" t="e">
        <f t="shared" si="20"/>
        <v>#N/A</v>
      </c>
      <c r="O100" s="1" t="e">
        <f>VLOOKUP(A100,SG!H:L,4,FALSE)</f>
        <v>#N/A</v>
      </c>
      <c r="P100" s="1" t="e">
        <f>VLOOKUP(A100,SG!H:L,3,FALSE)</f>
        <v>#N/A</v>
      </c>
      <c r="Q100" s="1" t="e">
        <f>VLOOKUP(A100,#REF!,8,FALSE)</f>
        <v>#REF!</v>
      </c>
      <c r="R100" s="1" t="e">
        <f>VLOOKUP(A100,#REF!,7,FALSE)</f>
        <v>#REF!</v>
      </c>
      <c r="S100" s="1">
        <v>185</v>
      </c>
      <c r="T100" s="1">
        <v>34</v>
      </c>
      <c r="U100" s="47" t="e">
        <f t="shared" si="15"/>
        <v>#REF!</v>
      </c>
      <c r="V100" s="1">
        <f t="shared" si="22"/>
        <v>1</v>
      </c>
      <c r="W100" s="1">
        <f t="shared" si="23"/>
        <v>11.2</v>
      </c>
    </row>
    <row r="101" spans="1:23">
      <c r="A101" s="42" t="s">
        <v>44</v>
      </c>
      <c r="B101" s="3" t="e">
        <f>VLOOKUP(A101,'DK Pricing'!H:J,3,FALSE)</f>
        <v>#N/A</v>
      </c>
      <c r="C101" s="3">
        <f>VLOOKUP(A101,'[3]FanDuel-PGA-2018-06-23-26477-pl'!$D:$H,5,FALSE)</f>
        <v>8200</v>
      </c>
      <c r="D101" s="1" t="e">
        <f t="shared" si="19"/>
        <v>#REF!</v>
      </c>
      <c r="E101" s="8" t="e">
        <f>VLOOKUP(A101,#REF!,2,FALSE)</f>
        <v>#REF!</v>
      </c>
      <c r="F101" s="8">
        <v>64</v>
      </c>
      <c r="G101" s="8">
        <v>70</v>
      </c>
      <c r="H101" s="8" t="e">
        <f t="shared" si="21"/>
        <v>#REF!</v>
      </c>
      <c r="I101" s="8" t="e">
        <f>VLOOKUP(A101,#REF!,3,FALSE)</f>
        <v>#REF!</v>
      </c>
      <c r="J101" s="8" t="e">
        <f>VLOOKUP(A101,#REF!,4,FALSE)</f>
        <v>#REF!</v>
      </c>
      <c r="K101" s="1" t="e">
        <f>VLOOKUP(A101,SG!H:L,7,FALSE)</f>
        <v>#N/A</v>
      </c>
      <c r="L101" s="1" t="e">
        <f>VLOOKUP(A101,SG!H:L,5,FALSE)</f>
        <v>#N/A</v>
      </c>
      <c r="M101" s="1" t="e">
        <f>VLOOKUP(A101,SG!H:L,6,FALSE)</f>
        <v>#N/A</v>
      </c>
      <c r="N101" s="1" t="e">
        <f t="shared" si="20"/>
        <v>#N/A</v>
      </c>
      <c r="O101" s="1" t="e">
        <f>VLOOKUP(A101,SG!H:L,4,FALSE)</f>
        <v>#N/A</v>
      </c>
      <c r="P101" s="1" t="e">
        <f>VLOOKUP(A101,SG!H:L,3,FALSE)</f>
        <v>#N/A</v>
      </c>
      <c r="Q101" s="1" t="e">
        <f>VLOOKUP(A101,#REF!,8,FALSE)</f>
        <v>#REF!</v>
      </c>
      <c r="R101" s="1" t="e">
        <f>VLOOKUP(A101,#REF!,7,FALSE)</f>
        <v>#REF!</v>
      </c>
      <c r="S101" s="1">
        <v>182</v>
      </c>
      <c r="T101" s="1">
        <v>92</v>
      </c>
      <c r="U101" s="47" t="e">
        <f t="shared" si="15"/>
        <v>#REF!</v>
      </c>
      <c r="V101" s="1">
        <f t="shared" si="22"/>
        <v>1.3</v>
      </c>
      <c r="W101" s="1">
        <f t="shared" si="23"/>
        <v>7.5</v>
      </c>
    </row>
    <row r="102" spans="1:23">
      <c r="A102" s="43" t="s">
        <v>193</v>
      </c>
      <c r="B102" s="3" t="e">
        <f>VLOOKUP(A102,'DK Pricing'!H:J,3,FALSE)</f>
        <v>#N/A</v>
      </c>
      <c r="D102" s="1" t="e">
        <f t="shared" si="19"/>
        <v>#REF!</v>
      </c>
      <c r="E102" s="8" t="e">
        <f>VLOOKUP(A102,#REF!,2,FALSE)</f>
        <v>#REF!</v>
      </c>
      <c r="H102" s="8" t="e">
        <f t="shared" si="21"/>
        <v>#REF!</v>
      </c>
      <c r="I102" s="8" t="e">
        <f>VLOOKUP(A102,#REF!,3,FALSE)</f>
        <v>#REF!</v>
      </c>
      <c r="J102" s="8" t="e">
        <f>VLOOKUP(A102,#REF!,4,FALSE)</f>
        <v>#REF!</v>
      </c>
      <c r="K102" s="1" t="e">
        <f>VLOOKUP(A102,SG!H:L,7,FALSE)</f>
        <v>#N/A</v>
      </c>
      <c r="L102" s="1" t="e">
        <f>VLOOKUP(A102,SG!H:L,5,FALSE)</f>
        <v>#N/A</v>
      </c>
      <c r="M102" s="1" t="e">
        <f>VLOOKUP(A102,SG!H:L,6,FALSE)</f>
        <v>#N/A</v>
      </c>
      <c r="N102" s="1" t="e">
        <f t="shared" si="20"/>
        <v>#N/A</v>
      </c>
      <c r="O102" s="1" t="e">
        <f>VLOOKUP(A102,SG!H:L,4,FALSE)</f>
        <v>#N/A</v>
      </c>
      <c r="P102" s="1" t="e">
        <f>VLOOKUP(A102,SG!H:L,3,FALSE)</f>
        <v>#N/A</v>
      </c>
      <c r="Q102" s="1" t="e">
        <f>VLOOKUP(A102,#REF!,8,FALSE)</f>
        <v>#REF!</v>
      </c>
      <c r="R102" s="1" t="e">
        <f>VLOOKUP(A102,#REF!,7,FALSE)</f>
        <v>#REF!</v>
      </c>
      <c r="S102" s="1">
        <v>161</v>
      </c>
      <c r="T102" s="1">
        <v>190</v>
      </c>
      <c r="U102" s="47" t="e">
        <f t="shared" si="15"/>
        <v>#REF!</v>
      </c>
      <c r="V102" s="1">
        <f t="shared" si="22"/>
        <v>2.4</v>
      </c>
      <c r="W102" s="1">
        <f t="shared" si="23"/>
        <v>0.7</v>
      </c>
    </row>
    <row r="103" spans="1:23">
      <c r="A103" s="43" t="s">
        <v>39</v>
      </c>
      <c r="B103" s="3">
        <f>VLOOKUP(A103,'DK Pricing'!H:J,3,FALSE)</f>
        <v>6200</v>
      </c>
      <c r="D103" s="1" t="e">
        <f t="shared" si="19"/>
        <v>#REF!</v>
      </c>
      <c r="E103" s="8" t="e">
        <f>VLOOKUP(A103,#REF!,2,FALSE)</f>
        <v>#REF!</v>
      </c>
      <c r="H103" s="8" t="e">
        <f t="shared" si="21"/>
        <v>#REF!</v>
      </c>
      <c r="I103" s="8" t="e">
        <f>VLOOKUP(A103,#REF!,3,FALSE)</f>
        <v>#REF!</v>
      </c>
      <c r="J103" s="8" t="e">
        <f>VLOOKUP(A103,#REF!,4,FALSE)</f>
        <v>#REF!</v>
      </c>
      <c r="K103" s="1" t="e">
        <f>VLOOKUP(A103,SG!H:L,7,FALSE)</f>
        <v>#N/A</v>
      </c>
      <c r="L103" s="1" t="e">
        <f>VLOOKUP(A103,SG!H:L,5,FALSE)</f>
        <v>#N/A</v>
      </c>
      <c r="M103" s="1" t="e">
        <f>VLOOKUP(A103,SG!H:L,6,FALSE)</f>
        <v>#N/A</v>
      </c>
      <c r="N103" s="1" t="e">
        <f t="shared" si="20"/>
        <v>#N/A</v>
      </c>
      <c r="O103" s="1" t="e">
        <f>VLOOKUP(A103,SG!H:L,4,FALSE)</f>
        <v>#N/A</v>
      </c>
      <c r="P103" s="1" t="e">
        <f>VLOOKUP(A103,SG!H:L,3,FALSE)</f>
        <v>#N/A</v>
      </c>
      <c r="Q103" s="1" t="e">
        <f>VLOOKUP(A103,#REF!,8,FALSE)</f>
        <v>#REF!</v>
      </c>
      <c r="R103" s="1" t="e">
        <f>VLOOKUP(A103,#REF!,7,FALSE)</f>
        <v>#REF!</v>
      </c>
      <c r="S103" s="1">
        <v>22</v>
      </c>
      <c r="T103" s="1">
        <v>163</v>
      </c>
      <c r="U103" s="47" t="e">
        <f t="shared" si="15"/>
        <v>#REF!</v>
      </c>
      <c r="V103" s="1">
        <f t="shared" si="22"/>
        <v>11.3</v>
      </c>
      <c r="W103" s="1">
        <f t="shared" si="23"/>
        <v>2.1</v>
      </c>
    </row>
    <row r="104" spans="1:23">
      <c r="A104" s="43" t="s">
        <v>293</v>
      </c>
      <c r="B104" s="3" t="e">
        <f>VLOOKUP(A104,'DK Pricing'!H:J,3,FALSE)</f>
        <v>#N/A</v>
      </c>
      <c r="D104" s="1" t="e">
        <f t="shared" si="19"/>
        <v>#REF!</v>
      </c>
      <c r="E104" s="8" t="e">
        <f>VLOOKUP(A104,#REF!,2,FALSE)</f>
        <v>#REF!</v>
      </c>
      <c r="H104" s="8" t="e">
        <f t="shared" si="21"/>
        <v>#REF!</v>
      </c>
      <c r="I104" s="8" t="e">
        <f>VLOOKUP(A104,#REF!,3,FALSE)</f>
        <v>#REF!</v>
      </c>
      <c r="J104" s="8" t="e">
        <f>VLOOKUP(A104,#REF!,4,FALSE)</f>
        <v>#REF!</v>
      </c>
      <c r="K104" s="1" t="e">
        <f>VLOOKUP(A104,SG!H:L,7,FALSE)</f>
        <v>#N/A</v>
      </c>
      <c r="L104" s="1" t="e">
        <f>VLOOKUP(A104,SG!H:L,5,FALSE)</f>
        <v>#N/A</v>
      </c>
      <c r="M104" s="1" t="e">
        <f>VLOOKUP(A104,SG!H:L,6,FALSE)</f>
        <v>#N/A</v>
      </c>
      <c r="N104" s="1" t="e">
        <f t="shared" ref="N104:N122" si="24">L104+M104</f>
        <v>#N/A</v>
      </c>
      <c r="O104" s="1" t="e">
        <f>VLOOKUP(A104,SG!H:L,4,FALSE)</f>
        <v>#N/A</v>
      </c>
      <c r="P104" s="1" t="e">
        <f>VLOOKUP(A104,SG!H:L,3,FALSE)</f>
        <v>#N/A</v>
      </c>
      <c r="Q104" s="1" t="e">
        <f>VLOOKUP(A104,#REF!,8,FALSE)</f>
        <v>#REF!</v>
      </c>
      <c r="R104" s="1" t="e">
        <f>VLOOKUP(A104,#REF!,7,FALSE)</f>
        <v>#REF!</v>
      </c>
      <c r="S104" s="1">
        <v>185</v>
      </c>
      <c r="T104" s="1">
        <v>126</v>
      </c>
      <c r="U104" s="47" t="e">
        <f t="shared" si="15"/>
        <v>#REF!</v>
      </c>
      <c r="V104" s="1">
        <f t="shared" si="22"/>
        <v>1</v>
      </c>
      <c r="W104" s="1">
        <f t="shared" si="23"/>
        <v>4.2</v>
      </c>
    </row>
    <row r="105" spans="1:23">
      <c r="A105" s="43" t="s">
        <v>300</v>
      </c>
      <c r="B105" s="3" t="e">
        <f>VLOOKUP(A105,'DK Pricing'!H:J,3,FALSE)</f>
        <v>#N/A</v>
      </c>
      <c r="D105" s="1" t="e">
        <f t="shared" si="19"/>
        <v>#REF!</v>
      </c>
      <c r="E105" s="8" t="e">
        <f>VLOOKUP(A105,#REF!,2,FALSE)</f>
        <v>#REF!</v>
      </c>
      <c r="H105" s="8" t="e">
        <f t="shared" si="21"/>
        <v>#REF!</v>
      </c>
      <c r="I105" s="8" t="e">
        <f>VLOOKUP(A105,#REF!,3,FALSE)</f>
        <v>#REF!</v>
      </c>
      <c r="J105" s="8" t="e">
        <f>VLOOKUP(A105,#REF!,4,FALSE)</f>
        <v>#REF!</v>
      </c>
      <c r="K105" s="1" t="e">
        <f>VLOOKUP(A105,SG!H:L,7,FALSE)</f>
        <v>#N/A</v>
      </c>
      <c r="L105" s="1" t="e">
        <f>VLOOKUP(A105,SG!H:L,5,FALSE)</f>
        <v>#N/A</v>
      </c>
      <c r="M105" s="1" t="e">
        <f>VLOOKUP(A105,SG!H:L,6,FALSE)</f>
        <v>#N/A</v>
      </c>
      <c r="N105" s="1" t="e">
        <f t="shared" si="24"/>
        <v>#N/A</v>
      </c>
      <c r="O105" s="1" t="e">
        <f>VLOOKUP(A105,SG!H:L,4,FALSE)</f>
        <v>#N/A</v>
      </c>
      <c r="P105" s="1" t="e">
        <f>VLOOKUP(A105,SG!H:L,3,FALSE)</f>
        <v>#N/A</v>
      </c>
      <c r="Q105" s="1" t="e">
        <f>VLOOKUP(A105,#REF!,8,FALSE)</f>
        <v>#REF!</v>
      </c>
      <c r="R105" s="1" t="e">
        <f>VLOOKUP(A105,#REF!,7,FALSE)</f>
        <v>#REF!</v>
      </c>
      <c r="S105" s="1">
        <v>100</v>
      </c>
      <c r="T105" s="1">
        <v>100</v>
      </c>
      <c r="U105" s="47" t="e">
        <f t="shared" si="15"/>
        <v>#REF!</v>
      </c>
      <c r="V105" s="1">
        <f t="shared" si="22"/>
        <v>6</v>
      </c>
      <c r="W105" s="1">
        <f t="shared" si="23"/>
        <v>6</v>
      </c>
    </row>
    <row r="106" spans="1:23">
      <c r="A106" s="42" t="s">
        <v>277</v>
      </c>
      <c r="B106" s="3" t="e">
        <f>VLOOKUP(A106,'DK Pricing'!H:J,3,FALSE)</f>
        <v>#N/A</v>
      </c>
      <c r="C106" s="3">
        <f>VLOOKUP(A106,'[3]FanDuel-PGA-2018-06-23-26477-pl'!$D:$H,5,FALSE)</f>
        <v>9900</v>
      </c>
      <c r="D106" s="1" t="e">
        <f t="shared" si="19"/>
        <v>#REF!</v>
      </c>
      <c r="E106" s="8" t="e">
        <f>VLOOKUP(A106,#REF!,2,FALSE)</f>
        <v>#REF!</v>
      </c>
      <c r="F106" s="8">
        <v>68</v>
      </c>
      <c r="G106" s="8">
        <v>66</v>
      </c>
      <c r="H106" s="8" t="e">
        <f t="shared" si="21"/>
        <v>#REF!</v>
      </c>
      <c r="I106" s="8" t="e">
        <f>VLOOKUP(A106,#REF!,3,FALSE)</f>
        <v>#REF!</v>
      </c>
      <c r="J106" s="8" t="e">
        <f>VLOOKUP(A106,#REF!,4,FALSE)</f>
        <v>#REF!</v>
      </c>
      <c r="K106" s="1" t="e">
        <f>VLOOKUP(A106,SG!H:L,7,FALSE)</f>
        <v>#N/A</v>
      </c>
      <c r="L106" s="1" t="e">
        <f>VLOOKUP(A106,SG!H:L,5,FALSE)</f>
        <v>#N/A</v>
      </c>
      <c r="M106" s="1" t="e">
        <f>VLOOKUP(A106,SG!H:L,6,FALSE)</f>
        <v>#N/A</v>
      </c>
      <c r="N106" s="1" t="e">
        <f t="shared" si="24"/>
        <v>#N/A</v>
      </c>
      <c r="O106" s="1" t="e">
        <f>VLOOKUP(A106,SG!H:L,4,FALSE)</f>
        <v>#N/A</v>
      </c>
      <c r="P106" s="1" t="e">
        <f>VLOOKUP(A106,SG!H:L,3,FALSE)</f>
        <v>#N/A</v>
      </c>
      <c r="Q106" s="1" t="e">
        <f>VLOOKUP(A106,#REF!,8,FALSE)</f>
        <v>#REF!</v>
      </c>
      <c r="R106" s="1" t="e">
        <f>VLOOKUP(A106,#REF!,7,FALSE)</f>
        <v>#REF!</v>
      </c>
      <c r="S106" s="1">
        <v>61</v>
      </c>
      <c r="T106" s="1">
        <v>91</v>
      </c>
      <c r="U106" s="47" t="e">
        <f t="shared" si="15"/>
        <v>#REF!</v>
      </c>
      <c r="V106" s="1">
        <f t="shared" si="22"/>
        <v>9.5</v>
      </c>
      <c r="W106" s="1">
        <f t="shared" si="23"/>
        <v>7.6</v>
      </c>
    </row>
    <row r="107" spans="1:23">
      <c r="A107" s="43" t="s">
        <v>192</v>
      </c>
      <c r="B107" s="3" t="e">
        <f>VLOOKUP(A107,'DK Pricing'!H:J,3,FALSE)</f>
        <v>#N/A</v>
      </c>
      <c r="D107" s="1" t="e">
        <f t="shared" si="19"/>
        <v>#REF!</v>
      </c>
      <c r="E107" s="8" t="e">
        <f>VLOOKUP(A107,#REF!,2,FALSE)</f>
        <v>#REF!</v>
      </c>
      <c r="H107" s="8" t="e">
        <f t="shared" si="21"/>
        <v>#REF!</v>
      </c>
      <c r="I107" s="8" t="e">
        <f>VLOOKUP(A107,#REF!,3,FALSE)</f>
        <v>#REF!</v>
      </c>
      <c r="J107" s="8" t="e">
        <f>VLOOKUP(A107,#REF!,4,FALSE)</f>
        <v>#REF!</v>
      </c>
      <c r="K107" s="1" t="e">
        <f>VLOOKUP(A107,SG!H:L,7,FALSE)</f>
        <v>#N/A</v>
      </c>
      <c r="L107" s="1" t="e">
        <f>VLOOKUP(A107,SG!H:L,5,FALSE)</f>
        <v>#N/A</v>
      </c>
      <c r="M107" s="1" t="e">
        <f>VLOOKUP(A107,SG!H:L,6,FALSE)</f>
        <v>#N/A</v>
      </c>
      <c r="N107" s="1" t="e">
        <f t="shared" si="24"/>
        <v>#N/A</v>
      </c>
      <c r="O107" s="1" t="e">
        <f>VLOOKUP(A107,SG!H:L,4,FALSE)</f>
        <v>#N/A</v>
      </c>
      <c r="P107" s="1" t="e">
        <f>VLOOKUP(A107,SG!H:L,3,FALSE)</f>
        <v>#N/A</v>
      </c>
      <c r="Q107" s="1" t="e">
        <f>VLOOKUP(A107,#REF!,8,FALSE)</f>
        <v>#REF!</v>
      </c>
      <c r="R107" s="1" t="e">
        <f>VLOOKUP(A107,#REF!,7,FALSE)</f>
        <v>#REF!</v>
      </c>
      <c r="S107" s="1">
        <v>205</v>
      </c>
      <c r="T107" s="1">
        <v>169</v>
      </c>
      <c r="U107" s="47" t="e">
        <f t="shared" si="15"/>
        <v>#REF!</v>
      </c>
      <c r="V107" s="1">
        <f t="shared" si="22"/>
        <v>0.1</v>
      </c>
      <c r="W107" s="1">
        <f t="shared" si="23"/>
        <v>1.9</v>
      </c>
    </row>
    <row r="108" spans="1:23">
      <c r="A108" s="43" t="s">
        <v>131</v>
      </c>
      <c r="B108" s="3" t="e">
        <f>VLOOKUP(A108,'DK Pricing'!H:J,3,FALSE)</f>
        <v>#N/A</v>
      </c>
      <c r="D108" s="1" t="e">
        <f t="shared" si="19"/>
        <v>#REF!</v>
      </c>
      <c r="E108" s="8" t="e">
        <f>VLOOKUP(A108,#REF!,2,FALSE)</f>
        <v>#REF!</v>
      </c>
      <c r="H108" s="8" t="e">
        <f t="shared" si="21"/>
        <v>#REF!</v>
      </c>
      <c r="I108" s="8" t="e">
        <f>VLOOKUP(A108,#REF!,3,FALSE)</f>
        <v>#REF!</v>
      </c>
      <c r="J108" s="8" t="e">
        <f>VLOOKUP(A108,#REF!,4,FALSE)</f>
        <v>#REF!</v>
      </c>
      <c r="K108" s="1" t="e">
        <f>VLOOKUP(A108,SG!H:L,7,FALSE)</f>
        <v>#N/A</v>
      </c>
      <c r="L108" s="1" t="e">
        <f>VLOOKUP(A108,SG!H:L,5,FALSE)</f>
        <v>#N/A</v>
      </c>
      <c r="M108" s="1" t="e">
        <f>VLOOKUP(A108,SG!H:L,6,FALSE)</f>
        <v>#N/A</v>
      </c>
      <c r="N108" s="1" t="e">
        <f t="shared" si="24"/>
        <v>#N/A</v>
      </c>
      <c r="O108" s="1" t="e">
        <f>VLOOKUP(A108,SG!H:L,4,FALSE)</f>
        <v>#N/A</v>
      </c>
      <c r="P108" s="1" t="e">
        <f>VLOOKUP(A108,SG!H:L,3,FALSE)</f>
        <v>#N/A</v>
      </c>
      <c r="Q108" s="1" t="e">
        <f>VLOOKUP(A108,#REF!,8,FALSE)</f>
        <v>#REF!</v>
      </c>
      <c r="R108" s="1" t="e">
        <f>VLOOKUP(A108,#REF!,7,FALSE)</f>
        <v>#REF!</v>
      </c>
      <c r="S108" s="1">
        <v>102</v>
      </c>
      <c r="T108" s="1">
        <v>77</v>
      </c>
      <c r="U108" s="47" t="e">
        <f t="shared" si="15"/>
        <v>#REF!</v>
      </c>
      <c r="V108" s="1">
        <f t="shared" si="22"/>
        <v>5.8</v>
      </c>
      <c r="W108" s="1">
        <f t="shared" si="23"/>
        <v>8.5</v>
      </c>
    </row>
    <row r="109" spans="1:23">
      <c r="A109" s="43" t="s">
        <v>182</v>
      </c>
      <c r="B109" s="3">
        <f>VLOOKUP(A109,'DK Pricing'!H:J,3,FALSE)</f>
        <v>7100</v>
      </c>
      <c r="D109" s="1" t="e">
        <f t="shared" si="19"/>
        <v>#REF!</v>
      </c>
      <c r="E109" s="8" t="e">
        <f>VLOOKUP(A109,#REF!,2,FALSE)</f>
        <v>#REF!</v>
      </c>
      <c r="H109" s="8" t="e">
        <f t="shared" si="21"/>
        <v>#REF!</v>
      </c>
      <c r="I109" s="8" t="e">
        <f>VLOOKUP(A109,#REF!,3,FALSE)</f>
        <v>#REF!</v>
      </c>
      <c r="J109" s="8" t="e">
        <f>VLOOKUP(A109,#REF!,4,FALSE)</f>
        <v>#REF!</v>
      </c>
      <c r="K109" s="1" t="e">
        <f>VLOOKUP(A109,SG!H:L,7,FALSE)</f>
        <v>#N/A</v>
      </c>
      <c r="L109" s="1" t="e">
        <f>VLOOKUP(A109,SG!H:L,5,FALSE)</f>
        <v>#N/A</v>
      </c>
      <c r="M109" s="1" t="e">
        <f>VLOOKUP(A109,SG!H:L,6,FALSE)</f>
        <v>#N/A</v>
      </c>
      <c r="N109" s="1" t="e">
        <f t="shared" si="24"/>
        <v>#N/A</v>
      </c>
      <c r="O109" s="1" t="e">
        <f>VLOOKUP(A109,SG!H:L,4,FALSE)</f>
        <v>#N/A</v>
      </c>
      <c r="P109" s="1" t="e">
        <f>VLOOKUP(A109,SG!H:L,3,FALSE)</f>
        <v>#N/A</v>
      </c>
      <c r="Q109" s="1" t="e">
        <f>VLOOKUP(A109,#REF!,8,FALSE)</f>
        <v>#REF!</v>
      </c>
      <c r="R109" s="1" t="e">
        <f>VLOOKUP(A109,#REF!,7,FALSE)</f>
        <v>#REF!</v>
      </c>
      <c r="S109" s="1">
        <v>190</v>
      </c>
      <c r="T109" s="1">
        <v>185</v>
      </c>
      <c r="U109" s="47" t="e">
        <f t="shared" si="15"/>
        <v>#REF!</v>
      </c>
      <c r="V109" s="1">
        <f t="shared" si="22"/>
        <v>0.8</v>
      </c>
      <c r="W109" s="1">
        <f t="shared" si="23"/>
        <v>1</v>
      </c>
    </row>
    <row r="110" spans="1:23">
      <c r="A110" s="43" t="s">
        <v>156</v>
      </c>
      <c r="B110" s="3" t="e">
        <f>VLOOKUP(A110,'DK Pricing'!H:J,3,FALSE)</f>
        <v>#N/A</v>
      </c>
      <c r="D110" s="1" t="e">
        <f t="shared" si="19"/>
        <v>#REF!</v>
      </c>
      <c r="E110" s="8" t="e">
        <f>VLOOKUP(A110,#REF!,2,FALSE)</f>
        <v>#REF!</v>
      </c>
      <c r="H110" s="8" t="e">
        <f t="shared" si="21"/>
        <v>#REF!</v>
      </c>
      <c r="I110" s="8" t="e">
        <f>VLOOKUP(A110,#REF!,3,FALSE)</f>
        <v>#REF!</v>
      </c>
      <c r="J110" s="8" t="e">
        <f>VLOOKUP(A110,#REF!,4,FALSE)</f>
        <v>#REF!</v>
      </c>
      <c r="K110" s="1" t="e">
        <f>VLOOKUP(A110,SG!H:L,7,FALSE)</f>
        <v>#N/A</v>
      </c>
      <c r="L110" s="1" t="e">
        <f>VLOOKUP(A110,SG!H:L,5,FALSE)</f>
        <v>#N/A</v>
      </c>
      <c r="M110" s="1" t="e">
        <f>VLOOKUP(A110,SG!H:L,6,FALSE)</f>
        <v>#N/A</v>
      </c>
      <c r="N110" s="1" t="e">
        <f t="shared" si="24"/>
        <v>#N/A</v>
      </c>
      <c r="O110" s="1" t="e">
        <f>VLOOKUP(A110,SG!H:L,4,FALSE)</f>
        <v>#N/A</v>
      </c>
      <c r="P110" s="1" t="e">
        <f>VLOOKUP(A110,SG!H:L,3,FALSE)</f>
        <v>#N/A</v>
      </c>
      <c r="Q110" s="1" t="e">
        <f>VLOOKUP(A110,#REF!,8,FALSE)</f>
        <v>#REF!</v>
      </c>
      <c r="R110" s="1" t="e">
        <f>VLOOKUP(A110,#REF!,7,FALSE)</f>
        <v>#REF!</v>
      </c>
      <c r="S110" s="1">
        <v>185</v>
      </c>
      <c r="T110" s="1">
        <v>128</v>
      </c>
      <c r="U110" s="47" t="e">
        <f t="shared" si="15"/>
        <v>#REF!</v>
      </c>
      <c r="V110" s="1">
        <f t="shared" si="22"/>
        <v>1</v>
      </c>
      <c r="W110" s="1">
        <f t="shared" si="23"/>
        <v>4.0999999999999996</v>
      </c>
    </row>
    <row r="111" spans="1:23">
      <c r="A111" s="43" t="s">
        <v>178</v>
      </c>
      <c r="B111" s="3" t="e">
        <f>VLOOKUP(A111,'DK Pricing'!H:J,3,FALSE)</f>
        <v>#N/A</v>
      </c>
      <c r="D111" s="1" t="e">
        <f t="shared" si="19"/>
        <v>#REF!</v>
      </c>
      <c r="E111" s="8" t="e">
        <f>VLOOKUP(A111,#REF!,2,FALSE)</f>
        <v>#REF!</v>
      </c>
      <c r="H111" s="8" t="e">
        <f t="shared" si="21"/>
        <v>#REF!</v>
      </c>
      <c r="I111" s="8" t="e">
        <f>VLOOKUP(A111,#REF!,3,FALSE)</f>
        <v>#REF!</v>
      </c>
      <c r="J111" s="8" t="e">
        <f>VLOOKUP(A111,#REF!,4,FALSE)</f>
        <v>#REF!</v>
      </c>
      <c r="K111" s="1" t="e">
        <f>VLOOKUP(A111,SG!H:L,7,FALSE)</f>
        <v>#N/A</v>
      </c>
      <c r="L111" s="1" t="e">
        <f>VLOOKUP(A111,SG!H:L,5,FALSE)</f>
        <v>#N/A</v>
      </c>
      <c r="M111" s="1" t="e">
        <f>VLOOKUP(A111,SG!H:L,6,FALSE)</f>
        <v>#N/A</v>
      </c>
      <c r="N111" s="1" t="e">
        <f t="shared" si="24"/>
        <v>#N/A</v>
      </c>
      <c r="O111" s="1" t="e">
        <f>VLOOKUP(A111,SG!H:L,4,FALSE)</f>
        <v>#N/A</v>
      </c>
      <c r="P111" s="1" t="e">
        <f>VLOOKUP(A111,SG!H:L,3,FALSE)</f>
        <v>#N/A</v>
      </c>
      <c r="Q111" s="1" t="e">
        <f>VLOOKUP(A111,#REF!,8,FALSE)</f>
        <v>#REF!</v>
      </c>
      <c r="R111" s="1" t="e">
        <f>VLOOKUP(A111,#REF!,7,FALSE)</f>
        <v>#REF!</v>
      </c>
      <c r="S111" s="1">
        <v>134</v>
      </c>
      <c r="T111" s="1">
        <v>189</v>
      </c>
      <c r="U111" s="47" t="e">
        <f t="shared" si="15"/>
        <v>#REF!</v>
      </c>
      <c r="V111" s="1">
        <f t="shared" si="22"/>
        <v>3.7</v>
      </c>
      <c r="W111" s="1">
        <f t="shared" si="23"/>
        <v>0.8</v>
      </c>
    </row>
    <row r="112" spans="1:23">
      <c r="A112" s="43" t="s">
        <v>318</v>
      </c>
      <c r="B112" s="3" t="e">
        <f>VLOOKUP(A112,'DK Pricing'!H:J,3,FALSE)</f>
        <v>#N/A</v>
      </c>
      <c r="D112" s="1" t="e">
        <f t="shared" si="19"/>
        <v>#REF!</v>
      </c>
      <c r="E112" s="8" t="e">
        <f>VLOOKUP(A112,#REF!,2,FALSE)</f>
        <v>#REF!</v>
      </c>
      <c r="H112" s="8" t="e">
        <f t="shared" si="21"/>
        <v>#REF!</v>
      </c>
      <c r="I112" s="8" t="e">
        <f>VLOOKUP(A112,#REF!,3,FALSE)</f>
        <v>#REF!</v>
      </c>
      <c r="J112" s="8" t="e">
        <f>VLOOKUP(A112,#REF!,4,FALSE)</f>
        <v>#REF!</v>
      </c>
      <c r="K112" s="1" t="e">
        <f>VLOOKUP(A112,SG!H:L,7,FALSE)</f>
        <v>#N/A</v>
      </c>
      <c r="L112" s="1" t="e">
        <f>VLOOKUP(A112,SG!H:L,5,FALSE)</f>
        <v>#N/A</v>
      </c>
      <c r="M112" s="1" t="e">
        <f>VLOOKUP(A112,SG!H:L,6,FALSE)</f>
        <v>#N/A</v>
      </c>
      <c r="N112" s="1" t="e">
        <f t="shared" si="24"/>
        <v>#N/A</v>
      </c>
      <c r="O112" s="1" t="e">
        <f>VLOOKUP(A112,SG!H:L,4,FALSE)</f>
        <v>#N/A</v>
      </c>
      <c r="P112" s="1" t="e">
        <f>VLOOKUP(A112,SG!H:L,3,FALSE)</f>
        <v>#N/A</v>
      </c>
      <c r="Q112" s="1" t="e">
        <f>VLOOKUP(A112,#REF!,8,FALSE)</f>
        <v>#REF!</v>
      </c>
      <c r="R112" s="1" t="e">
        <f>VLOOKUP(A112,#REF!,7,FALSE)</f>
        <v>#REF!</v>
      </c>
      <c r="S112" s="1">
        <v>100</v>
      </c>
      <c r="T112" s="1">
        <v>100</v>
      </c>
      <c r="U112" s="47" t="e">
        <f t="shared" ref="U112:U119" si="25">(I112*3.75)-(J112*1.75)+((K112+L112+M112+N112+N112+O112+P112)/3)+(AA112/3)+(AB112/3)+(AC112/3)+(AD112/3)-(B112/750)+(V112/3)+(W112/3)+X112+Y112+12</f>
        <v>#REF!</v>
      </c>
      <c r="V112" s="1">
        <f t="shared" si="22"/>
        <v>6</v>
      </c>
      <c r="W112" s="1">
        <f t="shared" si="23"/>
        <v>6</v>
      </c>
    </row>
    <row r="113" spans="1:23">
      <c r="A113" s="43" t="s">
        <v>83</v>
      </c>
      <c r="B113" s="3">
        <f>VLOOKUP(A113,'DK Pricing'!H:J,3,FALSE)</f>
        <v>6700</v>
      </c>
      <c r="D113" s="1" t="e">
        <f t="shared" si="19"/>
        <v>#REF!</v>
      </c>
      <c r="E113" s="8" t="e">
        <f>VLOOKUP(A113,#REF!,2,FALSE)</f>
        <v>#REF!</v>
      </c>
      <c r="H113" s="8" t="e">
        <f t="shared" si="21"/>
        <v>#REF!</v>
      </c>
      <c r="I113" s="8" t="e">
        <f>VLOOKUP(A113,#REF!,3,FALSE)</f>
        <v>#REF!</v>
      </c>
      <c r="J113" s="8" t="e">
        <f>VLOOKUP(A113,#REF!,4,FALSE)</f>
        <v>#REF!</v>
      </c>
      <c r="K113" s="1" t="e">
        <f>VLOOKUP(A113,SG!H:L,7,FALSE)</f>
        <v>#N/A</v>
      </c>
      <c r="L113" s="1" t="e">
        <f>VLOOKUP(A113,SG!H:L,5,FALSE)</f>
        <v>#N/A</v>
      </c>
      <c r="M113" s="1" t="e">
        <f>VLOOKUP(A113,SG!H:L,6,FALSE)</f>
        <v>#N/A</v>
      </c>
      <c r="N113" s="1" t="e">
        <f t="shared" si="24"/>
        <v>#N/A</v>
      </c>
      <c r="O113" s="1" t="e">
        <f>VLOOKUP(A113,SG!H:L,4,FALSE)</f>
        <v>#N/A</v>
      </c>
      <c r="P113" s="1" t="e">
        <f>VLOOKUP(A113,SG!H:L,3,FALSE)</f>
        <v>#N/A</v>
      </c>
      <c r="Q113" s="1" t="e">
        <f>VLOOKUP(A113,#REF!,8,FALSE)</f>
        <v>#REF!</v>
      </c>
      <c r="R113" s="1" t="e">
        <f>VLOOKUP(A113,#REF!,7,FALSE)</f>
        <v>#REF!</v>
      </c>
      <c r="S113" s="1">
        <v>199</v>
      </c>
      <c r="T113" s="1">
        <v>172</v>
      </c>
      <c r="U113" s="47" t="e">
        <f t="shared" si="25"/>
        <v>#REF!</v>
      </c>
      <c r="V113" s="1">
        <f t="shared" si="22"/>
        <v>0.3</v>
      </c>
      <c r="W113" s="1">
        <f t="shared" si="23"/>
        <v>1.7</v>
      </c>
    </row>
    <row r="114" spans="1:23">
      <c r="A114" s="43" t="s">
        <v>91</v>
      </c>
      <c r="B114" s="3">
        <f>VLOOKUP(A114,'DK Pricing'!H:J,3,FALSE)</f>
        <v>6200</v>
      </c>
      <c r="D114" s="1" t="e">
        <f t="shared" si="19"/>
        <v>#REF!</v>
      </c>
      <c r="E114" s="8" t="e">
        <f>VLOOKUP(A114,#REF!,2,FALSE)</f>
        <v>#REF!</v>
      </c>
      <c r="H114" s="8" t="e">
        <f t="shared" si="21"/>
        <v>#REF!</v>
      </c>
      <c r="I114" s="8" t="e">
        <f>VLOOKUP(A114,#REF!,3,FALSE)</f>
        <v>#REF!</v>
      </c>
      <c r="J114" s="8" t="e">
        <f>VLOOKUP(A114,#REF!,4,FALSE)</f>
        <v>#REF!</v>
      </c>
      <c r="K114" s="1" t="e">
        <f>VLOOKUP(A114,SG!H:L,7,FALSE)</f>
        <v>#N/A</v>
      </c>
      <c r="L114" s="1" t="e">
        <f>VLOOKUP(A114,SG!H:L,5,FALSE)</f>
        <v>#N/A</v>
      </c>
      <c r="M114" s="1" t="e">
        <f>VLOOKUP(A114,SG!H:L,6,FALSE)</f>
        <v>#N/A</v>
      </c>
      <c r="N114" s="1" t="e">
        <f t="shared" si="24"/>
        <v>#N/A</v>
      </c>
      <c r="O114" s="1" t="e">
        <f>VLOOKUP(A114,SG!H:L,4,FALSE)</f>
        <v>#N/A</v>
      </c>
      <c r="P114" s="1" t="e">
        <f>VLOOKUP(A114,SG!H:L,3,FALSE)</f>
        <v>#N/A</v>
      </c>
      <c r="Q114" s="1" t="e">
        <f>VLOOKUP(A114,#REF!,8,FALSE)</f>
        <v>#REF!</v>
      </c>
      <c r="R114" s="1" t="e">
        <f>VLOOKUP(A114,#REF!,7,FALSE)</f>
        <v>#REF!</v>
      </c>
      <c r="S114" s="1">
        <v>134</v>
      </c>
      <c r="T114" s="1">
        <v>130</v>
      </c>
      <c r="U114" s="47" t="e">
        <f t="shared" si="25"/>
        <v>#REF!</v>
      </c>
      <c r="V114" s="1">
        <f t="shared" si="22"/>
        <v>3.7</v>
      </c>
      <c r="W114" s="1">
        <f t="shared" si="23"/>
        <v>3.8</v>
      </c>
    </row>
    <row r="115" spans="1:23">
      <c r="A115" s="43" t="s">
        <v>34</v>
      </c>
      <c r="B115" s="3" t="e">
        <f>VLOOKUP(A115,'DK Pricing'!H:J,3,FALSE)</f>
        <v>#N/A</v>
      </c>
      <c r="D115" s="1" t="e">
        <f t="shared" si="19"/>
        <v>#REF!</v>
      </c>
      <c r="E115" s="8" t="e">
        <f>VLOOKUP(A115,#REF!,2,FALSE)</f>
        <v>#REF!</v>
      </c>
      <c r="H115" s="8" t="e">
        <f t="shared" si="21"/>
        <v>#REF!</v>
      </c>
      <c r="I115" s="8" t="e">
        <f>VLOOKUP(A115,#REF!,3,FALSE)</f>
        <v>#REF!</v>
      </c>
      <c r="J115" s="8" t="e">
        <f>VLOOKUP(A115,#REF!,4,FALSE)</f>
        <v>#REF!</v>
      </c>
      <c r="K115" s="1" t="e">
        <f>VLOOKUP(A115,SG!H:L,7,FALSE)</f>
        <v>#N/A</v>
      </c>
      <c r="L115" s="1" t="e">
        <f>VLOOKUP(A115,SG!H:L,5,FALSE)</f>
        <v>#N/A</v>
      </c>
      <c r="M115" s="1" t="e">
        <f>VLOOKUP(A115,SG!H:L,6,FALSE)</f>
        <v>#N/A</v>
      </c>
      <c r="N115" s="1" t="e">
        <f t="shared" si="24"/>
        <v>#N/A</v>
      </c>
      <c r="O115" s="1" t="e">
        <f>VLOOKUP(A115,SG!H:L,4,FALSE)</f>
        <v>#N/A</v>
      </c>
      <c r="P115" s="1" t="e">
        <f>VLOOKUP(A115,SG!H:L,3,FALSE)</f>
        <v>#N/A</v>
      </c>
      <c r="Q115" s="1" t="e">
        <f>VLOOKUP(A115,#REF!,8,FALSE)</f>
        <v>#REF!</v>
      </c>
      <c r="R115" s="1" t="e">
        <f>VLOOKUP(A115,#REF!,7,FALSE)</f>
        <v>#REF!</v>
      </c>
      <c r="S115" s="1">
        <v>156</v>
      </c>
      <c r="T115" s="1">
        <v>202</v>
      </c>
      <c r="U115" s="47" t="e">
        <f t="shared" si="25"/>
        <v>#REF!</v>
      </c>
      <c r="V115" s="1">
        <f t="shared" si="22"/>
        <v>2.7</v>
      </c>
      <c r="W115" s="1">
        <f t="shared" si="23"/>
        <v>0.2</v>
      </c>
    </row>
    <row r="116" spans="1:23">
      <c r="A116" s="42" t="s">
        <v>32</v>
      </c>
      <c r="B116" s="3" t="e">
        <f>VLOOKUP(A116,'DK Pricing'!H:J,3,FALSE)</f>
        <v>#N/A</v>
      </c>
      <c r="C116" s="3">
        <f>VLOOKUP(A116,'[3]FanDuel-PGA-2018-06-23-26477-pl'!$D:$H,5,FALSE)</f>
        <v>8100</v>
      </c>
      <c r="D116" s="1" t="e">
        <f t="shared" si="19"/>
        <v>#REF!</v>
      </c>
      <c r="E116" s="8" t="e">
        <f>VLOOKUP(A116,#REF!,2,FALSE)</f>
        <v>#REF!</v>
      </c>
      <c r="F116" s="8">
        <v>68</v>
      </c>
      <c r="G116" s="8">
        <v>67</v>
      </c>
      <c r="H116" s="8" t="e">
        <f t="shared" si="21"/>
        <v>#REF!</v>
      </c>
      <c r="I116" s="8" t="e">
        <f>VLOOKUP(A116,#REF!,3,FALSE)</f>
        <v>#REF!</v>
      </c>
      <c r="J116" s="8" t="e">
        <f>VLOOKUP(A116,#REF!,4,FALSE)</f>
        <v>#REF!</v>
      </c>
      <c r="K116" s="1" t="e">
        <f>VLOOKUP(A116,SG!H:L,7,FALSE)</f>
        <v>#N/A</v>
      </c>
      <c r="L116" s="1" t="e">
        <f>VLOOKUP(A116,SG!H:L,5,FALSE)</f>
        <v>#N/A</v>
      </c>
      <c r="M116" s="1" t="e">
        <f>VLOOKUP(A116,SG!H:L,6,FALSE)</f>
        <v>#N/A</v>
      </c>
      <c r="N116" s="1" t="e">
        <f t="shared" si="24"/>
        <v>#N/A</v>
      </c>
      <c r="O116" s="1" t="e">
        <f>VLOOKUP(A116,SG!H:L,4,FALSE)</f>
        <v>#N/A</v>
      </c>
      <c r="P116" s="1" t="e">
        <f>VLOOKUP(A116,SG!H:L,3,FALSE)</f>
        <v>#N/A</v>
      </c>
      <c r="Q116" s="1" t="e">
        <f>VLOOKUP(A116,#REF!,8,FALSE)</f>
        <v>#REF!</v>
      </c>
      <c r="R116" s="1" t="e">
        <f>VLOOKUP(A116,#REF!,7,FALSE)</f>
        <v>#REF!</v>
      </c>
      <c r="S116" s="1">
        <v>102</v>
      </c>
      <c r="T116" s="1">
        <v>36</v>
      </c>
      <c r="U116" s="47" t="e">
        <f t="shared" si="25"/>
        <v>#REF!</v>
      </c>
      <c r="V116" s="1">
        <f t="shared" si="22"/>
        <v>5.8</v>
      </c>
      <c r="W116" s="1">
        <f t="shared" si="23"/>
        <v>11.1</v>
      </c>
    </row>
    <row r="117" spans="1:23">
      <c r="A117" s="42" t="s">
        <v>63</v>
      </c>
      <c r="B117" s="3" t="e">
        <f>VLOOKUP(A117,'DK Pricing'!H:J,3,FALSE)</f>
        <v>#N/A</v>
      </c>
      <c r="C117" s="3">
        <f>VLOOKUP(A117,'[3]FanDuel-PGA-2018-06-23-26477-pl'!$D:$H,5,FALSE)</f>
        <v>8000</v>
      </c>
      <c r="D117" s="1" t="e">
        <f t="shared" si="19"/>
        <v>#REF!</v>
      </c>
      <c r="E117" s="8" t="e">
        <f>VLOOKUP(A117,#REF!,2,FALSE)</f>
        <v>#REF!</v>
      </c>
      <c r="F117" s="8">
        <v>70</v>
      </c>
      <c r="G117" s="8">
        <v>70</v>
      </c>
      <c r="H117" s="8" t="e">
        <f t="shared" si="21"/>
        <v>#REF!</v>
      </c>
      <c r="I117" s="8" t="e">
        <f>VLOOKUP(A117,#REF!,3,FALSE)</f>
        <v>#REF!</v>
      </c>
      <c r="J117" s="8" t="e">
        <f>VLOOKUP(A117,#REF!,4,FALSE)</f>
        <v>#REF!</v>
      </c>
      <c r="K117" s="1" t="e">
        <f>VLOOKUP(A117,SG!H:L,7,FALSE)</f>
        <v>#N/A</v>
      </c>
      <c r="L117" s="1" t="e">
        <f>VLOOKUP(A117,SG!H:L,5,FALSE)</f>
        <v>#N/A</v>
      </c>
      <c r="M117" s="1" t="e">
        <f>VLOOKUP(A117,SG!H:L,6,FALSE)</f>
        <v>#N/A</v>
      </c>
      <c r="N117" s="1" t="e">
        <f t="shared" si="24"/>
        <v>#N/A</v>
      </c>
      <c r="O117" s="1" t="e">
        <f>VLOOKUP(A117,SG!H:L,4,FALSE)</f>
        <v>#N/A</v>
      </c>
      <c r="P117" s="1" t="e">
        <f>VLOOKUP(A117,SG!H:L,3,FALSE)</f>
        <v>#N/A</v>
      </c>
      <c r="Q117" s="1" t="e">
        <f>VLOOKUP(A117,#REF!,8,FALSE)</f>
        <v>#REF!</v>
      </c>
      <c r="R117" s="1" t="e">
        <f>VLOOKUP(A117,#REF!,7,FALSE)</f>
        <v>#REF!</v>
      </c>
      <c r="S117" s="1">
        <v>106</v>
      </c>
      <c r="T117" s="1">
        <v>31</v>
      </c>
      <c r="U117" s="47" t="e">
        <f t="shared" si="25"/>
        <v>#REF!</v>
      </c>
      <c r="V117" s="1">
        <f t="shared" si="22"/>
        <v>5.4</v>
      </c>
      <c r="W117" s="1">
        <f t="shared" si="23"/>
        <v>11.3</v>
      </c>
    </row>
    <row r="118" spans="1:23">
      <c r="A118" s="42" t="s">
        <v>153</v>
      </c>
      <c r="B118" s="3" t="e">
        <f>VLOOKUP(A118,'DK Pricing'!H:J,3,FALSE)</f>
        <v>#N/A</v>
      </c>
      <c r="C118" s="3">
        <f>VLOOKUP(A118,'[3]FanDuel-PGA-2018-06-23-26477-pl'!$D:$H,5,FALSE)</f>
        <v>8100</v>
      </c>
      <c r="D118" s="1" t="e">
        <f t="shared" si="19"/>
        <v>#REF!</v>
      </c>
      <c r="E118" s="8" t="e">
        <f>VLOOKUP(A118,#REF!,2,FALSE)</f>
        <v>#REF!</v>
      </c>
      <c r="F118" s="8">
        <v>72</v>
      </c>
      <c r="G118" s="8">
        <v>68</v>
      </c>
      <c r="H118" s="8" t="e">
        <f t="shared" si="21"/>
        <v>#REF!</v>
      </c>
      <c r="I118" s="8" t="e">
        <f>VLOOKUP(A118,#REF!,3,FALSE)</f>
        <v>#REF!</v>
      </c>
      <c r="J118" s="8" t="e">
        <f>VLOOKUP(A118,#REF!,4,FALSE)</f>
        <v>#REF!</v>
      </c>
      <c r="K118" s="1" t="e">
        <f>VLOOKUP(A118,SG!H:L,7,FALSE)</f>
        <v>#N/A</v>
      </c>
      <c r="L118" s="1" t="e">
        <f>VLOOKUP(A118,SG!H:L,5,FALSE)</f>
        <v>#N/A</v>
      </c>
      <c r="M118" s="1" t="e">
        <f>VLOOKUP(A118,SG!H:L,6,FALSE)</f>
        <v>#N/A</v>
      </c>
      <c r="N118" s="1" t="e">
        <f t="shared" si="24"/>
        <v>#N/A</v>
      </c>
      <c r="O118" s="1" t="e">
        <f>VLOOKUP(A118,SG!H:L,4,FALSE)</f>
        <v>#N/A</v>
      </c>
      <c r="P118" s="1" t="e">
        <f>VLOOKUP(A118,SG!H:L,3,FALSE)</f>
        <v>#N/A</v>
      </c>
      <c r="Q118" s="1" t="e">
        <f>VLOOKUP(A118,#REF!,8,FALSE)</f>
        <v>#REF!</v>
      </c>
      <c r="R118" s="1" t="e">
        <f>VLOOKUP(A118,#REF!,7,FALSE)</f>
        <v>#REF!</v>
      </c>
      <c r="S118" s="1">
        <v>134</v>
      </c>
      <c r="T118" s="1">
        <v>54</v>
      </c>
      <c r="U118" s="47" t="e">
        <f t="shared" si="25"/>
        <v>#REF!</v>
      </c>
      <c r="V118" s="1">
        <f t="shared" si="22"/>
        <v>3.7</v>
      </c>
      <c r="W118" s="1">
        <f t="shared" si="23"/>
        <v>10.199999999999999</v>
      </c>
    </row>
    <row r="119" spans="1:23">
      <c r="A119" s="43" t="s">
        <v>253</v>
      </c>
      <c r="B119" s="3">
        <f>VLOOKUP(A119,'DK Pricing'!H:J,3,FALSE)</f>
        <v>7100</v>
      </c>
      <c r="C119" s="3" t="e">
        <f>VLOOKUP(A119,'[3]FanDuel-PGA-2018-06-23-26477-pl'!$D:$H,5,FALSE)</f>
        <v>#N/A</v>
      </c>
      <c r="D119" s="1" t="e">
        <f t="shared" si="19"/>
        <v>#REF!</v>
      </c>
      <c r="E119" s="8" t="e">
        <f>VLOOKUP(A119,#REF!,2,FALSE)</f>
        <v>#REF!</v>
      </c>
      <c r="F119" s="8">
        <v>67</v>
      </c>
      <c r="G119" s="8">
        <v>70</v>
      </c>
      <c r="H119" s="8" t="e">
        <f t="shared" si="21"/>
        <v>#REF!</v>
      </c>
      <c r="I119" s="8" t="e">
        <f>VLOOKUP(A119,#REF!,3,FALSE)</f>
        <v>#REF!</v>
      </c>
      <c r="J119" s="8" t="e">
        <f>VLOOKUP(A119,#REF!,4,FALSE)</f>
        <v>#REF!</v>
      </c>
      <c r="K119" s="1" t="e">
        <f>VLOOKUP(A119,SG!H:L,7,FALSE)</f>
        <v>#N/A</v>
      </c>
      <c r="L119" s="1" t="e">
        <f>VLOOKUP(A119,SG!H:L,5,FALSE)</f>
        <v>#N/A</v>
      </c>
      <c r="M119" s="1" t="e">
        <f>VLOOKUP(A119,SG!H:L,6,FALSE)</f>
        <v>#N/A</v>
      </c>
      <c r="N119" s="1" t="e">
        <f t="shared" si="24"/>
        <v>#N/A</v>
      </c>
      <c r="O119" s="1" t="e">
        <f>VLOOKUP(A119,SG!H:L,4,FALSE)</f>
        <v>#N/A</v>
      </c>
      <c r="P119" s="1" t="e">
        <f>VLOOKUP(A119,SG!H:L,3,FALSE)</f>
        <v>#N/A</v>
      </c>
      <c r="Q119" s="1" t="e">
        <f>VLOOKUP(A119,#REF!,8,FALSE)</f>
        <v>#REF!</v>
      </c>
      <c r="R119" s="1" t="e">
        <f>VLOOKUP(A119,#REF!,7,FALSE)</f>
        <v>#REF!</v>
      </c>
      <c r="S119" s="1">
        <v>58</v>
      </c>
      <c r="T119" s="1">
        <v>43</v>
      </c>
      <c r="U119" s="47" t="e">
        <f t="shared" si="25"/>
        <v>#REF!</v>
      </c>
      <c r="V119" s="1">
        <f t="shared" si="22"/>
        <v>9.6</v>
      </c>
      <c r="W119" s="1">
        <f t="shared" si="23"/>
        <v>10.8</v>
      </c>
    </row>
    <row r="120" spans="1:23">
      <c r="A120" s="42" t="s">
        <v>35</v>
      </c>
      <c r="B120" s="3">
        <f>VLOOKUP(A120,'DK Pricing'!H:J,3,FALSE)</f>
        <v>6800</v>
      </c>
      <c r="C120" s="3">
        <f>VLOOKUP(A120,'[3]FanDuel-PGA-2018-06-23-26477-pl'!$D:$H,5,FALSE)</f>
        <v>7400</v>
      </c>
      <c r="D120" s="1" t="e">
        <f t="shared" si="19"/>
        <v>#REF!</v>
      </c>
      <c r="E120" s="8">
        <v>72</v>
      </c>
      <c r="F120" s="8">
        <v>71</v>
      </c>
      <c r="G120" s="8">
        <v>70</v>
      </c>
      <c r="H120" s="8">
        <f t="shared" si="21"/>
        <v>9</v>
      </c>
      <c r="I120" s="8" t="e">
        <f>VLOOKUP(A120,#REF!,3,FALSE)</f>
        <v>#REF!</v>
      </c>
      <c r="J120" s="8" t="e">
        <f>VLOOKUP(A120,#REF!,4,FALSE)</f>
        <v>#REF!</v>
      </c>
      <c r="K120" s="1" t="e">
        <f>VLOOKUP(A120,SG!H:L,7,FALSE)</f>
        <v>#N/A</v>
      </c>
      <c r="L120" s="1" t="e">
        <f>VLOOKUP(A120,SG!H:L,5,FALSE)</f>
        <v>#N/A</v>
      </c>
      <c r="M120" s="1" t="e">
        <f>VLOOKUP(A120,SG!H:L,6,FALSE)</f>
        <v>#N/A</v>
      </c>
      <c r="N120" s="1" t="e">
        <f t="shared" si="24"/>
        <v>#N/A</v>
      </c>
      <c r="O120" s="1" t="e">
        <f>VLOOKUP(A120,SG!H:L,4,FALSE)</f>
        <v>#N/A</v>
      </c>
      <c r="P120" s="1" t="e">
        <f>VLOOKUP(A120,SG!H:L,3,FALSE)</f>
        <v>#N/A</v>
      </c>
      <c r="Q120" s="1" t="e">
        <f>VLOOKUP(A120,#REF!,8,FALSE)</f>
        <v>#REF!</v>
      </c>
      <c r="R120" s="1" t="e">
        <f>VLOOKUP(A120,#REF!,7,FALSE)</f>
        <v>#REF!</v>
      </c>
      <c r="S120" s="1">
        <v>142</v>
      </c>
      <c r="T120" s="1">
        <v>165</v>
      </c>
      <c r="U120" s="47" t="e">
        <f>(I120*3.75)-(J120*1.75)+((K120+L120+M120+N120+N120+O120+P120)/3)+(AA120/3)+(AB120/3)+(AC120/3)+(AD120/3)-(B120/750)+(V120/3)+(W120/3)+X120+Y120+12</f>
        <v>#REF!</v>
      </c>
      <c r="V120" s="1">
        <f t="shared" si="22"/>
        <v>3.4</v>
      </c>
      <c r="W120" s="1">
        <f t="shared" si="23"/>
        <v>2</v>
      </c>
    </row>
    <row r="121" spans="1:23">
      <c r="A121" s="43" t="s">
        <v>56</v>
      </c>
      <c r="B121" s="3" t="e">
        <f>VLOOKUP(A121,'DK Pricing'!H:J,3,FALSE)</f>
        <v>#N/A</v>
      </c>
      <c r="D121" s="1" t="e">
        <f t="shared" si="19"/>
        <v>#REF!</v>
      </c>
      <c r="E121" s="8" t="e">
        <f>VLOOKUP(A121,#REF!,2,FALSE)</f>
        <v>#REF!</v>
      </c>
      <c r="H121" s="8" t="e">
        <f t="shared" si="21"/>
        <v>#REF!</v>
      </c>
      <c r="I121" s="8" t="e">
        <f>VLOOKUP(A121,#REF!,3,FALSE)</f>
        <v>#REF!</v>
      </c>
      <c r="J121" s="8" t="e">
        <f>VLOOKUP(A121,#REF!,4,FALSE)</f>
        <v>#REF!</v>
      </c>
      <c r="K121" s="1" t="e">
        <f>VLOOKUP(A121,SG!H:L,7,FALSE)</f>
        <v>#N/A</v>
      </c>
      <c r="L121" s="1" t="e">
        <f>VLOOKUP(A121,SG!H:L,5,FALSE)</f>
        <v>#N/A</v>
      </c>
      <c r="M121" s="1" t="e">
        <f>VLOOKUP(A121,SG!H:L,6,FALSE)</f>
        <v>#N/A</v>
      </c>
      <c r="N121" s="1" t="e">
        <f t="shared" si="24"/>
        <v>#N/A</v>
      </c>
      <c r="O121" s="1" t="e">
        <f>VLOOKUP(A121,SG!H:L,4,FALSE)</f>
        <v>#N/A</v>
      </c>
      <c r="P121" s="1" t="e">
        <f>VLOOKUP(A121,SG!H:L,3,FALSE)</f>
        <v>#N/A</v>
      </c>
      <c r="Q121" s="1" t="e">
        <f>VLOOKUP(A121,#REF!,8,FALSE)</f>
        <v>#REF!</v>
      </c>
      <c r="R121" s="1" t="e">
        <f>VLOOKUP(A121,#REF!,7,FALSE)</f>
        <v>#REF!</v>
      </c>
      <c r="S121" s="1">
        <v>55</v>
      </c>
      <c r="T121" s="1">
        <v>140</v>
      </c>
      <c r="U121" s="47" t="e">
        <f>(I121*3.75)-(J121*1.75)+((K121+L121+M121+N121+N121+O121+P121)/3)+(AA121/3)+(AB121/3)+(AC121/3)+(AD121/3)-(B121/750)+(V121/3)+(W121/3)+X121+10</f>
        <v>#REF!</v>
      </c>
      <c r="V121" s="1">
        <f t="shared" si="22"/>
        <v>9.9</v>
      </c>
      <c r="W121" s="1">
        <f t="shared" si="23"/>
        <v>3.3</v>
      </c>
    </row>
    <row r="122" spans="1:23">
      <c r="A122" s="43" t="s">
        <v>128</v>
      </c>
      <c r="B122" s="3" t="e">
        <f>VLOOKUP(A122,'DK Pricing'!H:J,3,FALSE)</f>
        <v>#N/A</v>
      </c>
      <c r="D122" s="1" t="e">
        <f t="shared" si="19"/>
        <v>#REF!</v>
      </c>
      <c r="E122" s="8" t="e">
        <f>VLOOKUP(A122,#REF!,2,FALSE)</f>
        <v>#REF!</v>
      </c>
      <c r="H122" s="8" t="e">
        <f t="shared" si="21"/>
        <v>#REF!</v>
      </c>
      <c r="I122" s="8" t="e">
        <f>VLOOKUP(A122,#REF!,3,FALSE)</f>
        <v>#REF!</v>
      </c>
      <c r="J122" s="8" t="e">
        <f>VLOOKUP(A122,#REF!,4,FALSE)</f>
        <v>#REF!</v>
      </c>
      <c r="K122" s="1" t="e">
        <f>VLOOKUP(A122,SG!H:L,7,FALSE)</f>
        <v>#N/A</v>
      </c>
      <c r="L122" s="1" t="e">
        <f>VLOOKUP(A122,SG!H:L,5,FALSE)</f>
        <v>#N/A</v>
      </c>
      <c r="M122" s="1" t="e">
        <f>VLOOKUP(A122,SG!H:L,6,FALSE)</f>
        <v>#N/A</v>
      </c>
      <c r="N122" s="1" t="e">
        <f t="shared" si="24"/>
        <v>#N/A</v>
      </c>
      <c r="O122" s="1" t="e">
        <f>VLOOKUP(A122,SG!H:L,4,FALSE)</f>
        <v>#N/A</v>
      </c>
      <c r="P122" s="1" t="e">
        <f>VLOOKUP(A122,SG!H:L,3,FALSE)</f>
        <v>#N/A</v>
      </c>
      <c r="Q122" s="1" t="e">
        <f>VLOOKUP(A122,#REF!,8,FALSE)</f>
        <v>#REF!</v>
      </c>
      <c r="R122" s="1" t="e">
        <f>VLOOKUP(A122,#REF!,7,FALSE)</f>
        <v>#REF!</v>
      </c>
      <c r="S122" s="1">
        <v>198</v>
      </c>
      <c r="T122" s="1">
        <v>136</v>
      </c>
      <c r="U122" s="47" t="e">
        <f>(I122*3.75)-(J122*1.75)+((K122+L122+M122+N122+N122+O122+P122)/3)+(AA122/3)+(AB122/3)+(AC122/3)+(AD122/3)-(B122/750)+(V122/3)+(W122/3)+X122+Y122+22</f>
        <v>#REF!</v>
      </c>
      <c r="V122" s="1">
        <f t="shared" si="22"/>
        <v>0.5</v>
      </c>
      <c r="W122" s="1">
        <f t="shared" si="23"/>
        <v>3.5</v>
      </c>
    </row>
  </sheetData>
  <autoFilter ref="A2:AD2" xr:uid="{8A7097C1-1BDF-4BBD-93B9-41E3563B3C29}"/>
  <mergeCells count="5">
    <mergeCell ref="S1:T1"/>
    <mergeCell ref="E1:H1"/>
    <mergeCell ref="I1:J1"/>
    <mergeCell ref="K1:P1"/>
    <mergeCell ref="Q1:R1"/>
  </mergeCells>
  <conditionalFormatting sqref="A1">
    <cfRule type="dataBar" priority="3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{953038E1-47E2-4909-968D-CA1DBB6EAB6E}</x14:id>
        </ext>
      </extLst>
    </cfRule>
  </conditionalFormatting>
  <conditionalFormatting sqref="D3:D1048576">
    <cfRule type="colorScale" priority="3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B1:C1048576">
    <cfRule type="dataBar" priority="3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{145E69DB-D7E9-401D-9937-C00695960A8C}</x14:id>
        </ext>
      </extLst>
    </cfRule>
  </conditionalFormatting>
  <conditionalFormatting sqref="D3:D1048576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:D2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:T2 K1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72:E1048576 H2 E1:E2 H72:J1048576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72:E1048576 H2 E1:E2 H72:J1048576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3:U1048576 U1">
    <cfRule type="colorScale" priority="2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D1:D2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{756413CC-F95E-46F6-9E9C-18AA8B86013D}</x14:id>
        </ext>
      </extLst>
    </cfRule>
  </conditionalFormatting>
  <conditionalFormatting sqref="P2:T1048576">
    <cfRule type="colorScale" priority="25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K1:K1048576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:L1048576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:M1048576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:N1048576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:O1048576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 S1 P2:T1048576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:J1048576 H2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S1:S1048576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:T122">
    <cfRule type="colorScale" priority="3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K3:T122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3:Q122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3:R122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3:T122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:P122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72:G1048576 F2:G2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72:G1048576 F2:G2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:E122 E3:J71 H72:J122">
    <cfRule type="colorScale" priority="4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E1:E1048576">
    <cfRule type="colorScale" priority="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2:F1048576">
    <cfRule type="colorScale" priority="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2:G1048576">
    <cfRule type="colorScale" priority="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2:H1048576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I1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2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2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:Q104857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1:R1048576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1:P1048576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:O104857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:N10485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:I104857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1:J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53038E1-47E2-4909-968D-CA1DBB6EAB6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A1</xm:sqref>
        </x14:conditionalFormatting>
        <x14:conditionalFormatting xmlns:xm="http://schemas.microsoft.com/office/excel/2006/main">
          <x14:cfRule type="dataBar" id="{145E69DB-D7E9-401D-9937-C00695960A8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B1:C1048576</xm:sqref>
        </x14:conditionalFormatting>
        <x14:conditionalFormatting xmlns:xm="http://schemas.microsoft.com/office/excel/2006/main">
          <x14:cfRule type="dataBar" id="{756413CC-F95E-46F6-9E9C-18AA8B86013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D1:D2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sqref="A1:XFD1048576"/>
    </sheetView>
  </sheetViews>
  <sheetFormatPr defaultColWidth="8.85546875" defaultRowHeight="1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153"/>
  <sheetViews>
    <sheetView topLeftCell="A103" workbookViewId="0"/>
  </sheetViews>
  <sheetFormatPr defaultColWidth="8.85546875" defaultRowHeight="15"/>
  <sheetData>
    <row r="1" spans="1:13" ht="15.75" thickBot="1">
      <c r="A1" s="9" t="s">
        <v>504</v>
      </c>
      <c r="B1" s="9" t="s">
        <v>5</v>
      </c>
      <c r="C1" s="10" t="s">
        <v>5</v>
      </c>
      <c r="D1" s="10"/>
      <c r="E1" s="10" t="s">
        <v>100</v>
      </c>
      <c r="F1" s="10" t="s">
        <v>24</v>
      </c>
      <c r="G1" s="10" t="s">
        <v>101</v>
      </c>
      <c r="H1" s="10" t="s">
        <v>102</v>
      </c>
      <c r="I1" s="10" t="s">
        <v>103</v>
      </c>
      <c r="J1" s="10" t="s">
        <v>104</v>
      </c>
      <c r="K1" s="10" t="s">
        <v>105</v>
      </c>
      <c r="L1" s="10" t="s">
        <v>106</v>
      </c>
      <c r="M1" s="10" t="s">
        <v>107</v>
      </c>
    </row>
    <row r="2" spans="1:13" ht="15.75" thickBot="1">
      <c r="A2" s="30" t="s">
        <v>375</v>
      </c>
      <c r="B2" s="16" t="s">
        <v>505</v>
      </c>
      <c r="C2" s="31" t="s">
        <v>506</v>
      </c>
      <c r="D2" s="31" t="s">
        <v>506</v>
      </c>
      <c r="E2" s="32">
        <v>0.51800000000000002</v>
      </c>
      <c r="F2" s="32">
        <v>0.70599999999999996</v>
      </c>
      <c r="G2" s="31">
        <v>1.833</v>
      </c>
      <c r="H2" s="31">
        <v>0</v>
      </c>
      <c r="I2" s="31">
        <v>5</v>
      </c>
      <c r="J2" s="31">
        <v>21</v>
      </c>
      <c r="K2" s="31">
        <v>8</v>
      </c>
      <c r="L2" s="31">
        <v>0</v>
      </c>
      <c r="M2" s="31">
        <v>3</v>
      </c>
    </row>
    <row r="3" spans="1:13" ht="15.75" thickBot="1">
      <c r="A3" s="30" t="s">
        <v>208</v>
      </c>
      <c r="B3" s="16" t="s">
        <v>507</v>
      </c>
      <c r="C3" s="31" t="s">
        <v>508</v>
      </c>
      <c r="D3" s="31" t="s">
        <v>508</v>
      </c>
      <c r="E3" s="33">
        <v>0.5</v>
      </c>
      <c r="F3" s="32">
        <v>0.66700000000000004</v>
      </c>
      <c r="G3" s="31">
        <v>1.625</v>
      </c>
      <c r="H3" s="31">
        <v>0</v>
      </c>
      <c r="I3" s="31">
        <v>11</v>
      </c>
      <c r="J3" s="31">
        <v>20</v>
      </c>
      <c r="K3" s="31">
        <v>5</v>
      </c>
      <c r="L3" s="31">
        <v>0</v>
      </c>
      <c r="M3" s="31">
        <v>-6</v>
      </c>
    </row>
    <row r="4" spans="1:13" ht="15.75" thickBot="1">
      <c r="A4" s="30" t="s">
        <v>287</v>
      </c>
      <c r="B4" s="16" t="s">
        <v>509</v>
      </c>
      <c r="C4" s="31" t="s">
        <v>510</v>
      </c>
      <c r="D4" s="31" t="s">
        <v>510</v>
      </c>
      <c r="E4" s="32">
        <v>0.67900000000000005</v>
      </c>
      <c r="F4" s="32">
        <v>0.55600000000000005</v>
      </c>
      <c r="G4" s="31">
        <v>1.95</v>
      </c>
      <c r="H4" s="31">
        <v>0</v>
      </c>
      <c r="I4" s="31">
        <v>5</v>
      </c>
      <c r="J4" s="31">
        <v>21</v>
      </c>
      <c r="K4" s="31">
        <v>7</v>
      </c>
      <c r="L4" s="31">
        <v>3</v>
      </c>
      <c r="M4" s="31">
        <v>8</v>
      </c>
    </row>
    <row r="5" spans="1:13" ht="15.75" thickBot="1">
      <c r="A5" s="30" t="s">
        <v>511</v>
      </c>
      <c r="B5" s="16" t="s">
        <v>512</v>
      </c>
      <c r="C5" s="31" t="s">
        <v>513</v>
      </c>
      <c r="D5" s="31" t="s">
        <v>513</v>
      </c>
      <c r="E5" s="32">
        <v>0.48199999999999998</v>
      </c>
      <c r="F5" s="32">
        <v>0.61799999999999999</v>
      </c>
      <c r="G5" s="31">
        <v>1.762</v>
      </c>
      <c r="H5" s="31">
        <v>0</v>
      </c>
      <c r="I5" s="31">
        <v>7</v>
      </c>
      <c r="J5" s="31">
        <v>18</v>
      </c>
      <c r="K5" s="31">
        <v>9</v>
      </c>
      <c r="L5" s="31">
        <v>0</v>
      </c>
      <c r="M5" s="31">
        <v>2</v>
      </c>
    </row>
    <row r="6" spans="1:13" ht="15.75" thickBot="1">
      <c r="A6" s="30" t="s">
        <v>514</v>
      </c>
      <c r="B6" s="16" t="s">
        <v>515</v>
      </c>
      <c r="C6" s="31" t="s">
        <v>516</v>
      </c>
      <c r="D6" s="31" t="s">
        <v>516</v>
      </c>
      <c r="E6" s="32">
        <v>0.53600000000000003</v>
      </c>
      <c r="F6" s="33">
        <v>0.5</v>
      </c>
      <c r="G6" s="31">
        <v>2</v>
      </c>
      <c r="H6" s="31">
        <v>0</v>
      </c>
      <c r="I6" s="31">
        <v>5</v>
      </c>
      <c r="J6" s="31">
        <v>18</v>
      </c>
      <c r="K6" s="31">
        <v>11</v>
      </c>
      <c r="L6" s="31">
        <v>2</v>
      </c>
      <c r="M6" s="31">
        <v>10</v>
      </c>
    </row>
    <row r="7" spans="1:13" ht="15.75" thickBot="1">
      <c r="A7" s="30" t="s">
        <v>140</v>
      </c>
      <c r="B7" s="16" t="s">
        <v>517</v>
      </c>
      <c r="C7" s="31" t="s">
        <v>518</v>
      </c>
      <c r="D7" s="31" t="s">
        <v>518</v>
      </c>
      <c r="E7" s="33">
        <v>0.44</v>
      </c>
      <c r="F7" s="32">
        <v>0.60599999999999998</v>
      </c>
      <c r="G7" s="31">
        <v>1.9</v>
      </c>
      <c r="H7" s="31">
        <v>0</v>
      </c>
      <c r="I7" s="31">
        <v>2</v>
      </c>
      <c r="J7" s="31">
        <v>26</v>
      </c>
      <c r="K7" s="31">
        <v>4</v>
      </c>
      <c r="L7" s="31">
        <v>1</v>
      </c>
      <c r="M7" s="31">
        <v>4</v>
      </c>
    </row>
    <row r="8" spans="1:13" ht="15.75" thickBot="1">
      <c r="A8" s="30" t="s">
        <v>519</v>
      </c>
      <c r="B8" s="16" t="s">
        <v>520</v>
      </c>
      <c r="C8" s="31" t="s">
        <v>521</v>
      </c>
      <c r="D8" s="31" t="s">
        <v>521</v>
      </c>
      <c r="E8" s="32">
        <v>0.67900000000000005</v>
      </c>
      <c r="F8" s="32">
        <v>0.61099999999999999</v>
      </c>
      <c r="G8" s="31">
        <v>1.7729999999999999</v>
      </c>
      <c r="H8" s="31">
        <v>1</v>
      </c>
      <c r="I8" s="31">
        <v>5</v>
      </c>
      <c r="J8" s="31">
        <v>24</v>
      </c>
      <c r="K8" s="31">
        <v>6</v>
      </c>
      <c r="L8" s="31">
        <v>0</v>
      </c>
      <c r="M8" s="31">
        <v>-1</v>
      </c>
    </row>
    <row r="9" spans="1:13" ht="15.75" thickBot="1">
      <c r="A9" s="30" t="s">
        <v>283</v>
      </c>
      <c r="B9" s="16" t="s">
        <v>522</v>
      </c>
      <c r="C9" s="31" t="s">
        <v>523</v>
      </c>
      <c r="D9" s="31" t="s">
        <v>523</v>
      </c>
      <c r="E9" s="32">
        <v>0.57099999999999995</v>
      </c>
      <c r="F9" s="32">
        <v>0.58299999999999996</v>
      </c>
      <c r="G9" s="31">
        <v>1.952</v>
      </c>
      <c r="H9" s="31">
        <v>0</v>
      </c>
      <c r="I9" s="31">
        <v>4</v>
      </c>
      <c r="J9" s="31">
        <v>22</v>
      </c>
      <c r="K9" s="31">
        <v>9</v>
      </c>
      <c r="L9" s="31">
        <v>1</v>
      </c>
      <c r="M9" s="31">
        <v>7</v>
      </c>
    </row>
    <row r="10" spans="1:13" ht="15.75" thickBot="1">
      <c r="A10" s="30" t="s">
        <v>375</v>
      </c>
      <c r="B10" s="16" t="s">
        <v>524</v>
      </c>
      <c r="C10" s="31" t="s">
        <v>525</v>
      </c>
      <c r="D10" s="31" t="s">
        <v>525</v>
      </c>
      <c r="E10" s="32">
        <v>0.42899999999999999</v>
      </c>
      <c r="F10" s="32">
        <v>0.61099999999999999</v>
      </c>
      <c r="G10" s="31">
        <v>1.9550000000000001</v>
      </c>
      <c r="H10" s="31">
        <v>0</v>
      </c>
      <c r="I10" s="31">
        <v>4</v>
      </c>
      <c r="J10" s="31">
        <v>26</v>
      </c>
      <c r="K10" s="31">
        <v>5</v>
      </c>
      <c r="L10" s="31">
        <v>1</v>
      </c>
      <c r="M10" s="31">
        <v>3</v>
      </c>
    </row>
    <row r="11" spans="1:13" ht="15.75" thickBot="1">
      <c r="A11" s="30" t="s">
        <v>287</v>
      </c>
      <c r="B11" s="16" t="s">
        <v>526</v>
      </c>
      <c r="C11" s="31" t="s">
        <v>527</v>
      </c>
      <c r="D11" s="31" t="s">
        <v>527</v>
      </c>
      <c r="E11" s="32">
        <v>0.57099999999999995</v>
      </c>
      <c r="F11" s="33">
        <v>0.5</v>
      </c>
      <c r="G11" s="31">
        <v>1.889</v>
      </c>
      <c r="H11" s="31">
        <v>0</v>
      </c>
      <c r="I11" s="31">
        <v>4</v>
      </c>
      <c r="J11" s="31">
        <v>23</v>
      </c>
      <c r="K11" s="31">
        <v>6</v>
      </c>
      <c r="L11" s="31">
        <v>3</v>
      </c>
      <c r="M11" s="31">
        <v>8</v>
      </c>
    </row>
    <row r="12" spans="1:13" ht="15.75" thickBot="1">
      <c r="A12" s="30" t="s">
        <v>246</v>
      </c>
      <c r="B12" s="16" t="s">
        <v>528</v>
      </c>
      <c r="C12" s="31" t="s">
        <v>529</v>
      </c>
      <c r="D12" s="31" t="s">
        <v>529</v>
      </c>
      <c r="E12" s="33">
        <v>0.52</v>
      </c>
      <c r="F12" s="32">
        <v>0.54500000000000004</v>
      </c>
      <c r="G12" s="31">
        <v>1.889</v>
      </c>
      <c r="H12" s="31">
        <v>0</v>
      </c>
      <c r="I12" s="31">
        <v>5</v>
      </c>
      <c r="J12" s="31">
        <v>23</v>
      </c>
      <c r="K12" s="31">
        <v>4</v>
      </c>
      <c r="L12" s="31">
        <v>1</v>
      </c>
      <c r="M12" s="31">
        <v>1</v>
      </c>
    </row>
    <row r="13" spans="1:13" ht="15.75" thickBot="1">
      <c r="A13" s="30" t="s">
        <v>511</v>
      </c>
      <c r="B13" s="16" t="s">
        <v>530</v>
      </c>
      <c r="C13" s="31" t="s">
        <v>531</v>
      </c>
      <c r="D13" s="31" t="s">
        <v>531</v>
      </c>
      <c r="E13" s="33">
        <v>0.5</v>
      </c>
      <c r="F13" s="32">
        <v>0.77800000000000002</v>
      </c>
      <c r="G13" s="31">
        <v>1.821</v>
      </c>
      <c r="H13" s="31">
        <v>0</v>
      </c>
      <c r="I13" s="31">
        <v>6</v>
      </c>
      <c r="J13" s="31">
        <v>24</v>
      </c>
      <c r="K13" s="31">
        <v>4</v>
      </c>
      <c r="L13" s="31">
        <v>2</v>
      </c>
      <c r="M13" s="31">
        <v>2</v>
      </c>
    </row>
    <row r="14" spans="1:13" ht="15.75" thickBot="1">
      <c r="A14" s="30" t="s">
        <v>283</v>
      </c>
      <c r="B14" s="16" t="s">
        <v>532</v>
      </c>
      <c r="C14" s="31" t="s">
        <v>533</v>
      </c>
      <c r="D14" s="31" t="s">
        <v>533</v>
      </c>
      <c r="E14" s="33">
        <v>0.52</v>
      </c>
      <c r="F14" s="32">
        <v>0.56299999999999994</v>
      </c>
      <c r="G14" s="31">
        <v>1.833</v>
      </c>
      <c r="H14" s="31">
        <v>0</v>
      </c>
      <c r="I14" s="31">
        <v>5</v>
      </c>
      <c r="J14" s="31">
        <v>16</v>
      </c>
      <c r="K14" s="31">
        <v>10</v>
      </c>
      <c r="L14" s="31">
        <v>1</v>
      </c>
      <c r="M14" s="31">
        <v>7</v>
      </c>
    </row>
    <row r="15" spans="1:13" ht="15.75" thickBot="1">
      <c r="A15" s="30" t="s">
        <v>534</v>
      </c>
      <c r="B15" s="16" t="s">
        <v>535</v>
      </c>
      <c r="C15" s="31" t="s">
        <v>536</v>
      </c>
      <c r="D15" s="31" t="s">
        <v>536</v>
      </c>
      <c r="E15" s="32">
        <v>0.66700000000000004</v>
      </c>
      <c r="F15" s="32">
        <v>0.56699999999999995</v>
      </c>
      <c r="G15" s="31">
        <v>1.8240000000000001</v>
      </c>
      <c r="H15" s="31">
        <v>0</v>
      </c>
      <c r="I15" s="31">
        <v>3</v>
      </c>
      <c r="J15" s="31">
        <v>20</v>
      </c>
      <c r="K15" s="31">
        <v>5</v>
      </c>
      <c r="L15" s="31">
        <v>2</v>
      </c>
      <c r="M15" s="31">
        <v>6</v>
      </c>
    </row>
    <row r="16" spans="1:13" ht="15.75" thickBot="1">
      <c r="A16" s="30" t="s">
        <v>140</v>
      </c>
      <c r="B16" s="16" t="s">
        <v>537</v>
      </c>
      <c r="C16" s="31" t="s">
        <v>538</v>
      </c>
      <c r="D16" s="31" t="s">
        <v>538</v>
      </c>
      <c r="E16" s="33">
        <v>0.37</v>
      </c>
      <c r="F16" s="32">
        <v>0.42399999999999999</v>
      </c>
      <c r="G16" s="31">
        <v>1.857</v>
      </c>
      <c r="H16" s="31">
        <v>0</v>
      </c>
      <c r="I16" s="31">
        <v>3</v>
      </c>
      <c r="J16" s="31">
        <v>23</v>
      </c>
      <c r="K16" s="31">
        <v>7</v>
      </c>
      <c r="L16" s="31">
        <v>0</v>
      </c>
      <c r="M16" s="31">
        <v>4</v>
      </c>
    </row>
    <row r="17" spans="1:13" ht="15.75" thickBot="1">
      <c r="A17" s="30" t="s">
        <v>375</v>
      </c>
      <c r="B17" s="16" t="s">
        <v>539</v>
      </c>
      <c r="C17" s="31" t="s">
        <v>540</v>
      </c>
      <c r="D17" s="31" t="s">
        <v>540</v>
      </c>
      <c r="E17" s="32">
        <v>0.59299999999999997</v>
      </c>
      <c r="F17" s="32">
        <v>0.57099999999999995</v>
      </c>
      <c r="G17" s="31">
        <v>1.8</v>
      </c>
      <c r="H17" s="31">
        <v>0</v>
      </c>
      <c r="I17" s="31">
        <v>5</v>
      </c>
      <c r="J17" s="31">
        <v>22</v>
      </c>
      <c r="K17" s="31">
        <v>8</v>
      </c>
      <c r="L17" s="31">
        <v>0</v>
      </c>
      <c r="M17" s="31">
        <v>3</v>
      </c>
    </row>
    <row r="18" spans="1:13" ht="15.75" thickBot="1">
      <c r="A18" s="30" t="s">
        <v>511</v>
      </c>
      <c r="B18" s="16" t="s">
        <v>541</v>
      </c>
      <c r="C18" s="31" t="s">
        <v>542</v>
      </c>
      <c r="D18" s="31" t="s">
        <v>542</v>
      </c>
      <c r="E18" s="32">
        <v>0.54200000000000004</v>
      </c>
      <c r="F18" s="32">
        <v>0.51600000000000001</v>
      </c>
      <c r="G18" s="31">
        <v>1.625</v>
      </c>
      <c r="H18" s="31">
        <v>0</v>
      </c>
      <c r="I18" s="31">
        <v>7</v>
      </c>
      <c r="J18" s="31">
        <v>17</v>
      </c>
      <c r="K18" s="31">
        <v>5</v>
      </c>
      <c r="L18" s="31">
        <v>2</v>
      </c>
      <c r="M18" s="31">
        <v>2</v>
      </c>
    </row>
    <row r="19" spans="1:13" ht="15.75" thickBot="1">
      <c r="A19" s="30" t="s">
        <v>511</v>
      </c>
      <c r="B19" s="16" t="s">
        <v>543</v>
      </c>
      <c r="C19" s="31" t="s">
        <v>544</v>
      </c>
      <c r="D19" s="31" t="s">
        <v>544</v>
      </c>
      <c r="E19" s="32">
        <v>0.32100000000000001</v>
      </c>
      <c r="F19" s="32">
        <v>0.63900000000000001</v>
      </c>
      <c r="G19" s="31">
        <v>1.7390000000000001</v>
      </c>
      <c r="H19" s="31">
        <v>0</v>
      </c>
      <c r="I19" s="31">
        <v>7</v>
      </c>
      <c r="J19" s="31">
        <v>22</v>
      </c>
      <c r="K19" s="31">
        <v>5</v>
      </c>
      <c r="L19" s="31">
        <v>2</v>
      </c>
      <c r="M19" s="31">
        <v>2</v>
      </c>
    </row>
    <row r="20" spans="1:13" ht="15.75" thickBot="1">
      <c r="A20" s="30" t="s">
        <v>375</v>
      </c>
      <c r="B20" s="16" t="s">
        <v>545</v>
      </c>
      <c r="C20" s="31" t="s">
        <v>546</v>
      </c>
      <c r="D20" s="31" t="s">
        <v>546</v>
      </c>
      <c r="E20" s="32">
        <v>0.53600000000000003</v>
      </c>
      <c r="F20" s="32">
        <v>0.47199999999999998</v>
      </c>
      <c r="G20" s="31">
        <v>1.5880000000000001</v>
      </c>
      <c r="H20" s="31">
        <v>0</v>
      </c>
      <c r="I20" s="31">
        <v>7</v>
      </c>
      <c r="J20" s="31">
        <v>20</v>
      </c>
      <c r="K20" s="31">
        <v>8</v>
      </c>
      <c r="L20" s="31">
        <v>1</v>
      </c>
      <c r="M20" s="31">
        <v>3</v>
      </c>
    </row>
    <row r="21" spans="1:13" ht="15.75" thickBot="1">
      <c r="A21" s="30" t="s">
        <v>283</v>
      </c>
      <c r="B21" s="16" t="s">
        <v>547</v>
      </c>
      <c r="C21" s="31" t="s">
        <v>548</v>
      </c>
      <c r="D21" s="31" t="s">
        <v>548</v>
      </c>
      <c r="E21" s="32">
        <v>0.80800000000000005</v>
      </c>
      <c r="F21" s="32">
        <v>0.69699999999999995</v>
      </c>
      <c r="G21" s="31">
        <v>2</v>
      </c>
      <c r="H21" s="31">
        <v>0</v>
      </c>
      <c r="I21" s="31">
        <v>3</v>
      </c>
      <c r="J21" s="31">
        <v>22</v>
      </c>
      <c r="K21" s="31">
        <v>7</v>
      </c>
      <c r="L21" s="31">
        <v>0</v>
      </c>
      <c r="M21" s="31">
        <v>7</v>
      </c>
    </row>
    <row r="22" spans="1:13" ht="15.75" thickBot="1">
      <c r="A22" s="30" t="s">
        <v>246</v>
      </c>
      <c r="B22" s="16" t="s">
        <v>549</v>
      </c>
      <c r="C22" s="31" t="s">
        <v>550</v>
      </c>
      <c r="D22" s="31" t="s">
        <v>550</v>
      </c>
      <c r="E22" s="32">
        <v>0.57099999999999995</v>
      </c>
      <c r="F22" s="32">
        <v>0.72199999999999998</v>
      </c>
      <c r="G22" s="31">
        <v>1.8080000000000001</v>
      </c>
      <c r="H22" s="31">
        <v>0</v>
      </c>
      <c r="I22" s="31">
        <v>7</v>
      </c>
      <c r="J22" s="31">
        <v>21</v>
      </c>
      <c r="K22" s="31">
        <v>8</v>
      </c>
      <c r="L22" s="31">
        <v>0</v>
      </c>
      <c r="M22" s="31">
        <v>1</v>
      </c>
    </row>
    <row r="23" spans="1:13" ht="15.75" thickBot="1">
      <c r="A23" s="30" t="s">
        <v>375</v>
      </c>
      <c r="B23" s="16" t="s">
        <v>551</v>
      </c>
      <c r="C23" s="31" t="s">
        <v>552</v>
      </c>
      <c r="D23" s="31" t="s">
        <v>552</v>
      </c>
      <c r="E23" s="33">
        <v>0.5</v>
      </c>
      <c r="F23" s="33">
        <v>0.6</v>
      </c>
      <c r="G23" s="31">
        <v>1.944</v>
      </c>
      <c r="H23" s="31">
        <v>0</v>
      </c>
      <c r="I23" s="31">
        <v>4</v>
      </c>
      <c r="J23" s="31">
        <v>20</v>
      </c>
      <c r="K23" s="31">
        <v>5</v>
      </c>
      <c r="L23" s="31">
        <v>1</v>
      </c>
      <c r="M23" s="31">
        <v>4</v>
      </c>
    </row>
    <row r="24" spans="1:13" ht="15.75" thickBot="1">
      <c r="A24" s="30" t="s">
        <v>511</v>
      </c>
      <c r="B24" s="16" t="s">
        <v>553</v>
      </c>
      <c r="C24" s="31" t="s">
        <v>554</v>
      </c>
      <c r="D24" s="31" t="s">
        <v>554</v>
      </c>
      <c r="E24" s="32">
        <v>0.35699999999999998</v>
      </c>
      <c r="F24" s="32">
        <v>0.61099999999999999</v>
      </c>
      <c r="G24" s="31">
        <v>1.8640000000000001</v>
      </c>
      <c r="H24" s="31">
        <v>0</v>
      </c>
      <c r="I24" s="31">
        <v>6</v>
      </c>
      <c r="J24" s="31">
        <v>23</v>
      </c>
      <c r="K24" s="31">
        <v>6</v>
      </c>
      <c r="L24" s="31">
        <v>1</v>
      </c>
      <c r="M24" s="31">
        <v>2</v>
      </c>
    </row>
    <row r="25" spans="1:13" ht="15.75" thickBot="1">
      <c r="A25" s="30" t="s">
        <v>555</v>
      </c>
      <c r="B25" s="16" t="s">
        <v>556</v>
      </c>
      <c r="C25" s="31" t="s">
        <v>557</v>
      </c>
      <c r="D25" s="31" t="s">
        <v>557</v>
      </c>
      <c r="E25" s="32">
        <v>0.60699999999999998</v>
      </c>
      <c r="F25" s="33">
        <v>0.75</v>
      </c>
      <c r="G25" s="31">
        <v>1.7410000000000001</v>
      </c>
      <c r="H25" s="31">
        <v>1</v>
      </c>
      <c r="I25" s="31">
        <v>7</v>
      </c>
      <c r="J25" s="31">
        <v>23</v>
      </c>
      <c r="K25" s="31">
        <v>4</v>
      </c>
      <c r="L25" s="31">
        <v>0</v>
      </c>
      <c r="M25" s="31">
        <v>-2</v>
      </c>
    </row>
    <row r="26" spans="1:13" ht="15.75" thickBot="1">
      <c r="A26" s="30" t="s">
        <v>511</v>
      </c>
      <c r="B26" s="16" t="s">
        <v>558</v>
      </c>
      <c r="C26" s="31" t="s">
        <v>559</v>
      </c>
      <c r="D26" s="31" t="s">
        <v>559</v>
      </c>
      <c r="E26" s="32">
        <v>0.58299999999999996</v>
      </c>
      <c r="F26" s="32">
        <v>0.51600000000000001</v>
      </c>
      <c r="G26" s="31">
        <v>1.625</v>
      </c>
      <c r="H26" s="31">
        <v>0</v>
      </c>
      <c r="I26" s="31">
        <v>6</v>
      </c>
      <c r="J26" s="31">
        <v>18</v>
      </c>
      <c r="K26" s="31">
        <v>6</v>
      </c>
      <c r="L26" s="31">
        <v>1</v>
      </c>
      <c r="M26" s="31">
        <v>2</v>
      </c>
    </row>
    <row r="27" spans="1:13" ht="15.75" thickBot="1">
      <c r="A27" s="30" t="s">
        <v>246</v>
      </c>
      <c r="B27" s="16" t="s">
        <v>560</v>
      </c>
      <c r="C27" s="31" t="s">
        <v>561</v>
      </c>
      <c r="D27" s="31" t="s">
        <v>561</v>
      </c>
      <c r="E27" s="33">
        <v>0.4</v>
      </c>
      <c r="F27" s="32">
        <v>0.58099999999999996</v>
      </c>
      <c r="G27" s="31">
        <v>1.944</v>
      </c>
      <c r="H27" s="31">
        <v>0</v>
      </c>
      <c r="I27" s="31">
        <v>2</v>
      </c>
      <c r="J27" s="31">
        <v>25</v>
      </c>
      <c r="K27" s="31">
        <v>4</v>
      </c>
      <c r="L27" s="31">
        <v>0</v>
      </c>
      <c r="M27" s="31">
        <v>1</v>
      </c>
    </row>
    <row r="28" spans="1:13" ht="15.75" thickBot="1">
      <c r="A28" s="30" t="s">
        <v>246</v>
      </c>
      <c r="B28" s="16" t="s">
        <v>562</v>
      </c>
      <c r="C28" s="31" t="s">
        <v>563</v>
      </c>
      <c r="D28" s="31" t="s">
        <v>563</v>
      </c>
      <c r="E28" s="33">
        <v>0.5</v>
      </c>
      <c r="F28" s="32">
        <v>0.63900000000000001</v>
      </c>
      <c r="G28" s="31">
        <v>1.913</v>
      </c>
      <c r="H28" s="31">
        <v>0</v>
      </c>
      <c r="I28" s="31">
        <v>4</v>
      </c>
      <c r="J28" s="31">
        <v>28</v>
      </c>
      <c r="K28" s="31">
        <v>3</v>
      </c>
      <c r="L28" s="31">
        <v>1</v>
      </c>
      <c r="M28" s="31">
        <v>1</v>
      </c>
    </row>
    <row r="29" spans="1:13" ht="15.75" thickBot="1">
      <c r="A29" s="30" t="s">
        <v>555</v>
      </c>
      <c r="B29" s="16" t="s">
        <v>564</v>
      </c>
      <c r="C29" s="31" t="s">
        <v>565</v>
      </c>
      <c r="D29" s="31" t="s">
        <v>565</v>
      </c>
      <c r="E29" s="32">
        <v>0.57099999999999995</v>
      </c>
      <c r="F29" s="32">
        <v>0.63900000000000001</v>
      </c>
      <c r="G29" s="31">
        <v>1.913</v>
      </c>
      <c r="H29" s="31">
        <v>0</v>
      </c>
      <c r="I29" s="31">
        <v>7</v>
      </c>
      <c r="J29" s="31">
        <v>24</v>
      </c>
      <c r="K29" s="31">
        <v>5</v>
      </c>
      <c r="L29" s="31">
        <v>0</v>
      </c>
      <c r="M29" s="31">
        <v>-2</v>
      </c>
    </row>
    <row r="30" spans="1:13" ht="15.75" thickBot="1">
      <c r="A30" s="30" t="s">
        <v>288</v>
      </c>
      <c r="B30" s="16" t="s">
        <v>566</v>
      </c>
      <c r="C30" s="31" t="s">
        <v>567</v>
      </c>
      <c r="D30" s="31" t="s">
        <v>567</v>
      </c>
      <c r="E30" s="32">
        <v>0.39300000000000002</v>
      </c>
      <c r="F30" s="32">
        <v>0.58299999999999996</v>
      </c>
      <c r="G30" s="31">
        <v>2.0950000000000002</v>
      </c>
      <c r="H30" s="31">
        <v>0</v>
      </c>
      <c r="I30" s="31">
        <v>3</v>
      </c>
      <c r="J30" s="31">
        <v>22</v>
      </c>
      <c r="K30" s="31">
        <v>10</v>
      </c>
      <c r="L30" s="31">
        <v>1</v>
      </c>
      <c r="M30" s="31">
        <v>9</v>
      </c>
    </row>
    <row r="31" spans="1:13" ht="15.75" thickBot="1">
      <c r="A31" s="30" t="s">
        <v>118</v>
      </c>
      <c r="B31" s="16" t="s">
        <v>568</v>
      </c>
      <c r="C31" s="31" t="s">
        <v>569</v>
      </c>
      <c r="D31" s="31" t="s">
        <v>569</v>
      </c>
      <c r="E31" s="32">
        <v>0.57099999999999995</v>
      </c>
      <c r="F31" s="32">
        <v>0.69399999999999995</v>
      </c>
      <c r="G31" s="31">
        <v>1.64</v>
      </c>
      <c r="H31" s="31">
        <v>0</v>
      </c>
      <c r="I31" s="31">
        <v>11</v>
      </c>
      <c r="J31" s="31">
        <v>19</v>
      </c>
      <c r="K31" s="31">
        <v>6</v>
      </c>
      <c r="L31" s="31">
        <v>0</v>
      </c>
      <c r="M31" s="31">
        <v>-5</v>
      </c>
    </row>
    <row r="32" spans="1:13" ht="15.75" thickBot="1">
      <c r="A32" s="30">
        <v>150</v>
      </c>
      <c r="B32" s="16" t="s">
        <v>570</v>
      </c>
      <c r="C32" s="31" t="s">
        <v>571</v>
      </c>
      <c r="D32" s="31" t="s">
        <v>571</v>
      </c>
      <c r="E32" s="32">
        <v>0.29199999999999998</v>
      </c>
      <c r="F32" s="32">
        <v>0.44800000000000001</v>
      </c>
      <c r="G32" s="31">
        <v>2.077</v>
      </c>
      <c r="H32" s="31">
        <v>0</v>
      </c>
      <c r="I32" s="31">
        <v>1</v>
      </c>
      <c r="J32" s="31">
        <v>14</v>
      </c>
      <c r="K32" s="31">
        <v>12</v>
      </c>
      <c r="L32" s="31">
        <v>2</v>
      </c>
      <c r="M32" s="31">
        <v>15</v>
      </c>
    </row>
    <row r="33" spans="1:13" ht="15.75" thickBot="1">
      <c r="A33" s="30" t="s">
        <v>359</v>
      </c>
      <c r="B33" s="16" t="s">
        <v>572</v>
      </c>
      <c r="C33" s="31" t="s">
        <v>573</v>
      </c>
      <c r="D33" s="31" t="s">
        <v>573</v>
      </c>
      <c r="E33" s="32">
        <v>0.67900000000000005</v>
      </c>
      <c r="F33" s="32">
        <v>0.66700000000000004</v>
      </c>
      <c r="G33" s="31">
        <v>1.833</v>
      </c>
      <c r="H33" s="31">
        <v>0</v>
      </c>
      <c r="I33" s="31">
        <v>7</v>
      </c>
      <c r="J33" s="31">
        <v>25</v>
      </c>
      <c r="K33" s="31">
        <v>4</v>
      </c>
      <c r="L33" s="31">
        <v>0</v>
      </c>
      <c r="M33" s="31">
        <v>-3</v>
      </c>
    </row>
    <row r="34" spans="1:13" ht="15.75" thickBot="1">
      <c r="A34" s="30" t="s">
        <v>511</v>
      </c>
      <c r="B34" s="16" t="s">
        <v>574</v>
      </c>
      <c r="C34" s="31" t="s">
        <v>575</v>
      </c>
      <c r="D34" s="31" t="s">
        <v>575</v>
      </c>
      <c r="E34" s="32">
        <v>0.53600000000000003</v>
      </c>
      <c r="F34" s="32">
        <v>0.66700000000000004</v>
      </c>
      <c r="G34" s="31">
        <v>1.917</v>
      </c>
      <c r="H34" s="31">
        <v>0</v>
      </c>
      <c r="I34" s="31">
        <v>6</v>
      </c>
      <c r="J34" s="31">
        <v>23</v>
      </c>
      <c r="K34" s="31">
        <v>6</v>
      </c>
      <c r="L34" s="31">
        <v>1</v>
      </c>
      <c r="M34" s="31">
        <v>2</v>
      </c>
    </row>
    <row r="35" spans="1:13" ht="15.75" thickBot="1">
      <c r="A35" s="30" t="s">
        <v>534</v>
      </c>
      <c r="B35" s="16" t="s">
        <v>576</v>
      </c>
      <c r="C35" s="31" t="s">
        <v>577</v>
      </c>
      <c r="D35" s="31" t="s">
        <v>577</v>
      </c>
      <c r="E35" s="32">
        <v>0.35699999999999998</v>
      </c>
      <c r="F35" s="32">
        <v>0.58299999999999996</v>
      </c>
      <c r="G35" s="31">
        <v>1.81</v>
      </c>
      <c r="H35" s="31">
        <v>0</v>
      </c>
      <c r="I35" s="31">
        <v>5</v>
      </c>
      <c r="J35" s="31">
        <v>21</v>
      </c>
      <c r="K35" s="31">
        <v>9</v>
      </c>
      <c r="L35" s="31">
        <v>1</v>
      </c>
      <c r="M35" s="31">
        <v>6</v>
      </c>
    </row>
    <row r="36" spans="1:13" ht="15.75" thickBot="1">
      <c r="A36" s="30" t="s">
        <v>578</v>
      </c>
      <c r="B36" s="16" t="s">
        <v>579</v>
      </c>
      <c r="C36" s="31" t="s">
        <v>580</v>
      </c>
      <c r="D36" s="31" t="s">
        <v>580</v>
      </c>
      <c r="E36" s="32">
        <v>0.57699999999999996</v>
      </c>
      <c r="F36" s="32">
        <v>0.51500000000000001</v>
      </c>
      <c r="G36" s="31">
        <v>2</v>
      </c>
      <c r="H36" s="31">
        <v>0</v>
      </c>
      <c r="I36" s="31">
        <v>4</v>
      </c>
      <c r="J36" s="31">
        <v>20</v>
      </c>
      <c r="K36" s="31">
        <v>9</v>
      </c>
      <c r="L36" s="31">
        <v>0</v>
      </c>
      <c r="M36" s="31">
        <v>5</v>
      </c>
    </row>
    <row r="37" spans="1:13" ht="15.75" thickBot="1">
      <c r="A37" s="30" t="s">
        <v>375</v>
      </c>
      <c r="B37" s="16" t="s">
        <v>581</v>
      </c>
      <c r="C37" s="31" t="s">
        <v>582</v>
      </c>
      <c r="D37" s="31" t="s">
        <v>582</v>
      </c>
      <c r="E37" s="32">
        <v>0.41699999999999998</v>
      </c>
      <c r="F37" s="32">
        <v>0.53300000000000003</v>
      </c>
      <c r="G37" s="31">
        <v>1.75</v>
      </c>
      <c r="H37" s="31">
        <v>0</v>
      </c>
      <c r="I37" s="31">
        <v>6</v>
      </c>
      <c r="J37" s="31">
        <v>15</v>
      </c>
      <c r="K37" s="31">
        <v>9</v>
      </c>
      <c r="L37" s="31">
        <v>0</v>
      </c>
      <c r="M37" s="31">
        <v>3</v>
      </c>
    </row>
    <row r="38" spans="1:13" ht="15.75" thickBot="1">
      <c r="A38" s="30" t="s">
        <v>578</v>
      </c>
      <c r="B38" s="16" t="s">
        <v>583</v>
      </c>
      <c r="C38" s="31" t="s">
        <v>584</v>
      </c>
      <c r="D38" s="31" t="s">
        <v>584</v>
      </c>
      <c r="E38" s="32">
        <v>0.57099999999999995</v>
      </c>
      <c r="F38" s="32">
        <v>0.52800000000000002</v>
      </c>
      <c r="G38" s="31">
        <v>1.7370000000000001</v>
      </c>
      <c r="H38" s="31">
        <v>1</v>
      </c>
      <c r="I38" s="31">
        <v>6</v>
      </c>
      <c r="J38" s="31">
        <v>18</v>
      </c>
      <c r="K38" s="31">
        <v>9</v>
      </c>
      <c r="L38" s="31">
        <v>2</v>
      </c>
      <c r="M38" s="31">
        <v>5</v>
      </c>
    </row>
    <row r="39" spans="1:13" ht="15.75" thickBot="1">
      <c r="A39" s="30" t="s">
        <v>122</v>
      </c>
      <c r="B39" s="16" t="s">
        <v>585</v>
      </c>
      <c r="C39" s="31" t="s">
        <v>586</v>
      </c>
      <c r="D39" s="31" t="s">
        <v>586</v>
      </c>
      <c r="E39" s="32">
        <v>0.55600000000000005</v>
      </c>
      <c r="F39" s="32">
        <v>0.65700000000000003</v>
      </c>
      <c r="G39" s="31">
        <v>1.7390000000000001</v>
      </c>
      <c r="H39" s="31">
        <v>0</v>
      </c>
      <c r="I39" s="31">
        <v>8</v>
      </c>
      <c r="J39" s="31">
        <v>19</v>
      </c>
      <c r="K39" s="31">
        <v>8</v>
      </c>
      <c r="L39" s="31">
        <v>0</v>
      </c>
      <c r="M39" s="31" t="s">
        <v>121</v>
      </c>
    </row>
    <row r="40" spans="1:13" ht="15.75" thickBot="1">
      <c r="A40" s="30" t="s">
        <v>534</v>
      </c>
      <c r="B40" s="16" t="s">
        <v>587</v>
      </c>
      <c r="C40" s="31" t="s">
        <v>588</v>
      </c>
      <c r="D40" s="31" t="s">
        <v>588</v>
      </c>
      <c r="E40" s="32">
        <v>0.57099999999999995</v>
      </c>
      <c r="F40" s="32">
        <v>0.47199999999999998</v>
      </c>
      <c r="G40" s="31">
        <v>2</v>
      </c>
      <c r="H40" s="31">
        <v>0</v>
      </c>
      <c r="I40" s="31">
        <v>1</v>
      </c>
      <c r="J40" s="31">
        <v>28</v>
      </c>
      <c r="K40" s="31">
        <v>7</v>
      </c>
      <c r="L40" s="31">
        <v>0</v>
      </c>
      <c r="M40" s="31">
        <v>6</v>
      </c>
    </row>
    <row r="41" spans="1:13" ht="15.75" thickBot="1">
      <c r="A41" s="30" t="s">
        <v>283</v>
      </c>
      <c r="B41" s="16" t="s">
        <v>589</v>
      </c>
      <c r="C41" s="31" t="s">
        <v>590</v>
      </c>
      <c r="D41" s="31" t="s">
        <v>590</v>
      </c>
      <c r="E41" s="32">
        <v>0.45800000000000002</v>
      </c>
      <c r="F41" s="32">
        <v>0.433</v>
      </c>
      <c r="G41" s="31">
        <v>1.8460000000000001</v>
      </c>
      <c r="H41" s="31">
        <v>0</v>
      </c>
      <c r="I41" s="31">
        <v>4</v>
      </c>
      <c r="J41" s="31">
        <v>17</v>
      </c>
      <c r="K41" s="31">
        <v>7</v>
      </c>
      <c r="L41" s="31">
        <v>2</v>
      </c>
      <c r="M41" s="31">
        <v>7</v>
      </c>
    </row>
    <row r="42" spans="1:13" ht="15.75" thickBot="1">
      <c r="A42" s="30" t="s">
        <v>140</v>
      </c>
      <c r="B42" s="16" t="s">
        <v>591</v>
      </c>
      <c r="C42" s="31" t="s">
        <v>592</v>
      </c>
      <c r="D42" s="31" t="s">
        <v>592</v>
      </c>
      <c r="E42" s="33">
        <v>0.68</v>
      </c>
      <c r="F42" s="33">
        <v>0.5</v>
      </c>
      <c r="G42" s="31">
        <v>1.8129999999999999</v>
      </c>
      <c r="H42" s="31">
        <v>0</v>
      </c>
      <c r="I42" s="31">
        <v>3</v>
      </c>
      <c r="J42" s="31">
        <v>23</v>
      </c>
      <c r="K42" s="31">
        <v>5</v>
      </c>
      <c r="L42" s="31">
        <v>1</v>
      </c>
      <c r="M42" s="31">
        <v>4</v>
      </c>
    </row>
    <row r="43" spans="1:13" ht="15.75" thickBot="1">
      <c r="A43" s="21">
        <v>152</v>
      </c>
      <c r="B43" s="21" t="s">
        <v>593</v>
      </c>
      <c r="C43" s="22" t="s">
        <v>594</v>
      </c>
      <c r="D43" s="31" t="s">
        <v>594</v>
      </c>
      <c r="E43" s="23">
        <v>0.46400000000000002</v>
      </c>
      <c r="F43" s="23">
        <v>0.27800000000000002</v>
      </c>
      <c r="G43" s="22">
        <v>2</v>
      </c>
      <c r="H43" s="22">
        <v>0</v>
      </c>
      <c r="I43" s="22">
        <v>1</v>
      </c>
      <c r="J43" s="22">
        <v>18</v>
      </c>
      <c r="K43" s="22">
        <v>13</v>
      </c>
      <c r="L43" s="22">
        <v>3</v>
      </c>
      <c r="M43" s="29"/>
    </row>
    <row r="44" spans="1:13" ht="15.75" thickBot="1">
      <c r="A44" s="30" t="s">
        <v>578</v>
      </c>
      <c r="B44" s="16" t="s">
        <v>595</v>
      </c>
      <c r="C44" s="31" t="s">
        <v>596</v>
      </c>
      <c r="D44" s="31" t="s">
        <v>596</v>
      </c>
      <c r="E44" s="32">
        <v>0.46400000000000002</v>
      </c>
      <c r="F44" s="32">
        <v>0.52800000000000002</v>
      </c>
      <c r="G44" s="31">
        <v>1.8420000000000001</v>
      </c>
      <c r="H44" s="31">
        <v>0</v>
      </c>
      <c r="I44" s="31">
        <v>6</v>
      </c>
      <c r="J44" s="31">
        <v>19</v>
      </c>
      <c r="K44" s="31">
        <v>11</v>
      </c>
      <c r="L44" s="31">
        <v>0</v>
      </c>
      <c r="M44" s="31">
        <v>5</v>
      </c>
    </row>
    <row r="45" spans="1:13" ht="15.75" thickBot="1">
      <c r="A45" s="30" t="s">
        <v>287</v>
      </c>
      <c r="B45" s="16" t="s">
        <v>597</v>
      </c>
      <c r="C45" s="31" t="s">
        <v>598</v>
      </c>
      <c r="D45" s="31" t="s">
        <v>598</v>
      </c>
      <c r="E45" s="33">
        <v>0.5</v>
      </c>
      <c r="F45" s="32">
        <v>0.56699999999999995</v>
      </c>
      <c r="G45" s="31">
        <v>1.8819999999999999</v>
      </c>
      <c r="H45" s="31">
        <v>0</v>
      </c>
      <c r="I45" s="31">
        <v>4</v>
      </c>
      <c r="J45" s="31">
        <v>17</v>
      </c>
      <c r="K45" s="31">
        <v>7</v>
      </c>
      <c r="L45" s="31">
        <v>1</v>
      </c>
      <c r="M45" s="31">
        <v>8</v>
      </c>
    </row>
    <row r="46" spans="1:13" ht="15.75" thickBot="1">
      <c r="A46" s="30" t="s">
        <v>140</v>
      </c>
      <c r="B46" s="16" t="s">
        <v>599</v>
      </c>
      <c r="C46" s="31" t="s">
        <v>600</v>
      </c>
      <c r="D46" s="31" t="s">
        <v>600</v>
      </c>
      <c r="E46" s="33">
        <v>0.75</v>
      </c>
      <c r="F46" s="33">
        <v>0.71</v>
      </c>
      <c r="G46" s="31">
        <v>1.9550000000000001</v>
      </c>
      <c r="H46" s="31">
        <v>0</v>
      </c>
      <c r="I46" s="31">
        <v>4</v>
      </c>
      <c r="J46" s="31">
        <v>22</v>
      </c>
      <c r="K46" s="31">
        <v>4</v>
      </c>
      <c r="L46" s="31">
        <v>0</v>
      </c>
      <c r="M46" s="31">
        <v>4</v>
      </c>
    </row>
    <row r="47" spans="1:13" ht="15.75" thickBot="1">
      <c r="A47" s="30" t="s">
        <v>359</v>
      </c>
      <c r="B47" s="16" t="s">
        <v>601</v>
      </c>
      <c r="C47" s="31" t="s">
        <v>602</v>
      </c>
      <c r="D47" s="31" t="s">
        <v>602</v>
      </c>
      <c r="E47" s="32">
        <v>0.71399999999999997</v>
      </c>
      <c r="F47" s="32">
        <v>0.66700000000000004</v>
      </c>
      <c r="G47" s="31">
        <v>1.708</v>
      </c>
      <c r="H47" s="31">
        <v>0</v>
      </c>
      <c r="I47" s="31">
        <v>8</v>
      </c>
      <c r="J47" s="31">
        <v>23</v>
      </c>
      <c r="K47" s="31">
        <v>5</v>
      </c>
      <c r="L47" s="31">
        <v>0</v>
      </c>
      <c r="M47" s="31">
        <v>-3</v>
      </c>
    </row>
    <row r="48" spans="1:13" ht="15.75" thickBot="1">
      <c r="A48" s="30" t="s">
        <v>140</v>
      </c>
      <c r="B48" s="16" t="s">
        <v>603</v>
      </c>
      <c r="C48" s="31" t="s">
        <v>604</v>
      </c>
      <c r="D48" s="31" t="s">
        <v>604</v>
      </c>
      <c r="E48" s="33">
        <v>0.5</v>
      </c>
      <c r="F48" s="32">
        <v>0.52900000000000003</v>
      </c>
      <c r="G48" s="31">
        <v>1.833</v>
      </c>
      <c r="H48" s="31">
        <v>0</v>
      </c>
      <c r="I48" s="31">
        <v>5</v>
      </c>
      <c r="J48" s="31">
        <v>21</v>
      </c>
      <c r="K48" s="31">
        <v>7</v>
      </c>
      <c r="L48" s="31">
        <v>1</v>
      </c>
      <c r="M48" s="31">
        <v>4</v>
      </c>
    </row>
    <row r="49" spans="1:13" ht="15.75" thickBot="1">
      <c r="A49" s="30" t="s">
        <v>375</v>
      </c>
      <c r="B49" s="16" t="s">
        <v>605</v>
      </c>
      <c r="C49" s="31" t="s">
        <v>606</v>
      </c>
      <c r="D49" s="31" t="s">
        <v>606</v>
      </c>
      <c r="E49" s="32">
        <v>0.39300000000000002</v>
      </c>
      <c r="F49" s="32">
        <v>0.61099999999999999</v>
      </c>
      <c r="G49" s="31">
        <v>1.8180000000000001</v>
      </c>
      <c r="H49" s="31">
        <v>0</v>
      </c>
      <c r="I49" s="31">
        <v>4</v>
      </c>
      <c r="J49" s="31">
        <v>26</v>
      </c>
      <c r="K49" s="31">
        <v>5</v>
      </c>
      <c r="L49" s="31">
        <v>1</v>
      </c>
      <c r="M49" s="31">
        <v>3</v>
      </c>
    </row>
    <row r="50" spans="1:13" ht="15.75" thickBot="1">
      <c r="A50" s="30" t="s">
        <v>511</v>
      </c>
      <c r="B50" s="16" t="s">
        <v>607</v>
      </c>
      <c r="C50" s="31" t="s">
        <v>608</v>
      </c>
      <c r="D50" s="31" t="s">
        <v>608</v>
      </c>
      <c r="E50" s="33">
        <v>0.56000000000000005</v>
      </c>
      <c r="F50" s="32">
        <v>0.67700000000000005</v>
      </c>
      <c r="G50" s="31">
        <v>1.857</v>
      </c>
      <c r="H50" s="31">
        <v>0</v>
      </c>
      <c r="I50" s="31">
        <v>5</v>
      </c>
      <c r="J50" s="31">
        <v>19</v>
      </c>
      <c r="K50" s="31">
        <v>7</v>
      </c>
      <c r="L50" s="31">
        <v>0</v>
      </c>
      <c r="M50" s="31">
        <v>2</v>
      </c>
    </row>
    <row r="51" spans="1:13" ht="15.75" thickBot="1">
      <c r="A51" s="30" t="s">
        <v>578</v>
      </c>
      <c r="B51" s="16" t="s">
        <v>609</v>
      </c>
      <c r="C51" s="31" t="s">
        <v>610</v>
      </c>
      <c r="D51" s="31" t="s">
        <v>610</v>
      </c>
      <c r="E51" s="32">
        <v>0.71399999999999997</v>
      </c>
      <c r="F51" s="32">
        <v>0.66700000000000004</v>
      </c>
      <c r="G51" s="31">
        <v>2.0419999999999998</v>
      </c>
      <c r="H51" s="31">
        <v>2</v>
      </c>
      <c r="I51" s="31">
        <v>1</v>
      </c>
      <c r="J51" s="31">
        <v>24</v>
      </c>
      <c r="K51" s="31">
        <v>8</v>
      </c>
      <c r="L51" s="31">
        <v>1</v>
      </c>
      <c r="M51" s="31">
        <v>5</v>
      </c>
    </row>
    <row r="52" spans="1:13" ht="15.75" thickBot="1">
      <c r="A52" s="30" t="s">
        <v>283</v>
      </c>
      <c r="B52" s="16" t="s">
        <v>611</v>
      </c>
      <c r="C52" s="31" t="s">
        <v>612</v>
      </c>
      <c r="D52" s="31" t="s">
        <v>612</v>
      </c>
      <c r="E52" s="32">
        <v>0.42899999999999999</v>
      </c>
      <c r="F52" s="32">
        <v>0.55600000000000005</v>
      </c>
      <c r="G52" s="31">
        <v>1.8</v>
      </c>
      <c r="H52" s="31">
        <v>1</v>
      </c>
      <c r="I52" s="31">
        <v>3</v>
      </c>
      <c r="J52" s="31">
        <v>22</v>
      </c>
      <c r="K52" s="31">
        <v>9</v>
      </c>
      <c r="L52" s="31">
        <v>0</v>
      </c>
      <c r="M52" s="31">
        <v>7</v>
      </c>
    </row>
    <row r="53" spans="1:13" ht="15.75" thickBot="1">
      <c r="A53" s="30" t="s">
        <v>511</v>
      </c>
      <c r="B53" s="16" t="s">
        <v>613</v>
      </c>
      <c r="C53" s="31" t="s">
        <v>614</v>
      </c>
      <c r="D53" s="31" t="s">
        <v>614</v>
      </c>
      <c r="E53" s="33">
        <v>0.5</v>
      </c>
      <c r="F53" s="32">
        <v>0.66700000000000004</v>
      </c>
      <c r="G53" s="31">
        <v>1.792</v>
      </c>
      <c r="H53" s="31">
        <v>0</v>
      </c>
      <c r="I53" s="31">
        <v>8</v>
      </c>
      <c r="J53" s="31">
        <v>19</v>
      </c>
      <c r="K53" s="31">
        <v>8</v>
      </c>
      <c r="L53" s="31">
        <v>1</v>
      </c>
      <c r="M53" s="31">
        <v>2</v>
      </c>
    </row>
    <row r="54" spans="1:13" ht="15.75" thickBot="1">
      <c r="A54" s="30" t="s">
        <v>511</v>
      </c>
      <c r="B54" s="16" t="s">
        <v>615</v>
      </c>
      <c r="C54" s="31" t="s">
        <v>616</v>
      </c>
      <c r="D54" s="31" t="s">
        <v>616</v>
      </c>
      <c r="E54" s="32">
        <v>0.308</v>
      </c>
      <c r="F54" s="32">
        <v>0.54500000000000004</v>
      </c>
      <c r="G54" s="31">
        <v>2</v>
      </c>
      <c r="H54" s="31">
        <v>0</v>
      </c>
      <c r="I54" s="31">
        <v>5</v>
      </c>
      <c r="J54" s="31">
        <v>21</v>
      </c>
      <c r="K54" s="31">
        <v>7</v>
      </c>
      <c r="L54" s="31">
        <v>0</v>
      </c>
      <c r="M54" s="31">
        <v>2</v>
      </c>
    </row>
    <row r="55" spans="1:13" ht="15.75" thickBot="1">
      <c r="A55" s="30" t="s">
        <v>359</v>
      </c>
      <c r="B55" s="16" t="s">
        <v>617</v>
      </c>
      <c r="C55" s="31" t="s">
        <v>618</v>
      </c>
      <c r="D55" s="31" t="s">
        <v>618</v>
      </c>
      <c r="E55" s="32">
        <v>0.61499999999999999</v>
      </c>
      <c r="F55" s="32">
        <v>0.78100000000000003</v>
      </c>
      <c r="G55" s="31">
        <v>1.76</v>
      </c>
      <c r="H55" s="31">
        <v>0</v>
      </c>
      <c r="I55" s="31">
        <v>7</v>
      </c>
      <c r="J55" s="31">
        <v>20</v>
      </c>
      <c r="K55" s="31">
        <v>5</v>
      </c>
      <c r="L55" s="31">
        <v>0</v>
      </c>
      <c r="M55" s="31">
        <v>-3</v>
      </c>
    </row>
    <row r="56" spans="1:13" ht="15.75" thickBot="1">
      <c r="A56" s="30" t="s">
        <v>511</v>
      </c>
      <c r="B56" s="16" t="s">
        <v>619</v>
      </c>
      <c r="C56" s="31" t="s">
        <v>620</v>
      </c>
      <c r="D56" s="31" t="s">
        <v>620</v>
      </c>
      <c r="E56" s="32">
        <v>0.46400000000000002</v>
      </c>
      <c r="F56" s="32">
        <v>0.55600000000000005</v>
      </c>
      <c r="G56" s="31">
        <v>1.95</v>
      </c>
      <c r="H56" s="31">
        <v>0</v>
      </c>
      <c r="I56" s="31">
        <v>5</v>
      </c>
      <c r="J56" s="31">
        <v>25</v>
      </c>
      <c r="K56" s="31">
        <v>5</v>
      </c>
      <c r="L56" s="31">
        <v>1</v>
      </c>
      <c r="M56" s="31">
        <v>2</v>
      </c>
    </row>
    <row r="57" spans="1:13" ht="15.75" thickBot="1">
      <c r="A57" s="30" t="s">
        <v>375</v>
      </c>
      <c r="B57" s="16" t="s">
        <v>621</v>
      </c>
      <c r="C57" s="31" t="s">
        <v>622</v>
      </c>
      <c r="D57" s="31" t="s">
        <v>622</v>
      </c>
      <c r="E57" s="32">
        <v>0.46400000000000002</v>
      </c>
      <c r="F57" s="32">
        <v>0.66700000000000004</v>
      </c>
      <c r="G57" s="31">
        <v>1.75</v>
      </c>
      <c r="H57" s="31">
        <v>1</v>
      </c>
      <c r="I57" s="31">
        <v>6</v>
      </c>
      <c r="J57" s="31">
        <v>22</v>
      </c>
      <c r="K57" s="31">
        <v>3</v>
      </c>
      <c r="L57" s="31">
        <v>4</v>
      </c>
      <c r="M57" s="31">
        <v>3</v>
      </c>
    </row>
    <row r="58" spans="1:13" ht="15.75" thickBot="1">
      <c r="A58" s="30" t="s">
        <v>140</v>
      </c>
      <c r="B58" s="16" t="s">
        <v>623</v>
      </c>
      <c r="C58" s="31" t="s">
        <v>624</v>
      </c>
      <c r="D58" s="31" t="s">
        <v>624</v>
      </c>
      <c r="E58" s="33">
        <v>0.5</v>
      </c>
      <c r="F58" s="32">
        <v>0.55600000000000005</v>
      </c>
      <c r="G58" s="31">
        <v>1.75</v>
      </c>
      <c r="H58" s="31">
        <v>0</v>
      </c>
      <c r="I58" s="31">
        <v>6</v>
      </c>
      <c r="J58" s="31">
        <v>20</v>
      </c>
      <c r="K58" s="31">
        <v>10</v>
      </c>
      <c r="L58" s="31">
        <v>0</v>
      </c>
      <c r="M58" s="31">
        <v>4</v>
      </c>
    </row>
    <row r="59" spans="1:13" ht="15.75" thickBot="1">
      <c r="A59" s="30" t="s">
        <v>511</v>
      </c>
      <c r="B59" s="16" t="s">
        <v>625</v>
      </c>
      <c r="C59" s="31" t="s">
        <v>626</v>
      </c>
      <c r="D59" s="31" t="s">
        <v>626</v>
      </c>
      <c r="E59" s="33">
        <v>0.5</v>
      </c>
      <c r="F59" s="32">
        <v>0.77800000000000002</v>
      </c>
      <c r="G59" s="31">
        <v>1.893</v>
      </c>
      <c r="H59" s="31">
        <v>0</v>
      </c>
      <c r="I59" s="31">
        <v>6</v>
      </c>
      <c r="J59" s="31">
        <v>22</v>
      </c>
      <c r="K59" s="31">
        <v>8</v>
      </c>
      <c r="L59" s="31">
        <v>0</v>
      </c>
      <c r="M59" s="31">
        <v>2</v>
      </c>
    </row>
    <row r="60" spans="1:13" ht="15.75" thickBot="1">
      <c r="A60" s="30" t="s">
        <v>375</v>
      </c>
      <c r="B60" s="16" t="s">
        <v>627</v>
      </c>
      <c r="C60" s="31" t="s">
        <v>628</v>
      </c>
      <c r="D60" s="31" t="s">
        <v>628</v>
      </c>
      <c r="E60" s="33">
        <v>0.5</v>
      </c>
      <c r="F60" s="33">
        <v>0.5</v>
      </c>
      <c r="G60" s="31">
        <v>1.833</v>
      </c>
      <c r="H60" s="31">
        <v>0</v>
      </c>
      <c r="I60" s="31">
        <v>5</v>
      </c>
      <c r="J60" s="31">
        <v>24</v>
      </c>
      <c r="K60" s="31">
        <v>6</v>
      </c>
      <c r="L60" s="31">
        <v>1</v>
      </c>
      <c r="M60" s="31">
        <v>3</v>
      </c>
    </row>
    <row r="61" spans="1:13" ht="15.75" thickBot="1">
      <c r="A61" s="30" t="s">
        <v>291</v>
      </c>
      <c r="B61" s="16" t="s">
        <v>629</v>
      </c>
      <c r="C61" s="31" t="s">
        <v>630</v>
      </c>
      <c r="D61" s="31" t="s">
        <v>630</v>
      </c>
      <c r="E61" s="32">
        <v>0.39300000000000002</v>
      </c>
      <c r="F61" s="32">
        <v>0.38900000000000001</v>
      </c>
      <c r="G61" s="31">
        <v>1.786</v>
      </c>
      <c r="H61" s="31">
        <v>1</v>
      </c>
      <c r="I61" s="31">
        <v>4</v>
      </c>
      <c r="J61" s="31">
        <v>17</v>
      </c>
      <c r="K61" s="31">
        <v>12</v>
      </c>
      <c r="L61" s="31">
        <v>1</v>
      </c>
      <c r="M61" s="31">
        <v>11</v>
      </c>
    </row>
    <row r="62" spans="1:13" ht="15.75" thickBot="1">
      <c r="A62" s="30" t="s">
        <v>287</v>
      </c>
      <c r="B62" s="16" t="s">
        <v>631</v>
      </c>
      <c r="C62" s="31" t="s">
        <v>632</v>
      </c>
      <c r="D62" s="31" t="s">
        <v>632</v>
      </c>
      <c r="E62" s="32">
        <v>0.625</v>
      </c>
      <c r="F62" s="32">
        <v>0.58099999999999996</v>
      </c>
      <c r="G62" s="31">
        <v>1.833</v>
      </c>
      <c r="H62" s="31">
        <v>0</v>
      </c>
      <c r="I62" s="31">
        <v>5</v>
      </c>
      <c r="J62" s="31">
        <v>16</v>
      </c>
      <c r="K62" s="31">
        <v>8</v>
      </c>
      <c r="L62" s="31">
        <v>1</v>
      </c>
      <c r="M62" s="31">
        <v>8</v>
      </c>
    </row>
    <row r="63" spans="1:13" ht="15.75" thickBot="1">
      <c r="A63" s="30" t="s">
        <v>578</v>
      </c>
      <c r="B63" s="16" t="s">
        <v>633</v>
      </c>
      <c r="C63" s="31" t="s">
        <v>634</v>
      </c>
      <c r="D63" s="31" t="s">
        <v>634</v>
      </c>
      <c r="E63" s="32">
        <v>0.64300000000000002</v>
      </c>
      <c r="F63" s="32">
        <v>0.57099999999999995</v>
      </c>
      <c r="G63" s="31">
        <v>1.9</v>
      </c>
      <c r="H63" s="31">
        <v>0</v>
      </c>
      <c r="I63" s="31">
        <v>5</v>
      </c>
      <c r="J63" s="31">
        <v>22</v>
      </c>
      <c r="K63" s="31">
        <v>6</v>
      </c>
      <c r="L63" s="31">
        <v>2</v>
      </c>
      <c r="M63" s="31">
        <v>5</v>
      </c>
    </row>
    <row r="64" spans="1:13" ht="15.75" thickBot="1">
      <c r="A64" s="30" t="s">
        <v>140</v>
      </c>
      <c r="B64" s="16" t="s">
        <v>635</v>
      </c>
      <c r="C64" s="31" t="s">
        <v>636</v>
      </c>
      <c r="D64" s="31" t="s">
        <v>636</v>
      </c>
      <c r="E64" s="33">
        <v>0.48</v>
      </c>
      <c r="F64" s="32">
        <v>0.56299999999999994</v>
      </c>
      <c r="G64" s="31">
        <v>1.722</v>
      </c>
      <c r="H64" s="31">
        <v>0</v>
      </c>
      <c r="I64" s="31">
        <v>5</v>
      </c>
      <c r="J64" s="31">
        <v>19</v>
      </c>
      <c r="K64" s="31">
        <v>7</v>
      </c>
      <c r="L64" s="31">
        <v>1</v>
      </c>
      <c r="M64" s="31">
        <v>4</v>
      </c>
    </row>
    <row r="65" spans="1:13" ht="15.75" thickBot="1">
      <c r="A65" s="30" t="s">
        <v>208</v>
      </c>
      <c r="B65" s="16" t="s">
        <v>637</v>
      </c>
      <c r="C65" s="31" t="s">
        <v>638</v>
      </c>
      <c r="D65" s="31" t="s">
        <v>638</v>
      </c>
      <c r="E65" s="32">
        <v>0.51800000000000002</v>
      </c>
      <c r="F65" s="32">
        <v>0.629</v>
      </c>
      <c r="G65" s="31">
        <v>1.6819999999999999</v>
      </c>
      <c r="H65" s="31">
        <v>1</v>
      </c>
      <c r="I65" s="31">
        <v>6</v>
      </c>
      <c r="J65" s="31">
        <v>26</v>
      </c>
      <c r="K65" s="31">
        <v>2</v>
      </c>
      <c r="L65" s="31">
        <v>0</v>
      </c>
      <c r="M65" s="31">
        <v>-6</v>
      </c>
    </row>
    <row r="66" spans="1:13" ht="15.75" thickBot="1">
      <c r="A66" s="30" t="s">
        <v>555</v>
      </c>
      <c r="B66" s="16" t="s">
        <v>639</v>
      </c>
      <c r="C66" s="31" t="s">
        <v>640</v>
      </c>
      <c r="D66" s="31" t="s">
        <v>640</v>
      </c>
      <c r="E66" s="32">
        <v>0.46400000000000002</v>
      </c>
      <c r="F66" s="32">
        <v>0.69399999999999995</v>
      </c>
      <c r="G66" s="31">
        <v>1.76</v>
      </c>
      <c r="H66" s="31">
        <v>0</v>
      </c>
      <c r="I66" s="31">
        <v>6</v>
      </c>
      <c r="J66" s="31">
        <v>26</v>
      </c>
      <c r="K66" s="31">
        <v>4</v>
      </c>
      <c r="L66" s="31">
        <v>0</v>
      </c>
      <c r="M66" s="31">
        <v>-2</v>
      </c>
    </row>
    <row r="67" spans="1:13" ht="15.75" thickBot="1">
      <c r="A67" s="30" t="s">
        <v>140</v>
      </c>
      <c r="B67" s="16" t="s">
        <v>641</v>
      </c>
      <c r="C67" s="31" t="s">
        <v>642</v>
      </c>
      <c r="D67" s="31" t="s">
        <v>642</v>
      </c>
      <c r="E67" s="32">
        <v>0.46400000000000002</v>
      </c>
      <c r="F67" s="33">
        <v>0.5</v>
      </c>
      <c r="G67" s="31">
        <v>1.722</v>
      </c>
      <c r="H67" s="31">
        <v>0</v>
      </c>
      <c r="I67" s="31">
        <v>9</v>
      </c>
      <c r="J67" s="31">
        <v>15</v>
      </c>
      <c r="K67" s="31">
        <v>11</v>
      </c>
      <c r="L67" s="31">
        <v>1</v>
      </c>
      <c r="M67" s="31">
        <v>4</v>
      </c>
    </row>
    <row r="68" spans="1:13" ht="15.75" thickBot="1">
      <c r="A68" s="30" t="s">
        <v>511</v>
      </c>
      <c r="B68" s="16" t="s">
        <v>643</v>
      </c>
      <c r="C68" s="31" t="s">
        <v>644</v>
      </c>
      <c r="D68" s="31" t="s">
        <v>644</v>
      </c>
      <c r="E68" s="32">
        <v>0.57099999999999995</v>
      </c>
      <c r="F68" s="32">
        <v>0.52800000000000002</v>
      </c>
      <c r="G68" s="31">
        <v>1.7889999999999999</v>
      </c>
      <c r="H68" s="31">
        <v>0</v>
      </c>
      <c r="I68" s="31">
        <v>5</v>
      </c>
      <c r="J68" s="31">
        <v>24</v>
      </c>
      <c r="K68" s="31">
        <v>7</v>
      </c>
      <c r="L68" s="31">
        <v>0</v>
      </c>
      <c r="M68" s="31">
        <v>2</v>
      </c>
    </row>
    <row r="69" spans="1:13" ht="15.75" thickBot="1">
      <c r="A69" s="30" t="s">
        <v>140</v>
      </c>
      <c r="B69" s="16" t="s">
        <v>645</v>
      </c>
      <c r="C69" s="31" t="s">
        <v>646</v>
      </c>
      <c r="D69" s="31" t="s">
        <v>646</v>
      </c>
      <c r="E69" s="32">
        <v>0.64300000000000002</v>
      </c>
      <c r="F69" s="32">
        <v>0.72199999999999998</v>
      </c>
      <c r="G69" s="31">
        <v>1.923</v>
      </c>
      <c r="H69" s="31">
        <v>0</v>
      </c>
      <c r="I69" s="31">
        <v>5</v>
      </c>
      <c r="J69" s="31">
        <v>23</v>
      </c>
      <c r="K69" s="31">
        <v>7</v>
      </c>
      <c r="L69" s="31">
        <v>1</v>
      </c>
      <c r="M69" s="31">
        <v>4</v>
      </c>
    </row>
    <row r="70" spans="1:13" ht="15.75" thickBot="1">
      <c r="A70" s="30" t="s">
        <v>519</v>
      </c>
      <c r="B70" s="16" t="s">
        <v>647</v>
      </c>
      <c r="C70" s="31" t="s">
        <v>648</v>
      </c>
      <c r="D70" s="31" t="s">
        <v>648</v>
      </c>
      <c r="E70" s="32">
        <v>0.60699999999999998</v>
      </c>
      <c r="F70" s="32">
        <v>0.55600000000000005</v>
      </c>
      <c r="G70" s="31">
        <v>1.7</v>
      </c>
      <c r="H70" s="31">
        <v>0</v>
      </c>
      <c r="I70" s="31">
        <v>6</v>
      </c>
      <c r="J70" s="31">
        <v>25</v>
      </c>
      <c r="K70" s="31">
        <v>5</v>
      </c>
      <c r="L70" s="31">
        <v>0</v>
      </c>
      <c r="M70" s="31">
        <v>-1</v>
      </c>
    </row>
    <row r="71" spans="1:13" ht="15.75" thickBot="1">
      <c r="A71" s="30" t="s">
        <v>122</v>
      </c>
      <c r="B71" s="16" t="s">
        <v>649</v>
      </c>
      <c r="C71" s="31" t="s">
        <v>650</v>
      </c>
      <c r="D71" s="31" t="s">
        <v>650</v>
      </c>
      <c r="E71" s="32">
        <v>0.53600000000000003</v>
      </c>
      <c r="F71" s="32">
        <v>0.69399999999999995</v>
      </c>
      <c r="G71" s="31">
        <v>1.84</v>
      </c>
      <c r="H71" s="31">
        <v>2</v>
      </c>
      <c r="I71" s="31">
        <v>5</v>
      </c>
      <c r="J71" s="31">
        <v>21</v>
      </c>
      <c r="K71" s="31">
        <v>7</v>
      </c>
      <c r="L71" s="31">
        <v>1</v>
      </c>
      <c r="M71" s="31" t="s">
        <v>121</v>
      </c>
    </row>
    <row r="72" spans="1:13" ht="15.75" thickBot="1">
      <c r="A72" s="30">
        <v>6</v>
      </c>
      <c r="B72" s="16" t="s">
        <v>651</v>
      </c>
      <c r="C72" s="31" t="s">
        <v>652</v>
      </c>
      <c r="D72" s="31" t="s">
        <v>652</v>
      </c>
      <c r="E72" s="32">
        <v>0.57099999999999995</v>
      </c>
      <c r="F72" s="32">
        <v>0.63900000000000001</v>
      </c>
      <c r="G72" s="31">
        <v>1.696</v>
      </c>
      <c r="H72" s="31">
        <v>2</v>
      </c>
      <c r="I72" s="31">
        <v>5</v>
      </c>
      <c r="J72" s="31">
        <v>24</v>
      </c>
      <c r="K72" s="31">
        <v>5</v>
      </c>
      <c r="L72" s="31">
        <v>0</v>
      </c>
      <c r="M72" s="31">
        <v>-4</v>
      </c>
    </row>
    <row r="73" spans="1:13" ht="15.75" thickBot="1">
      <c r="A73" s="30" t="s">
        <v>122</v>
      </c>
      <c r="B73" s="16" t="s">
        <v>653</v>
      </c>
      <c r="C73" s="31" t="s">
        <v>654</v>
      </c>
      <c r="D73" s="31" t="s">
        <v>654</v>
      </c>
      <c r="E73" s="32">
        <v>0.60699999999999998</v>
      </c>
      <c r="F73" s="32">
        <v>0.66700000000000004</v>
      </c>
      <c r="G73" s="31">
        <v>1.833</v>
      </c>
      <c r="H73" s="31">
        <v>0</v>
      </c>
      <c r="I73" s="31">
        <v>8</v>
      </c>
      <c r="J73" s="31">
        <v>20</v>
      </c>
      <c r="K73" s="31">
        <v>8</v>
      </c>
      <c r="L73" s="31">
        <v>0</v>
      </c>
      <c r="M73" s="31" t="s">
        <v>121</v>
      </c>
    </row>
    <row r="74" spans="1:13" ht="15.75" thickBot="1">
      <c r="A74" s="30" t="s">
        <v>578</v>
      </c>
      <c r="B74" s="16" t="s">
        <v>655</v>
      </c>
      <c r="C74" s="31" t="s">
        <v>656</v>
      </c>
      <c r="D74" s="31" t="s">
        <v>656</v>
      </c>
      <c r="E74" s="32">
        <v>0.64300000000000002</v>
      </c>
      <c r="F74" s="32">
        <v>0.55600000000000005</v>
      </c>
      <c r="G74" s="31">
        <v>1.8</v>
      </c>
      <c r="H74" s="31">
        <v>0</v>
      </c>
      <c r="I74" s="31">
        <v>5</v>
      </c>
      <c r="J74" s="31">
        <v>22</v>
      </c>
      <c r="K74" s="31">
        <v>8</v>
      </c>
      <c r="L74" s="31">
        <v>1</v>
      </c>
      <c r="M74" s="31">
        <v>5</v>
      </c>
    </row>
    <row r="75" spans="1:13" ht="15.75" thickBot="1">
      <c r="A75" s="30" t="s">
        <v>511</v>
      </c>
      <c r="B75" s="16" t="s">
        <v>657</v>
      </c>
      <c r="C75" s="31" t="s">
        <v>658</v>
      </c>
      <c r="D75" s="31" t="s">
        <v>658</v>
      </c>
      <c r="E75" s="32">
        <v>0.41699999999999998</v>
      </c>
      <c r="F75" s="32">
        <v>0.46700000000000003</v>
      </c>
      <c r="G75" s="31">
        <v>1.857</v>
      </c>
      <c r="H75" s="31">
        <v>0</v>
      </c>
      <c r="I75" s="31">
        <v>3</v>
      </c>
      <c r="J75" s="31">
        <v>22</v>
      </c>
      <c r="K75" s="31">
        <v>5</v>
      </c>
      <c r="L75" s="31">
        <v>0</v>
      </c>
      <c r="M75" s="31">
        <v>2</v>
      </c>
    </row>
    <row r="76" spans="1:13" ht="15.75" thickBot="1">
      <c r="A76" s="30" t="s">
        <v>122</v>
      </c>
      <c r="B76" s="16" t="s">
        <v>659</v>
      </c>
      <c r="C76" s="31" t="s">
        <v>660</v>
      </c>
      <c r="D76" s="31" t="s">
        <v>660</v>
      </c>
      <c r="E76" s="32">
        <v>0.46400000000000002</v>
      </c>
      <c r="F76" s="32">
        <v>0.63900000000000001</v>
      </c>
      <c r="G76" s="31">
        <v>1.8260000000000001</v>
      </c>
      <c r="H76" s="31">
        <v>0</v>
      </c>
      <c r="I76" s="31">
        <v>7</v>
      </c>
      <c r="J76" s="31">
        <v>22</v>
      </c>
      <c r="K76" s="31">
        <v>7</v>
      </c>
      <c r="L76" s="31">
        <v>0</v>
      </c>
      <c r="M76" s="31" t="s">
        <v>121</v>
      </c>
    </row>
    <row r="77" spans="1:13" ht="15.75" thickBot="1">
      <c r="A77" s="30" t="s">
        <v>375</v>
      </c>
      <c r="B77" s="16" t="s">
        <v>661</v>
      </c>
      <c r="C77" s="31" t="s">
        <v>662</v>
      </c>
      <c r="D77" s="31" t="s">
        <v>662</v>
      </c>
      <c r="E77" s="32">
        <v>0.42899999999999999</v>
      </c>
      <c r="F77" s="32">
        <v>0.55600000000000005</v>
      </c>
      <c r="G77" s="31">
        <v>1.85</v>
      </c>
      <c r="H77" s="31">
        <v>0</v>
      </c>
      <c r="I77" s="31">
        <v>4</v>
      </c>
      <c r="J77" s="31">
        <v>26</v>
      </c>
      <c r="K77" s="31">
        <v>5</v>
      </c>
      <c r="L77" s="31">
        <v>1</v>
      </c>
      <c r="M77" s="31">
        <v>3</v>
      </c>
    </row>
    <row r="78" spans="1:13" ht="15.75" thickBot="1">
      <c r="A78" s="30" t="s">
        <v>519</v>
      </c>
      <c r="B78" s="16" t="s">
        <v>663</v>
      </c>
      <c r="C78" s="31" t="s">
        <v>664</v>
      </c>
      <c r="D78" s="31" t="s">
        <v>664</v>
      </c>
      <c r="E78" s="32">
        <v>0.53600000000000003</v>
      </c>
      <c r="F78" s="32">
        <v>0.80600000000000005</v>
      </c>
      <c r="G78" s="31">
        <v>1.897</v>
      </c>
      <c r="H78" s="31">
        <v>0</v>
      </c>
      <c r="I78" s="31">
        <v>8</v>
      </c>
      <c r="J78" s="31">
        <v>23</v>
      </c>
      <c r="K78" s="31">
        <v>4</v>
      </c>
      <c r="L78" s="31">
        <v>0</v>
      </c>
      <c r="M78" s="31">
        <v>-1</v>
      </c>
    </row>
    <row r="79" spans="1:13" ht="15.75" thickBot="1">
      <c r="A79" s="30" t="s">
        <v>283</v>
      </c>
      <c r="B79" s="16" t="s">
        <v>665</v>
      </c>
      <c r="C79" s="31" t="s">
        <v>666</v>
      </c>
      <c r="D79" s="31" t="s">
        <v>666</v>
      </c>
      <c r="E79" s="32">
        <v>0.53600000000000003</v>
      </c>
      <c r="F79" s="32">
        <v>0.44400000000000001</v>
      </c>
      <c r="G79" s="31">
        <v>1.6879999999999999</v>
      </c>
      <c r="H79" s="31">
        <v>0</v>
      </c>
      <c r="I79" s="31">
        <v>6</v>
      </c>
      <c r="J79" s="31">
        <v>19</v>
      </c>
      <c r="K79" s="31">
        <v>9</v>
      </c>
      <c r="L79" s="31">
        <v>2</v>
      </c>
      <c r="M79" s="31">
        <v>7</v>
      </c>
    </row>
    <row r="80" spans="1:13" ht="15.75" thickBot="1">
      <c r="A80" s="30" t="s">
        <v>578</v>
      </c>
      <c r="B80" s="16" t="s">
        <v>667</v>
      </c>
      <c r="C80" s="31" t="s">
        <v>668</v>
      </c>
      <c r="D80" s="31" t="s">
        <v>668</v>
      </c>
      <c r="E80" s="32">
        <v>0.64300000000000002</v>
      </c>
      <c r="F80" s="32">
        <v>0.63900000000000001</v>
      </c>
      <c r="G80" s="31">
        <v>1.7829999999999999</v>
      </c>
      <c r="H80" s="31">
        <v>1</v>
      </c>
      <c r="I80" s="31">
        <v>3</v>
      </c>
      <c r="J80" s="31">
        <v>24</v>
      </c>
      <c r="K80" s="31">
        <v>6</v>
      </c>
      <c r="L80" s="31">
        <v>2</v>
      </c>
      <c r="M80" s="31">
        <v>5</v>
      </c>
    </row>
    <row r="81" spans="1:13" ht="15.75" thickBot="1">
      <c r="A81" s="30" t="s">
        <v>287</v>
      </c>
      <c r="B81" s="16" t="s">
        <v>669</v>
      </c>
      <c r="C81" s="31" t="s">
        <v>670</v>
      </c>
      <c r="D81" s="31" t="s">
        <v>670</v>
      </c>
      <c r="E81" s="32">
        <v>0.57099999999999995</v>
      </c>
      <c r="F81" s="32">
        <v>0.63900000000000001</v>
      </c>
      <c r="G81" s="31">
        <v>1.9570000000000001</v>
      </c>
      <c r="H81" s="31">
        <v>0</v>
      </c>
      <c r="I81" s="31">
        <v>3</v>
      </c>
      <c r="J81" s="31">
        <v>24</v>
      </c>
      <c r="K81" s="31">
        <v>7</v>
      </c>
      <c r="L81" s="31">
        <v>2</v>
      </c>
      <c r="M81" s="31">
        <v>8</v>
      </c>
    </row>
    <row r="82" spans="1:13" ht="15.75" thickBot="1">
      <c r="A82" s="30" t="s">
        <v>140</v>
      </c>
      <c r="B82" s="16" t="s">
        <v>671</v>
      </c>
      <c r="C82" s="31" t="s">
        <v>672</v>
      </c>
      <c r="D82" s="31" t="s">
        <v>672</v>
      </c>
      <c r="E82" s="32">
        <v>0.35699999999999998</v>
      </c>
      <c r="F82" s="32">
        <v>0.58299999999999996</v>
      </c>
      <c r="G82" s="31">
        <v>1.905</v>
      </c>
      <c r="H82" s="31">
        <v>0</v>
      </c>
      <c r="I82" s="31">
        <v>2</v>
      </c>
      <c r="J82" s="31">
        <v>28</v>
      </c>
      <c r="K82" s="31">
        <v>6</v>
      </c>
      <c r="L82" s="31">
        <v>0</v>
      </c>
      <c r="M82" s="31">
        <v>4</v>
      </c>
    </row>
    <row r="83" spans="1:13" ht="15.75" thickBot="1">
      <c r="A83" s="30" t="s">
        <v>359</v>
      </c>
      <c r="B83" s="16" t="s">
        <v>673</v>
      </c>
      <c r="C83" s="31" t="s">
        <v>674</v>
      </c>
      <c r="D83" s="31" t="s">
        <v>674</v>
      </c>
      <c r="E83" s="32">
        <v>0.67900000000000005</v>
      </c>
      <c r="F83" s="32">
        <v>0.69399999999999995</v>
      </c>
      <c r="G83" s="31">
        <v>1.68</v>
      </c>
      <c r="H83" s="31">
        <v>0</v>
      </c>
      <c r="I83" s="31">
        <v>10</v>
      </c>
      <c r="J83" s="31">
        <v>19</v>
      </c>
      <c r="K83" s="31">
        <v>7</v>
      </c>
      <c r="L83" s="31">
        <v>0</v>
      </c>
      <c r="M83" s="31">
        <v>-3</v>
      </c>
    </row>
    <row r="84" spans="1:13" ht="15.75" thickBot="1">
      <c r="A84" s="30" t="s">
        <v>514</v>
      </c>
      <c r="B84" s="16" t="s">
        <v>675</v>
      </c>
      <c r="C84" s="31" t="s">
        <v>676</v>
      </c>
      <c r="D84" s="31" t="s">
        <v>676</v>
      </c>
      <c r="E84" s="33">
        <v>0.5</v>
      </c>
      <c r="F84" s="32">
        <v>0.41699999999999998</v>
      </c>
      <c r="G84" s="31">
        <v>2</v>
      </c>
      <c r="H84" s="31">
        <v>0</v>
      </c>
      <c r="I84" s="31">
        <v>5</v>
      </c>
      <c r="J84" s="31">
        <v>17</v>
      </c>
      <c r="K84" s="31">
        <v>13</v>
      </c>
      <c r="L84" s="31">
        <v>1</v>
      </c>
      <c r="M84" s="31">
        <v>10</v>
      </c>
    </row>
    <row r="85" spans="1:13" ht="15.75" thickBot="1">
      <c r="A85" s="30" t="s">
        <v>140</v>
      </c>
      <c r="B85" s="16" t="s">
        <v>677</v>
      </c>
      <c r="C85" s="31" t="s">
        <v>678</v>
      </c>
      <c r="D85" s="31" t="s">
        <v>678</v>
      </c>
      <c r="E85" s="32">
        <v>0.42899999999999999</v>
      </c>
      <c r="F85" s="32">
        <v>0.61099999999999999</v>
      </c>
      <c r="G85" s="31">
        <v>2.0449999999999999</v>
      </c>
      <c r="H85" s="31">
        <v>0</v>
      </c>
      <c r="I85" s="31">
        <v>5</v>
      </c>
      <c r="J85" s="31">
        <v>22</v>
      </c>
      <c r="K85" s="31">
        <v>9</v>
      </c>
      <c r="L85" s="31">
        <v>0</v>
      </c>
      <c r="M85" s="31">
        <v>4</v>
      </c>
    </row>
    <row r="86" spans="1:13" ht="15.75" thickBot="1">
      <c r="A86" s="30" t="s">
        <v>511</v>
      </c>
      <c r="B86" s="16" t="s">
        <v>679</v>
      </c>
      <c r="C86" s="31" t="s">
        <v>680</v>
      </c>
      <c r="D86" s="31" t="s">
        <v>680</v>
      </c>
      <c r="E86" s="32">
        <v>0.57699999999999996</v>
      </c>
      <c r="F86" s="32">
        <v>0.48499999999999999</v>
      </c>
      <c r="G86" s="31">
        <v>1.875</v>
      </c>
      <c r="H86" s="31">
        <v>0</v>
      </c>
      <c r="I86" s="31">
        <v>5</v>
      </c>
      <c r="J86" s="31">
        <v>21</v>
      </c>
      <c r="K86" s="31">
        <v>7</v>
      </c>
      <c r="L86" s="31">
        <v>0</v>
      </c>
      <c r="M86" s="31">
        <v>2</v>
      </c>
    </row>
    <row r="87" spans="1:13" ht="15.75" thickBot="1">
      <c r="A87" s="30" t="s">
        <v>534</v>
      </c>
      <c r="B87" s="16" t="s">
        <v>681</v>
      </c>
      <c r="C87" s="31" t="s">
        <v>682</v>
      </c>
      <c r="D87" s="31" t="s">
        <v>682</v>
      </c>
      <c r="E87" s="32">
        <v>0.60699999999999998</v>
      </c>
      <c r="F87" s="32">
        <v>0.61099999999999999</v>
      </c>
      <c r="G87" s="31">
        <v>2.1819999999999999</v>
      </c>
      <c r="H87" s="31">
        <v>0</v>
      </c>
      <c r="I87" s="31">
        <v>5</v>
      </c>
      <c r="J87" s="31">
        <v>20</v>
      </c>
      <c r="K87" s="31">
        <v>11</v>
      </c>
      <c r="L87" s="31">
        <v>0</v>
      </c>
      <c r="M87" s="31">
        <v>6</v>
      </c>
    </row>
    <row r="88" spans="1:13" ht="15.75" thickBot="1">
      <c r="A88" s="30" t="s">
        <v>122</v>
      </c>
      <c r="B88" s="16" t="s">
        <v>683</v>
      </c>
      <c r="C88" s="31" t="s">
        <v>684</v>
      </c>
      <c r="D88" s="31" t="s">
        <v>684</v>
      </c>
      <c r="E88" s="32">
        <v>0.57099999999999995</v>
      </c>
      <c r="F88" s="32">
        <v>0.69399999999999995</v>
      </c>
      <c r="G88" s="31">
        <v>1.76</v>
      </c>
      <c r="H88" s="31">
        <v>1</v>
      </c>
      <c r="I88" s="31">
        <v>5</v>
      </c>
      <c r="J88" s="31">
        <v>24</v>
      </c>
      <c r="K88" s="31">
        <v>5</v>
      </c>
      <c r="L88" s="31">
        <v>1</v>
      </c>
      <c r="M88" s="31" t="s">
        <v>121</v>
      </c>
    </row>
    <row r="89" spans="1:13" ht="15.75" thickBot="1">
      <c r="A89" s="30" t="s">
        <v>511</v>
      </c>
      <c r="B89" s="16" t="s">
        <v>685</v>
      </c>
      <c r="C89" s="31" t="s">
        <v>686</v>
      </c>
      <c r="D89" s="31" t="s">
        <v>686</v>
      </c>
      <c r="E89" s="32">
        <v>0.53800000000000003</v>
      </c>
      <c r="F89" s="32">
        <v>0.63600000000000001</v>
      </c>
      <c r="G89" s="31">
        <v>1.857</v>
      </c>
      <c r="H89" s="31">
        <v>0</v>
      </c>
      <c r="I89" s="31">
        <v>6</v>
      </c>
      <c r="J89" s="31">
        <v>20</v>
      </c>
      <c r="K89" s="31">
        <v>6</v>
      </c>
      <c r="L89" s="31">
        <v>1</v>
      </c>
      <c r="M89" s="31">
        <v>1</v>
      </c>
    </row>
    <row r="90" spans="1:13" ht="15.75" thickBot="1">
      <c r="A90" s="30" t="s">
        <v>375</v>
      </c>
      <c r="B90" s="16" t="s">
        <v>687</v>
      </c>
      <c r="C90" s="31" t="s">
        <v>688</v>
      </c>
      <c r="D90" s="31" t="s">
        <v>688</v>
      </c>
      <c r="E90" s="33">
        <v>0.5</v>
      </c>
      <c r="F90" s="32">
        <v>0.58299999999999996</v>
      </c>
      <c r="G90" s="31">
        <v>1.857</v>
      </c>
      <c r="H90" s="31">
        <v>0</v>
      </c>
      <c r="I90" s="31">
        <v>6</v>
      </c>
      <c r="J90" s="31">
        <v>21</v>
      </c>
      <c r="K90" s="31">
        <v>9</v>
      </c>
      <c r="L90" s="31">
        <v>0</v>
      </c>
      <c r="M90" s="31">
        <v>3</v>
      </c>
    </row>
    <row r="91" spans="1:13" ht="15.75" thickBot="1">
      <c r="A91" s="30" t="s">
        <v>555</v>
      </c>
      <c r="B91" s="16" t="s">
        <v>689</v>
      </c>
      <c r="C91" s="31" t="s">
        <v>690</v>
      </c>
      <c r="D91" s="31" t="s">
        <v>690</v>
      </c>
      <c r="E91" s="32">
        <v>0.39300000000000002</v>
      </c>
      <c r="F91" s="32">
        <v>0.57099999999999995</v>
      </c>
      <c r="G91" s="31">
        <v>1.75</v>
      </c>
      <c r="H91" s="31">
        <v>1</v>
      </c>
      <c r="I91" s="31">
        <v>5</v>
      </c>
      <c r="J91" s="31">
        <v>24</v>
      </c>
      <c r="K91" s="31">
        <v>5</v>
      </c>
      <c r="L91" s="31">
        <v>0</v>
      </c>
      <c r="M91" s="31">
        <v>-2</v>
      </c>
    </row>
    <row r="92" spans="1:13" ht="15.75" thickBot="1">
      <c r="A92" s="30">
        <v>149</v>
      </c>
      <c r="B92" s="16" t="s">
        <v>691</v>
      </c>
      <c r="C92" s="31" t="s">
        <v>692</v>
      </c>
      <c r="D92" s="31" t="s">
        <v>692</v>
      </c>
      <c r="E92" s="32">
        <v>0.46400000000000002</v>
      </c>
      <c r="F92" s="33">
        <v>0.5</v>
      </c>
      <c r="G92" s="31">
        <v>1.889</v>
      </c>
      <c r="H92" s="31">
        <v>0</v>
      </c>
      <c r="I92" s="31">
        <v>2</v>
      </c>
      <c r="J92" s="31">
        <v>22</v>
      </c>
      <c r="K92" s="31">
        <v>9</v>
      </c>
      <c r="L92" s="31">
        <v>2</v>
      </c>
      <c r="M92" s="31">
        <v>14</v>
      </c>
    </row>
    <row r="93" spans="1:13" ht="15.75" thickBot="1">
      <c r="A93" s="30" t="s">
        <v>288</v>
      </c>
      <c r="B93" s="16" t="s">
        <v>693</v>
      </c>
      <c r="C93" s="31" t="s">
        <v>694</v>
      </c>
      <c r="D93" s="31" t="s">
        <v>694</v>
      </c>
      <c r="E93" s="32">
        <v>0.46400000000000002</v>
      </c>
      <c r="F93" s="33">
        <v>0.5</v>
      </c>
      <c r="G93" s="31">
        <v>1.833</v>
      </c>
      <c r="H93" s="31">
        <v>0</v>
      </c>
      <c r="I93" s="31">
        <v>6</v>
      </c>
      <c r="J93" s="31">
        <v>16</v>
      </c>
      <c r="K93" s="31">
        <v>13</v>
      </c>
      <c r="L93" s="31">
        <v>1</v>
      </c>
      <c r="M93" s="31">
        <v>9</v>
      </c>
    </row>
    <row r="94" spans="1:13" ht="15.75" thickBot="1">
      <c r="A94" s="30" t="s">
        <v>122</v>
      </c>
      <c r="B94" s="16" t="s">
        <v>695</v>
      </c>
      <c r="C94" s="31" t="s">
        <v>696</v>
      </c>
      <c r="D94" s="31" t="s">
        <v>696</v>
      </c>
      <c r="E94" s="33">
        <v>0.5</v>
      </c>
      <c r="F94" s="32">
        <v>0.48399999999999999</v>
      </c>
      <c r="G94" s="31">
        <v>1.7330000000000001</v>
      </c>
      <c r="H94" s="31">
        <v>0</v>
      </c>
      <c r="I94" s="31">
        <v>6</v>
      </c>
      <c r="J94" s="31">
        <v>19</v>
      </c>
      <c r="K94" s="31">
        <v>6</v>
      </c>
      <c r="L94" s="31">
        <v>0</v>
      </c>
      <c r="M94" s="31" t="s">
        <v>121</v>
      </c>
    </row>
    <row r="95" spans="1:13" ht="15.75" thickBot="1">
      <c r="A95" s="30">
        <v>148</v>
      </c>
      <c r="B95" s="16" t="s">
        <v>697</v>
      </c>
      <c r="C95" s="31" t="s">
        <v>698</v>
      </c>
      <c r="D95" s="31" t="s">
        <v>698</v>
      </c>
      <c r="E95" s="32">
        <v>0.35699999999999998</v>
      </c>
      <c r="F95" s="32">
        <v>0.38900000000000001</v>
      </c>
      <c r="G95" s="31">
        <v>1.714</v>
      </c>
      <c r="H95" s="31">
        <v>0</v>
      </c>
      <c r="I95" s="31">
        <v>6</v>
      </c>
      <c r="J95" s="31">
        <v>16</v>
      </c>
      <c r="K95" s="31">
        <v>11</v>
      </c>
      <c r="L95" s="31">
        <v>2</v>
      </c>
      <c r="M95" s="31">
        <v>12</v>
      </c>
    </row>
    <row r="96" spans="1:13" ht="15.75" thickBot="1">
      <c r="A96" s="30" t="s">
        <v>578</v>
      </c>
      <c r="B96" s="16" t="s">
        <v>699</v>
      </c>
      <c r="C96" s="31" t="s">
        <v>700</v>
      </c>
      <c r="D96" s="31" t="s">
        <v>700</v>
      </c>
      <c r="E96" s="32">
        <v>0.33300000000000002</v>
      </c>
      <c r="F96" s="32">
        <v>0.54800000000000004</v>
      </c>
      <c r="G96" s="31">
        <v>2</v>
      </c>
      <c r="H96" s="31">
        <v>0</v>
      </c>
      <c r="I96" s="31">
        <v>2</v>
      </c>
      <c r="J96" s="31">
        <v>22</v>
      </c>
      <c r="K96" s="31">
        <v>7</v>
      </c>
      <c r="L96" s="31">
        <v>0</v>
      </c>
      <c r="M96" s="31">
        <v>5</v>
      </c>
    </row>
    <row r="97" spans="1:13" ht="15.75" thickBot="1">
      <c r="A97" s="30" t="s">
        <v>287</v>
      </c>
      <c r="B97" s="16" t="s">
        <v>701</v>
      </c>
      <c r="C97" s="31" t="s">
        <v>702</v>
      </c>
      <c r="D97" s="31" t="s">
        <v>702</v>
      </c>
      <c r="E97" s="33">
        <v>0.5</v>
      </c>
      <c r="F97" s="32">
        <v>0.55600000000000005</v>
      </c>
      <c r="G97" s="31">
        <v>1.9</v>
      </c>
      <c r="H97" s="31">
        <v>0</v>
      </c>
      <c r="I97" s="31">
        <v>3</v>
      </c>
      <c r="J97" s="31">
        <v>23</v>
      </c>
      <c r="K97" s="31">
        <v>9</v>
      </c>
      <c r="L97" s="31">
        <v>1</v>
      </c>
      <c r="M97" s="31">
        <v>8</v>
      </c>
    </row>
    <row r="98" spans="1:13" ht="15.75" thickBot="1">
      <c r="A98" s="30" t="s">
        <v>578</v>
      </c>
      <c r="B98" s="16" t="s">
        <v>703</v>
      </c>
      <c r="C98" s="31" t="s">
        <v>704</v>
      </c>
      <c r="D98" s="31" t="s">
        <v>704</v>
      </c>
      <c r="E98" s="32">
        <v>0.57099999999999995</v>
      </c>
      <c r="F98" s="32">
        <v>0.61099999999999999</v>
      </c>
      <c r="G98" s="31">
        <v>1.9550000000000001</v>
      </c>
      <c r="H98" s="31">
        <v>0</v>
      </c>
      <c r="I98" s="31">
        <v>2</v>
      </c>
      <c r="J98" s="31">
        <v>27</v>
      </c>
      <c r="K98" s="31">
        <v>7</v>
      </c>
      <c r="L98" s="31">
        <v>0</v>
      </c>
      <c r="M98" s="31">
        <v>5</v>
      </c>
    </row>
    <row r="99" spans="1:13" ht="15.75" thickBot="1">
      <c r="A99" s="30" t="s">
        <v>359</v>
      </c>
      <c r="B99" s="16" t="s">
        <v>705</v>
      </c>
      <c r="C99" s="31" t="s">
        <v>706</v>
      </c>
      <c r="D99" s="31" t="s">
        <v>706</v>
      </c>
      <c r="E99" s="32">
        <v>0.53600000000000003</v>
      </c>
      <c r="F99" s="32">
        <v>0.77800000000000002</v>
      </c>
      <c r="G99" s="31">
        <v>1.75</v>
      </c>
      <c r="H99" s="31">
        <v>0</v>
      </c>
      <c r="I99" s="31">
        <v>7</v>
      </c>
      <c r="J99" s="31">
        <v>26</v>
      </c>
      <c r="K99" s="31">
        <v>2</v>
      </c>
      <c r="L99" s="31">
        <v>1</v>
      </c>
      <c r="M99" s="31">
        <v>-3</v>
      </c>
    </row>
    <row r="100" spans="1:13" ht="15.75" thickBot="1">
      <c r="A100" s="30" t="s">
        <v>519</v>
      </c>
      <c r="B100" s="16" t="s">
        <v>707</v>
      </c>
      <c r="C100" s="31" t="s">
        <v>708</v>
      </c>
      <c r="D100" s="31" t="s">
        <v>708</v>
      </c>
      <c r="E100" s="32">
        <v>0.53600000000000003</v>
      </c>
      <c r="F100" s="32">
        <v>0.58299999999999996</v>
      </c>
      <c r="G100" s="31">
        <v>1.667</v>
      </c>
      <c r="H100" s="31">
        <v>0</v>
      </c>
      <c r="I100" s="31">
        <v>7</v>
      </c>
      <c r="J100" s="31">
        <v>23</v>
      </c>
      <c r="K100" s="31">
        <v>6</v>
      </c>
      <c r="L100" s="31">
        <v>0</v>
      </c>
      <c r="M100" s="31">
        <v>-1</v>
      </c>
    </row>
    <row r="101" spans="1:13" ht="15.75" thickBot="1">
      <c r="A101" s="30" t="s">
        <v>122</v>
      </c>
      <c r="B101" s="16" t="s">
        <v>709</v>
      </c>
      <c r="C101" s="31" t="s">
        <v>710</v>
      </c>
      <c r="D101" s="31" t="s">
        <v>710</v>
      </c>
      <c r="E101" s="32">
        <v>0.35699999999999998</v>
      </c>
      <c r="F101" s="33">
        <v>0.75</v>
      </c>
      <c r="G101" s="31">
        <v>1.8520000000000001</v>
      </c>
      <c r="H101" s="31">
        <v>1</v>
      </c>
      <c r="I101" s="31">
        <v>5</v>
      </c>
      <c r="J101" s="31">
        <v>24</v>
      </c>
      <c r="K101" s="31">
        <v>5</v>
      </c>
      <c r="L101" s="31">
        <v>1</v>
      </c>
      <c r="M101" s="31" t="s">
        <v>121</v>
      </c>
    </row>
    <row r="102" spans="1:13" ht="15.75" thickBot="1">
      <c r="A102" s="30" t="s">
        <v>511</v>
      </c>
      <c r="B102" s="16" t="s">
        <v>711</v>
      </c>
      <c r="C102" s="31" t="s">
        <v>712</v>
      </c>
      <c r="D102" s="31" t="s">
        <v>712</v>
      </c>
      <c r="E102" s="32">
        <v>0.46400000000000002</v>
      </c>
      <c r="F102" s="32">
        <v>0.52800000000000002</v>
      </c>
      <c r="G102" s="31">
        <v>1.7370000000000001</v>
      </c>
      <c r="H102" s="31">
        <v>0</v>
      </c>
      <c r="I102" s="31">
        <v>6</v>
      </c>
      <c r="J102" s="31">
        <v>22</v>
      </c>
      <c r="K102" s="31">
        <v>8</v>
      </c>
      <c r="L102" s="31">
        <v>0</v>
      </c>
      <c r="M102" s="31">
        <v>2</v>
      </c>
    </row>
    <row r="103" spans="1:13" ht="15.75" thickBot="1">
      <c r="A103" s="30" t="s">
        <v>534</v>
      </c>
      <c r="B103" s="16" t="s">
        <v>713</v>
      </c>
      <c r="C103" s="31" t="s">
        <v>714</v>
      </c>
      <c r="D103" s="31" t="s">
        <v>714</v>
      </c>
      <c r="E103" s="32">
        <v>0.39300000000000002</v>
      </c>
      <c r="F103" s="32">
        <v>0.55600000000000005</v>
      </c>
      <c r="G103" s="31">
        <v>2</v>
      </c>
      <c r="H103" s="31">
        <v>0</v>
      </c>
      <c r="I103" s="31">
        <v>4</v>
      </c>
      <c r="J103" s="31">
        <v>23</v>
      </c>
      <c r="K103" s="31">
        <v>8</v>
      </c>
      <c r="L103" s="31">
        <v>1</v>
      </c>
      <c r="M103" s="31">
        <v>6</v>
      </c>
    </row>
    <row r="104" spans="1:13" ht="15.75" thickBot="1">
      <c r="A104" s="30" t="s">
        <v>118</v>
      </c>
      <c r="B104" s="16" t="s">
        <v>715</v>
      </c>
      <c r="C104" s="31" t="s">
        <v>716</v>
      </c>
      <c r="D104" s="31" t="s">
        <v>716</v>
      </c>
      <c r="E104" s="32">
        <v>0.71399999999999997</v>
      </c>
      <c r="F104" s="33">
        <v>0.6</v>
      </c>
      <c r="G104" s="31">
        <v>1.571</v>
      </c>
      <c r="H104" s="31">
        <v>0</v>
      </c>
      <c r="I104" s="31">
        <v>9</v>
      </c>
      <c r="J104" s="31">
        <v>22</v>
      </c>
      <c r="K104" s="31">
        <v>4</v>
      </c>
      <c r="L104" s="31">
        <v>0</v>
      </c>
      <c r="M104" s="31">
        <v>-5</v>
      </c>
    </row>
    <row r="105" spans="1:13" ht="15.75" thickBot="1">
      <c r="A105" s="30">
        <v>1</v>
      </c>
      <c r="B105" s="16" t="s">
        <v>717</v>
      </c>
      <c r="C105" s="31" t="s">
        <v>718</v>
      </c>
      <c r="D105" s="31" t="s">
        <v>718</v>
      </c>
      <c r="E105" s="32">
        <v>0.53600000000000003</v>
      </c>
      <c r="F105" s="32">
        <v>0.66700000000000004</v>
      </c>
      <c r="G105" s="31">
        <v>1.583</v>
      </c>
      <c r="H105" s="31">
        <v>0</v>
      </c>
      <c r="I105" s="31">
        <v>11</v>
      </c>
      <c r="J105" s="31">
        <v>21</v>
      </c>
      <c r="K105" s="31">
        <v>4</v>
      </c>
      <c r="L105" s="31">
        <v>0</v>
      </c>
      <c r="M105" s="31">
        <v>-7</v>
      </c>
    </row>
    <row r="106" spans="1:13" ht="15.75" thickBot="1">
      <c r="A106" s="30" t="s">
        <v>511</v>
      </c>
      <c r="B106" s="16" t="s">
        <v>719</v>
      </c>
      <c r="C106" s="31" t="s">
        <v>720</v>
      </c>
      <c r="D106" s="31" t="s">
        <v>720</v>
      </c>
      <c r="E106" s="32">
        <v>0.46200000000000002</v>
      </c>
      <c r="F106" s="32">
        <v>0.53100000000000003</v>
      </c>
      <c r="G106" s="31">
        <v>1.8819999999999999</v>
      </c>
      <c r="H106" s="31">
        <v>0</v>
      </c>
      <c r="I106" s="31">
        <v>3</v>
      </c>
      <c r="J106" s="31">
        <v>24</v>
      </c>
      <c r="K106" s="31">
        <v>5</v>
      </c>
      <c r="L106" s="31">
        <v>0</v>
      </c>
      <c r="M106" s="31">
        <v>2</v>
      </c>
    </row>
    <row r="107" spans="1:13" ht="15.75" thickBot="1">
      <c r="A107" s="30" t="s">
        <v>511</v>
      </c>
      <c r="B107" s="16" t="s">
        <v>721</v>
      </c>
      <c r="C107" s="31" t="s">
        <v>722</v>
      </c>
      <c r="D107" s="31" t="s">
        <v>722</v>
      </c>
      <c r="E107" s="32">
        <v>0.59299999999999997</v>
      </c>
      <c r="F107" s="32">
        <v>0.629</v>
      </c>
      <c r="G107" s="31">
        <v>1.7729999999999999</v>
      </c>
      <c r="H107" s="31">
        <v>0</v>
      </c>
      <c r="I107" s="31">
        <v>6</v>
      </c>
      <c r="J107" s="31">
        <v>22</v>
      </c>
      <c r="K107" s="31">
        <v>6</v>
      </c>
      <c r="L107" s="31">
        <v>1</v>
      </c>
      <c r="M107" s="31">
        <v>2</v>
      </c>
    </row>
    <row r="108" spans="1:13" ht="15.75" thickBot="1">
      <c r="A108" s="30" t="s">
        <v>140</v>
      </c>
      <c r="B108" s="16" t="s">
        <v>723</v>
      </c>
      <c r="C108" s="31" t="s">
        <v>724</v>
      </c>
      <c r="D108" s="31" t="s">
        <v>724</v>
      </c>
      <c r="E108" s="32">
        <v>0.57099999999999995</v>
      </c>
      <c r="F108" s="32">
        <v>0.66700000000000004</v>
      </c>
      <c r="G108" s="31">
        <v>1.875</v>
      </c>
      <c r="H108" s="31">
        <v>0</v>
      </c>
      <c r="I108" s="31">
        <v>4</v>
      </c>
      <c r="J108" s="31">
        <v>24</v>
      </c>
      <c r="K108" s="31">
        <v>8</v>
      </c>
      <c r="L108" s="31">
        <v>0</v>
      </c>
      <c r="M108" s="31">
        <v>4</v>
      </c>
    </row>
    <row r="109" spans="1:13" ht="15.75" thickBot="1">
      <c r="A109" s="30" t="s">
        <v>578</v>
      </c>
      <c r="B109" s="16" t="s">
        <v>725</v>
      </c>
      <c r="C109" s="31" t="s">
        <v>726</v>
      </c>
      <c r="D109" s="31" t="s">
        <v>726</v>
      </c>
      <c r="E109" s="32">
        <v>0.35699999999999998</v>
      </c>
      <c r="F109" s="32">
        <v>0.52800000000000002</v>
      </c>
      <c r="G109" s="31">
        <v>1.8420000000000001</v>
      </c>
      <c r="H109" s="31">
        <v>0</v>
      </c>
      <c r="I109" s="31">
        <v>6</v>
      </c>
      <c r="J109" s="31">
        <v>20</v>
      </c>
      <c r="K109" s="31">
        <v>9</v>
      </c>
      <c r="L109" s="31">
        <v>1</v>
      </c>
      <c r="M109" s="31">
        <v>5</v>
      </c>
    </row>
    <row r="110" spans="1:13" ht="15.75" thickBot="1">
      <c r="A110" s="30" t="s">
        <v>519</v>
      </c>
      <c r="B110" s="16" t="s">
        <v>727</v>
      </c>
      <c r="C110" s="31" t="s">
        <v>728</v>
      </c>
      <c r="D110" s="31" t="s">
        <v>728</v>
      </c>
      <c r="E110" s="33">
        <v>0.75</v>
      </c>
      <c r="F110" s="32">
        <v>0.69399999999999995</v>
      </c>
      <c r="G110" s="31">
        <v>1.88</v>
      </c>
      <c r="H110" s="31">
        <v>0</v>
      </c>
      <c r="I110" s="31">
        <v>4</v>
      </c>
      <c r="J110" s="31">
        <v>29</v>
      </c>
      <c r="K110" s="31">
        <v>3</v>
      </c>
      <c r="L110" s="31">
        <v>0</v>
      </c>
      <c r="M110" s="31">
        <v>-1</v>
      </c>
    </row>
    <row r="111" spans="1:13" ht="15.75" thickBot="1">
      <c r="A111" s="30" t="s">
        <v>288</v>
      </c>
      <c r="B111" s="16" t="s">
        <v>729</v>
      </c>
      <c r="C111" s="31" t="s">
        <v>730</v>
      </c>
      <c r="D111" s="31" t="s">
        <v>730</v>
      </c>
      <c r="E111" s="32">
        <v>0.28599999999999998</v>
      </c>
      <c r="F111" s="32">
        <v>0.55600000000000005</v>
      </c>
      <c r="G111" s="31">
        <v>1.95</v>
      </c>
      <c r="H111" s="31">
        <v>0</v>
      </c>
      <c r="I111" s="31">
        <v>3</v>
      </c>
      <c r="J111" s="31">
        <v>21</v>
      </c>
      <c r="K111" s="31">
        <v>12</v>
      </c>
      <c r="L111" s="31">
        <v>0</v>
      </c>
      <c r="M111" s="31">
        <v>9</v>
      </c>
    </row>
    <row r="112" spans="1:13" ht="15.75" thickBot="1">
      <c r="A112" s="30" t="s">
        <v>375</v>
      </c>
      <c r="B112" s="16" t="s">
        <v>731</v>
      </c>
      <c r="C112" s="31" t="s">
        <v>732</v>
      </c>
      <c r="D112" s="31" t="s">
        <v>732</v>
      </c>
      <c r="E112" s="32">
        <v>0.39300000000000002</v>
      </c>
      <c r="F112" s="32">
        <v>0.47199999999999998</v>
      </c>
      <c r="G112" s="31">
        <v>1.8819999999999999</v>
      </c>
      <c r="H112" s="31">
        <v>0</v>
      </c>
      <c r="I112" s="31">
        <v>4</v>
      </c>
      <c r="J112" s="31">
        <v>25</v>
      </c>
      <c r="K112" s="31">
        <v>7</v>
      </c>
      <c r="L112" s="31">
        <v>0</v>
      </c>
      <c r="M112" s="31">
        <v>3</v>
      </c>
    </row>
    <row r="113" spans="1:13" ht="15.75" thickBot="1">
      <c r="A113" s="30" t="s">
        <v>291</v>
      </c>
      <c r="B113" s="16" t="s">
        <v>733</v>
      </c>
      <c r="C113" s="31" t="s">
        <v>734</v>
      </c>
      <c r="D113" s="31" t="s">
        <v>734</v>
      </c>
      <c r="E113" s="32">
        <v>0.60699999999999998</v>
      </c>
      <c r="F113" s="32">
        <v>0.41699999999999998</v>
      </c>
      <c r="G113" s="31">
        <v>1.667</v>
      </c>
      <c r="H113" s="31">
        <v>1</v>
      </c>
      <c r="I113" s="31">
        <v>4</v>
      </c>
      <c r="J113" s="31">
        <v>15</v>
      </c>
      <c r="K113" s="31">
        <v>15</v>
      </c>
      <c r="L113" s="31">
        <v>1</v>
      </c>
      <c r="M113" s="31">
        <v>11</v>
      </c>
    </row>
    <row r="114" spans="1:13" ht="15.75" thickBot="1">
      <c r="A114" s="30" t="s">
        <v>140</v>
      </c>
      <c r="B114" s="16" t="s">
        <v>735</v>
      </c>
      <c r="C114" s="31" t="s">
        <v>736</v>
      </c>
      <c r="D114" s="31" t="s">
        <v>736</v>
      </c>
      <c r="E114" s="32">
        <v>0.77800000000000002</v>
      </c>
      <c r="F114" s="32">
        <v>0.73499999999999999</v>
      </c>
      <c r="G114" s="31">
        <v>2</v>
      </c>
      <c r="H114" s="31">
        <v>0</v>
      </c>
      <c r="I114" s="31">
        <v>2</v>
      </c>
      <c r="J114" s="31">
        <v>26</v>
      </c>
      <c r="K114" s="31">
        <v>6</v>
      </c>
      <c r="L114" s="31">
        <v>0</v>
      </c>
      <c r="M114" s="31">
        <v>4</v>
      </c>
    </row>
    <row r="115" spans="1:13" ht="15.75" thickBot="1">
      <c r="A115" s="30" t="s">
        <v>511</v>
      </c>
      <c r="B115" s="16" t="s">
        <v>737</v>
      </c>
      <c r="C115" s="31" t="s">
        <v>738</v>
      </c>
      <c r="D115" s="31" t="s">
        <v>738</v>
      </c>
      <c r="E115" s="32">
        <v>0.28599999999999998</v>
      </c>
      <c r="F115" s="32">
        <v>0.68600000000000005</v>
      </c>
      <c r="G115" s="31">
        <v>1.708</v>
      </c>
      <c r="H115" s="31">
        <v>0</v>
      </c>
      <c r="I115" s="31">
        <v>7</v>
      </c>
      <c r="J115" s="31">
        <v>20</v>
      </c>
      <c r="K115" s="31">
        <v>7</v>
      </c>
      <c r="L115" s="31">
        <v>1</v>
      </c>
      <c r="M115" s="31">
        <v>2</v>
      </c>
    </row>
    <row r="116" spans="1:13" ht="15.75" thickBot="1">
      <c r="A116" s="30" t="s">
        <v>122</v>
      </c>
      <c r="B116" s="16" t="s">
        <v>739</v>
      </c>
      <c r="C116" s="31" t="s">
        <v>740</v>
      </c>
      <c r="D116" s="31" t="s">
        <v>740</v>
      </c>
      <c r="E116" s="32">
        <v>0.57099999999999995</v>
      </c>
      <c r="F116" s="32">
        <v>0.58299999999999996</v>
      </c>
      <c r="G116" s="31">
        <v>1.81</v>
      </c>
      <c r="H116" s="31">
        <v>0</v>
      </c>
      <c r="I116" s="31">
        <v>7</v>
      </c>
      <c r="J116" s="31">
        <v>22</v>
      </c>
      <c r="K116" s="31">
        <v>7</v>
      </c>
      <c r="L116" s="31">
        <v>0</v>
      </c>
      <c r="M116" s="31" t="s">
        <v>121</v>
      </c>
    </row>
    <row r="117" spans="1:13" ht="15.75" thickBot="1">
      <c r="A117" s="30" t="s">
        <v>122</v>
      </c>
      <c r="B117" s="16" t="s">
        <v>741</v>
      </c>
      <c r="C117" s="31" t="s">
        <v>742</v>
      </c>
      <c r="D117" s="31" t="s">
        <v>742</v>
      </c>
      <c r="E117" s="33">
        <v>0.56000000000000005</v>
      </c>
      <c r="F117" s="32">
        <v>0.59399999999999997</v>
      </c>
      <c r="G117" s="31">
        <v>1.7889999999999999</v>
      </c>
      <c r="H117" s="31">
        <v>0</v>
      </c>
      <c r="I117" s="31">
        <v>6</v>
      </c>
      <c r="J117" s="31">
        <v>20</v>
      </c>
      <c r="K117" s="31">
        <v>6</v>
      </c>
      <c r="L117" s="31">
        <v>0</v>
      </c>
      <c r="M117" s="31" t="s">
        <v>121</v>
      </c>
    </row>
    <row r="118" spans="1:13" ht="15.75" thickBot="1">
      <c r="A118" s="30" t="s">
        <v>578</v>
      </c>
      <c r="B118" s="16" t="s">
        <v>743</v>
      </c>
      <c r="C118" s="31" t="s">
        <v>744</v>
      </c>
      <c r="D118" s="31" t="s">
        <v>744</v>
      </c>
      <c r="E118" s="32">
        <v>0.74099999999999999</v>
      </c>
      <c r="F118" s="32">
        <v>0.58799999999999997</v>
      </c>
      <c r="G118" s="31">
        <v>1.85</v>
      </c>
      <c r="H118" s="31">
        <v>1</v>
      </c>
      <c r="I118" s="31">
        <v>4</v>
      </c>
      <c r="J118" s="31">
        <v>20</v>
      </c>
      <c r="K118" s="31">
        <v>7</v>
      </c>
      <c r="L118" s="31">
        <v>2</v>
      </c>
      <c r="M118" s="31">
        <v>5</v>
      </c>
    </row>
    <row r="119" spans="1:13" ht="15.75" thickBot="1">
      <c r="A119" s="30" t="s">
        <v>375</v>
      </c>
      <c r="B119" s="16" t="s">
        <v>745</v>
      </c>
      <c r="C119" s="31" t="s">
        <v>746</v>
      </c>
      <c r="D119" s="31" t="s">
        <v>746</v>
      </c>
      <c r="E119" s="32">
        <v>0.67900000000000005</v>
      </c>
      <c r="F119" s="32">
        <v>0.61099999999999999</v>
      </c>
      <c r="G119" s="31">
        <v>1.7270000000000001</v>
      </c>
      <c r="H119" s="31">
        <v>0</v>
      </c>
      <c r="I119" s="31">
        <v>8</v>
      </c>
      <c r="J119" s="31">
        <v>20</v>
      </c>
      <c r="K119" s="31">
        <v>7</v>
      </c>
      <c r="L119" s="31">
        <v>0</v>
      </c>
      <c r="M119" s="31">
        <v>3</v>
      </c>
    </row>
    <row r="120" spans="1:13" ht="15.75" thickBot="1">
      <c r="A120" s="30" t="s">
        <v>375</v>
      </c>
      <c r="B120" s="16" t="s">
        <v>747</v>
      </c>
      <c r="C120" s="31" t="s">
        <v>748</v>
      </c>
      <c r="D120" s="31" t="s">
        <v>748</v>
      </c>
      <c r="E120" s="32">
        <v>0.53800000000000003</v>
      </c>
      <c r="F120" s="32">
        <v>0.625</v>
      </c>
      <c r="G120" s="31">
        <v>1.9</v>
      </c>
      <c r="H120" s="31">
        <v>0</v>
      </c>
      <c r="I120" s="31">
        <v>5</v>
      </c>
      <c r="J120" s="31">
        <v>19</v>
      </c>
      <c r="K120" s="31">
        <v>8</v>
      </c>
      <c r="L120" s="31">
        <v>0</v>
      </c>
      <c r="M120" s="31">
        <v>3</v>
      </c>
    </row>
    <row r="121" spans="1:13" ht="15.75" thickBot="1">
      <c r="A121" s="30" t="s">
        <v>287</v>
      </c>
      <c r="B121" s="16" t="s">
        <v>749</v>
      </c>
      <c r="C121" s="31" t="s">
        <v>750</v>
      </c>
      <c r="D121" s="31" t="s">
        <v>750</v>
      </c>
      <c r="E121" s="32">
        <v>0.33300000000000002</v>
      </c>
      <c r="F121" s="32">
        <v>0.63300000000000001</v>
      </c>
      <c r="G121" s="31">
        <v>2</v>
      </c>
      <c r="H121" s="31">
        <v>0</v>
      </c>
      <c r="I121" s="31">
        <v>1</v>
      </c>
      <c r="J121" s="31">
        <v>20</v>
      </c>
      <c r="K121" s="31">
        <v>8</v>
      </c>
      <c r="L121" s="31">
        <v>1</v>
      </c>
      <c r="M121" s="31">
        <v>8</v>
      </c>
    </row>
    <row r="122" spans="1:13" ht="15.75" thickBot="1">
      <c r="A122" s="30" t="s">
        <v>359</v>
      </c>
      <c r="B122" s="16" t="s">
        <v>751</v>
      </c>
      <c r="C122" s="31" t="s">
        <v>752</v>
      </c>
      <c r="D122" s="31" t="s">
        <v>752</v>
      </c>
      <c r="E122" s="32">
        <v>0.53600000000000003</v>
      </c>
      <c r="F122" s="32">
        <v>0.69399999999999995</v>
      </c>
      <c r="G122" s="31">
        <v>1.8</v>
      </c>
      <c r="H122" s="31">
        <v>1</v>
      </c>
      <c r="I122" s="31">
        <v>5</v>
      </c>
      <c r="J122" s="31">
        <v>26</v>
      </c>
      <c r="K122" s="31">
        <v>4</v>
      </c>
      <c r="L122" s="31">
        <v>0</v>
      </c>
      <c r="M122" s="31">
        <v>-3</v>
      </c>
    </row>
    <row r="123" spans="1:13" ht="15.75" thickBot="1">
      <c r="A123" s="30" t="s">
        <v>140</v>
      </c>
      <c r="B123" s="16" t="s">
        <v>753</v>
      </c>
      <c r="C123" s="31" t="s">
        <v>754</v>
      </c>
      <c r="D123" s="31" t="s">
        <v>754</v>
      </c>
      <c r="E123" s="32">
        <v>0.67900000000000005</v>
      </c>
      <c r="F123" s="32">
        <v>0.66700000000000004</v>
      </c>
      <c r="G123" s="31">
        <v>1.792</v>
      </c>
      <c r="H123" s="31">
        <v>0</v>
      </c>
      <c r="I123" s="31">
        <v>6</v>
      </c>
      <c r="J123" s="31">
        <v>21</v>
      </c>
      <c r="K123" s="31">
        <v>8</v>
      </c>
      <c r="L123" s="31">
        <v>1</v>
      </c>
      <c r="M123" s="31">
        <v>4</v>
      </c>
    </row>
    <row r="124" spans="1:13" ht="15.75" thickBot="1">
      <c r="A124" s="30" t="s">
        <v>359</v>
      </c>
      <c r="B124" s="16" t="s">
        <v>755</v>
      </c>
      <c r="C124" s="31" t="s">
        <v>756</v>
      </c>
      <c r="D124" s="31" t="s">
        <v>756</v>
      </c>
      <c r="E124" s="32">
        <v>0.57099999999999995</v>
      </c>
      <c r="F124" s="32">
        <v>0.69399999999999995</v>
      </c>
      <c r="G124" s="31">
        <v>1.72</v>
      </c>
      <c r="H124" s="31">
        <v>0</v>
      </c>
      <c r="I124" s="31">
        <v>10</v>
      </c>
      <c r="J124" s="31">
        <v>21</v>
      </c>
      <c r="K124" s="31">
        <v>3</v>
      </c>
      <c r="L124" s="31">
        <v>2</v>
      </c>
      <c r="M124" s="31">
        <v>-3</v>
      </c>
    </row>
    <row r="125" spans="1:13" ht="15.75" thickBot="1">
      <c r="A125" s="30" t="s">
        <v>534</v>
      </c>
      <c r="B125" s="16" t="s">
        <v>757</v>
      </c>
      <c r="C125" s="31" t="s">
        <v>758</v>
      </c>
      <c r="D125" s="31" t="s">
        <v>758</v>
      </c>
      <c r="E125" s="33">
        <v>0.5</v>
      </c>
      <c r="F125" s="32">
        <v>0.52800000000000002</v>
      </c>
      <c r="G125" s="31">
        <v>1.9470000000000001</v>
      </c>
      <c r="H125" s="31">
        <v>0</v>
      </c>
      <c r="I125" s="31">
        <v>3</v>
      </c>
      <c r="J125" s="31">
        <v>24</v>
      </c>
      <c r="K125" s="31">
        <v>9</v>
      </c>
      <c r="L125" s="31">
        <v>0</v>
      </c>
      <c r="M125" s="31">
        <v>6</v>
      </c>
    </row>
    <row r="126" spans="1:13" ht="15.75" thickBot="1">
      <c r="A126" s="30" t="s">
        <v>514</v>
      </c>
      <c r="B126" s="16" t="s">
        <v>759</v>
      </c>
      <c r="C126" s="31" t="s">
        <v>760</v>
      </c>
      <c r="D126" s="31" t="s">
        <v>760</v>
      </c>
      <c r="E126" s="32">
        <v>0.42899999999999999</v>
      </c>
      <c r="F126" s="33">
        <v>0.5</v>
      </c>
      <c r="G126" s="31">
        <v>1.889</v>
      </c>
      <c r="H126" s="31">
        <v>0</v>
      </c>
      <c r="I126" s="31">
        <v>4</v>
      </c>
      <c r="J126" s="31">
        <v>21</v>
      </c>
      <c r="K126" s="31">
        <v>9</v>
      </c>
      <c r="L126" s="31">
        <v>1</v>
      </c>
      <c r="M126" s="31">
        <v>10</v>
      </c>
    </row>
    <row r="127" spans="1:13" ht="15.75" thickBot="1">
      <c r="A127" s="30" t="s">
        <v>375</v>
      </c>
      <c r="B127" s="16" t="s">
        <v>761</v>
      </c>
      <c r="C127" s="31" t="s">
        <v>762</v>
      </c>
      <c r="D127" s="31" t="s">
        <v>762</v>
      </c>
      <c r="E127" s="32">
        <v>0.46400000000000002</v>
      </c>
      <c r="F127" s="32">
        <v>0.66700000000000004</v>
      </c>
      <c r="G127" s="31">
        <v>1.958</v>
      </c>
      <c r="H127" s="31">
        <v>1</v>
      </c>
      <c r="I127" s="31">
        <v>1</v>
      </c>
      <c r="J127" s="31">
        <v>28</v>
      </c>
      <c r="K127" s="31">
        <v>6</v>
      </c>
      <c r="L127" s="31">
        <v>0</v>
      </c>
      <c r="M127" s="31">
        <v>3</v>
      </c>
    </row>
    <row r="128" spans="1:13" ht="15.75" thickBot="1">
      <c r="A128" s="30" t="s">
        <v>122</v>
      </c>
      <c r="B128" s="16" t="s">
        <v>763</v>
      </c>
      <c r="C128" s="31" t="s">
        <v>764</v>
      </c>
      <c r="D128" s="31" t="s">
        <v>764</v>
      </c>
      <c r="E128" s="32">
        <v>0.64300000000000002</v>
      </c>
      <c r="F128" s="32">
        <v>0.61099999999999999</v>
      </c>
      <c r="G128" s="31">
        <v>1.7729999999999999</v>
      </c>
      <c r="H128" s="31">
        <v>0</v>
      </c>
      <c r="I128" s="31">
        <v>6</v>
      </c>
      <c r="J128" s="31">
        <v>24</v>
      </c>
      <c r="K128" s="31">
        <v>6</v>
      </c>
      <c r="L128" s="31">
        <v>0</v>
      </c>
      <c r="M128" s="31" t="s">
        <v>121</v>
      </c>
    </row>
    <row r="129" spans="1:13" ht="15.75" thickBot="1">
      <c r="A129" s="30" t="s">
        <v>511</v>
      </c>
      <c r="B129" s="16" t="s">
        <v>765</v>
      </c>
      <c r="C129" s="31" t="s">
        <v>766</v>
      </c>
      <c r="D129" s="31" t="s">
        <v>766</v>
      </c>
      <c r="E129" s="32">
        <v>0.60699999999999998</v>
      </c>
      <c r="F129" s="32">
        <v>0.74299999999999999</v>
      </c>
      <c r="G129" s="31">
        <v>2</v>
      </c>
      <c r="H129" s="31">
        <v>0</v>
      </c>
      <c r="I129" s="31">
        <v>5</v>
      </c>
      <c r="J129" s="31">
        <v>23</v>
      </c>
      <c r="K129" s="31">
        <v>7</v>
      </c>
      <c r="L129" s="31">
        <v>0</v>
      </c>
      <c r="M129" s="31">
        <v>2</v>
      </c>
    </row>
    <row r="130" spans="1:13" ht="15.75" thickBot="1">
      <c r="A130" s="30" t="s">
        <v>555</v>
      </c>
      <c r="B130" s="16" t="s">
        <v>767</v>
      </c>
      <c r="C130" s="31" t="s">
        <v>768</v>
      </c>
      <c r="D130" s="31" t="s">
        <v>768</v>
      </c>
      <c r="E130" s="33">
        <v>0.5</v>
      </c>
      <c r="F130" s="32">
        <v>0.66700000000000004</v>
      </c>
      <c r="G130" s="31">
        <v>1.917</v>
      </c>
      <c r="H130" s="31">
        <v>0</v>
      </c>
      <c r="I130" s="31">
        <v>4</v>
      </c>
      <c r="J130" s="31">
        <v>30</v>
      </c>
      <c r="K130" s="31">
        <v>2</v>
      </c>
      <c r="L130" s="31">
        <v>0</v>
      </c>
      <c r="M130" s="31">
        <v>-2</v>
      </c>
    </row>
    <row r="131" spans="1:13" ht="15.75" thickBot="1">
      <c r="A131" s="30">
        <v>151</v>
      </c>
      <c r="B131" s="16" t="s">
        <v>769</v>
      </c>
      <c r="C131" s="31" t="s">
        <v>770</v>
      </c>
      <c r="D131" s="31" t="s">
        <v>770</v>
      </c>
      <c r="E131" s="32">
        <v>0.42899999999999999</v>
      </c>
      <c r="F131" s="32">
        <v>0.33300000000000002</v>
      </c>
      <c r="G131" s="31">
        <v>2.1669999999999998</v>
      </c>
      <c r="H131" s="31">
        <v>0</v>
      </c>
      <c r="I131" s="31">
        <v>1</v>
      </c>
      <c r="J131" s="31">
        <v>19</v>
      </c>
      <c r="K131" s="31">
        <v>15</v>
      </c>
      <c r="L131" s="31">
        <v>0</v>
      </c>
      <c r="M131" s="31">
        <v>17</v>
      </c>
    </row>
    <row r="132" spans="1:13" ht="15.75" thickBot="1">
      <c r="A132" s="30" t="s">
        <v>534</v>
      </c>
      <c r="B132" s="16" t="s">
        <v>771</v>
      </c>
      <c r="C132" s="31" t="s">
        <v>772</v>
      </c>
      <c r="D132" s="31" t="s">
        <v>772</v>
      </c>
      <c r="E132" s="32">
        <v>0.46400000000000002</v>
      </c>
      <c r="F132" s="33">
        <v>0.5</v>
      </c>
      <c r="G132" s="31">
        <v>1.722</v>
      </c>
      <c r="H132" s="31">
        <v>1</v>
      </c>
      <c r="I132" s="31">
        <v>4</v>
      </c>
      <c r="J132" s="31">
        <v>22</v>
      </c>
      <c r="K132" s="31">
        <v>6</v>
      </c>
      <c r="L132" s="31">
        <v>3</v>
      </c>
      <c r="M132" s="31">
        <v>6</v>
      </c>
    </row>
    <row r="133" spans="1:13" ht="15.75" thickBot="1">
      <c r="A133" s="30" t="s">
        <v>122</v>
      </c>
      <c r="B133" s="16" t="s">
        <v>773</v>
      </c>
      <c r="C133" s="31" t="s">
        <v>774</v>
      </c>
      <c r="D133" s="31" t="s">
        <v>774</v>
      </c>
      <c r="E133" s="32">
        <v>0.44400000000000001</v>
      </c>
      <c r="F133" s="32">
        <v>0.58799999999999997</v>
      </c>
      <c r="G133" s="31">
        <v>1.7</v>
      </c>
      <c r="H133" s="31">
        <v>0</v>
      </c>
      <c r="I133" s="31">
        <v>6</v>
      </c>
      <c r="J133" s="31">
        <v>22</v>
      </c>
      <c r="K133" s="31">
        <v>6</v>
      </c>
      <c r="L133" s="31">
        <v>0</v>
      </c>
      <c r="M133" s="31" t="s">
        <v>121</v>
      </c>
    </row>
    <row r="134" spans="1:13" ht="15.75" thickBot="1">
      <c r="A134" s="30" t="s">
        <v>534</v>
      </c>
      <c r="B134" s="16" t="s">
        <v>775</v>
      </c>
      <c r="C134" s="31" t="s">
        <v>776</v>
      </c>
      <c r="D134" s="31" t="s">
        <v>776</v>
      </c>
      <c r="E134" s="32">
        <v>0.35699999999999998</v>
      </c>
      <c r="F134" s="32">
        <v>0.44400000000000001</v>
      </c>
      <c r="G134" s="31">
        <v>1.875</v>
      </c>
      <c r="H134" s="31">
        <v>0</v>
      </c>
      <c r="I134" s="31">
        <v>3</v>
      </c>
      <c r="J134" s="31">
        <v>24</v>
      </c>
      <c r="K134" s="31">
        <v>9</v>
      </c>
      <c r="L134" s="31">
        <v>0</v>
      </c>
      <c r="M134" s="31">
        <v>6</v>
      </c>
    </row>
    <row r="135" spans="1:13" ht="15.75" thickBot="1">
      <c r="A135" s="30" t="s">
        <v>122</v>
      </c>
      <c r="B135" s="16" t="s">
        <v>777</v>
      </c>
      <c r="C135" s="31" t="s">
        <v>778</v>
      </c>
      <c r="D135" s="31" t="s">
        <v>778</v>
      </c>
      <c r="E135" s="32">
        <v>0.435</v>
      </c>
      <c r="F135" s="32">
        <v>0.58599999999999997</v>
      </c>
      <c r="G135" s="31">
        <v>1.7649999999999999</v>
      </c>
      <c r="H135" s="31">
        <v>1</v>
      </c>
      <c r="I135" s="31">
        <v>3</v>
      </c>
      <c r="J135" s="31">
        <v>20</v>
      </c>
      <c r="K135" s="31">
        <v>5</v>
      </c>
      <c r="L135" s="31">
        <v>0</v>
      </c>
      <c r="M135" s="31" t="s">
        <v>121</v>
      </c>
    </row>
    <row r="136" spans="1:13" ht="15.75" thickBot="1">
      <c r="A136" s="30" t="s">
        <v>246</v>
      </c>
      <c r="B136" s="16" t="s">
        <v>779</v>
      </c>
      <c r="C136" s="31" t="s">
        <v>780</v>
      </c>
      <c r="D136" s="31" t="s">
        <v>780</v>
      </c>
      <c r="E136" s="32">
        <v>0.53600000000000003</v>
      </c>
      <c r="F136" s="32">
        <v>0.58299999999999996</v>
      </c>
      <c r="G136" s="31">
        <v>1.714</v>
      </c>
      <c r="H136" s="31">
        <v>1</v>
      </c>
      <c r="I136" s="31">
        <v>4</v>
      </c>
      <c r="J136" s="31">
        <v>26</v>
      </c>
      <c r="K136" s="31">
        <v>4</v>
      </c>
      <c r="L136" s="31">
        <v>0</v>
      </c>
      <c r="M136" s="31">
        <v>1</v>
      </c>
    </row>
    <row r="137" spans="1:13" ht="15.75" thickBot="1">
      <c r="A137" s="30" t="s">
        <v>122</v>
      </c>
      <c r="B137" s="16" t="s">
        <v>781</v>
      </c>
      <c r="C137" s="31" t="s">
        <v>782</v>
      </c>
      <c r="D137" s="31" t="s">
        <v>782</v>
      </c>
      <c r="E137" s="32">
        <v>0.71399999999999997</v>
      </c>
      <c r="F137" s="33">
        <v>0.6</v>
      </c>
      <c r="G137" s="31">
        <v>1.762</v>
      </c>
      <c r="H137" s="31">
        <v>0</v>
      </c>
      <c r="I137" s="31">
        <v>6</v>
      </c>
      <c r="J137" s="31">
        <v>23</v>
      </c>
      <c r="K137" s="31">
        <v>6</v>
      </c>
      <c r="L137" s="31">
        <v>0</v>
      </c>
      <c r="M137" s="31" t="s">
        <v>121</v>
      </c>
    </row>
    <row r="138" spans="1:13" ht="15.75" thickBot="1">
      <c r="A138" s="30" t="s">
        <v>511</v>
      </c>
      <c r="B138" s="16" t="s">
        <v>783</v>
      </c>
      <c r="C138" s="31" t="s">
        <v>784</v>
      </c>
      <c r="D138" s="31" t="s">
        <v>784</v>
      </c>
      <c r="E138" s="33">
        <v>0.5</v>
      </c>
      <c r="F138" s="32">
        <v>0.72199999999999998</v>
      </c>
      <c r="G138" s="31">
        <v>1.962</v>
      </c>
      <c r="H138" s="31">
        <v>0</v>
      </c>
      <c r="I138" s="31">
        <v>4</v>
      </c>
      <c r="J138" s="31">
        <v>26</v>
      </c>
      <c r="K138" s="31">
        <v>6</v>
      </c>
      <c r="L138" s="31">
        <v>0</v>
      </c>
      <c r="M138" s="31">
        <v>2</v>
      </c>
    </row>
    <row r="139" spans="1:13" ht="15.75" thickBot="1">
      <c r="A139" s="30" t="s">
        <v>375</v>
      </c>
      <c r="B139" s="16" t="s">
        <v>785</v>
      </c>
      <c r="C139" s="31" t="s">
        <v>786</v>
      </c>
      <c r="D139" s="31" t="s">
        <v>786</v>
      </c>
      <c r="E139" s="32">
        <v>0.57099999999999995</v>
      </c>
      <c r="F139" s="32">
        <v>0.69399999999999995</v>
      </c>
      <c r="G139" s="31">
        <v>2</v>
      </c>
      <c r="H139" s="31">
        <v>0</v>
      </c>
      <c r="I139" s="31">
        <v>6</v>
      </c>
      <c r="J139" s="31">
        <v>22</v>
      </c>
      <c r="K139" s="31">
        <v>7</v>
      </c>
      <c r="L139" s="31">
        <v>1</v>
      </c>
      <c r="M139" s="31">
        <v>3</v>
      </c>
    </row>
    <row r="140" spans="1:13" ht="15.75" thickBot="1">
      <c r="A140" s="30" t="s">
        <v>246</v>
      </c>
      <c r="B140" s="16" t="s">
        <v>787</v>
      </c>
      <c r="C140" s="31" t="s">
        <v>788</v>
      </c>
      <c r="D140" s="31" t="s">
        <v>788</v>
      </c>
      <c r="E140" s="32">
        <v>0.47799999999999998</v>
      </c>
      <c r="F140" s="32">
        <v>0.55200000000000005</v>
      </c>
      <c r="G140" s="31">
        <v>1.75</v>
      </c>
      <c r="H140" s="31">
        <v>0</v>
      </c>
      <c r="I140" s="31">
        <v>9</v>
      </c>
      <c r="J140" s="31">
        <v>11</v>
      </c>
      <c r="K140" s="31">
        <v>8</v>
      </c>
      <c r="L140" s="31">
        <v>1</v>
      </c>
      <c r="M140" s="31">
        <v>1</v>
      </c>
    </row>
    <row r="141" spans="1:13" ht="15.75" thickBot="1">
      <c r="A141" s="30" t="s">
        <v>534</v>
      </c>
      <c r="B141" s="16" t="s">
        <v>789</v>
      </c>
      <c r="C141" s="31" t="s">
        <v>790</v>
      </c>
      <c r="D141" s="31" t="s">
        <v>790</v>
      </c>
      <c r="E141" s="32">
        <v>0.67900000000000005</v>
      </c>
      <c r="F141" s="32">
        <v>0.58299999999999996</v>
      </c>
      <c r="G141" s="31">
        <v>1.857</v>
      </c>
      <c r="H141" s="31">
        <v>1</v>
      </c>
      <c r="I141" s="31">
        <v>5</v>
      </c>
      <c r="J141" s="31">
        <v>18</v>
      </c>
      <c r="K141" s="31">
        <v>11</v>
      </c>
      <c r="L141" s="31">
        <v>1</v>
      </c>
      <c r="M141" s="31">
        <v>6</v>
      </c>
    </row>
    <row r="142" spans="1:13" ht="15.75" thickBot="1">
      <c r="A142" s="30" t="s">
        <v>511</v>
      </c>
      <c r="B142" s="16" t="s">
        <v>791</v>
      </c>
      <c r="C142" s="31" t="s">
        <v>792</v>
      </c>
      <c r="D142" s="31" t="s">
        <v>792</v>
      </c>
      <c r="E142" s="32">
        <v>0.46200000000000002</v>
      </c>
      <c r="F142" s="32">
        <v>0.48499999999999999</v>
      </c>
      <c r="G142" s="31">
        <v>1.625</v>
      </c>
      <c r="H142" s="31">
        <v>1</v>
      </c>
      <c r="I142" s="31">
        <v>7</v>
      </c>
      <c r="J142" s="31">
        <v>17</v>
      </c>
      <c r="K142" s="31">
        <v>5</v>
      </c>
      <c r="L142" s="31">
        <v>3</v>
      </c>
      <c r="M142" s="31">
        <v>2</v>
      </c>
    </row>
    <row r="143" spans="1:13" ht="15.75" thickBot="1">
      <c r="A143" s="30" t="s">
        <v>534</v>
      </c>
      <c r="B143" s="16" t="s">
        <v>793</v>
      </c>
      <c r="C143" s="31" t="s">
        <v>794</v>
      </c>
      <c r="D143" s="31" t="s">
        <v>794</v>
      </c>
      <c r="E143" s="32">
        <v>0.46400000000000002</v>
      </c>
      <c r="F143" s="32">
        <v>0.55600000000000005</v>
      </c>
      <c r="G143" s="31">
        <v>1.85</v>
      </c>
      <c r="H143" s="31">
        <v>0</v>
      </c>
      <c r="I143" s="31">
        <v>5</v>
      </c>
      <c r="J143" s="31">
        <v>21</v>
      </c>
      <c r="K143" s="31">
        <v>9</v>
      </c>
      <c r="L143" s="31">
        <v>1</v>
      </c>
      <c r="M143" s="31">
        <v>6</v>
      </c>
    </row>
    <row r="144" spans="1:13" ht="15.75" thickBot="1">
      <c r="A144" s="30" t="s">
        <v>122</v>
      </c>
      <c r="B144" s="16" t="s">
        <v>795</v>
      </c>
      <c r="C144" s="31" t="s">
        <v>796</v>
      </c>
      <c r="D144" s="31" t="s">
        <v>796</v>
      </c>
      <c r="E144" s="32">
        <v>0.625</v>
      </c>
      <c r="F144" s="32">
        <v>0.61299999999999999</v>
      </c>
      <c r="G144" s="31">
        <v>1.8420000000000001</v>
      </c>
      <c r="H144" s="31">
        <v>0</v>
      </c>
      <c r="I144" s="31">
        <v>3</v>
      </c>
      <c r="J144" s="31">
        <v>25</v>
      </c>
      <c r="K144" s="31">
        <v>3</v>
      </c>
      <c r="L144" s="31">
        <v>0</v>
      </c>
      <c r="M144" s="31" t="s">
        <v>121</v>
      </c>
    </row>
    <row r="145" spans="1:13" ht="15.75" thickBot="1">
      <c r="A145" s="30" t="s">
        <v>375</v>
      </c>
      <c r="B145" s="16" t="s">
        <v>797</v>
      </c>
      <c r="C145" s="31" t="s">
        <v>798</v>
      </c>
      <c r="D145" s="31" t="s">
        <v>798</v>
      </c>
      <c r="E145" s="32">
        <v>0.70799999999999996</v>
      </c>
      <c r="F145" s="32">
        <v>0.621</v>
      </c>
      <c r="G145" s="31">
        <v>1.778</v>
      </c>
      <c r="H145" s="31">
        <v>0</v>
      </c>
      <c r="I145" s="31">
        <v>4</v>
      </c>
      <c r="J145" s="31">
        <v>19</v>
      </c>
      <c r="K145" s="31">
        <v>5</v>
      </c>
      <c r="L145" s="31">
        <v>1</v>
      </c>
      <c r="M145" s="31">
        <v>3</v>
      </c>
    </row>
    <row r="146" spans="1:13" ht="15.75" thickBot="1">
      <c r="A146" s="30" t="s">
        <v>375</v>
      </c>
      <c r="B146" s="16" t="s">
        <v>799</v>
      </c>
      <c r="C146" s="31" t="s">
        <v>800</v>
      </c>
      <c r="D146" s="31" t="s">
        <v>800</v>
      </c>
      <c r="E146" s="32">
        <v>0.39300000000000002</v>
      </c>
      <c r="F146" s="32">
        <v>0.58299999999999996</v>
      </c>
      <c r="G146" s="31">
        <v>1.762</v>
      </c>
      <c r="H146" s="31">
        <v>0</v>
      </c>
      <c r="I146" s="31">
        <v>6</v>
      </c>
      <c r="J146" s="31">
        <v>22</v>
      </c>
      <c r="K146" s="31">
        <v>7</v>
      </c>
      <c r="L146" s="31">
        <v>1</v>
      </c>
      <c r="M146" s="31">
        <v>3</v>
      </c>
    </row>
    <row r="147" spans="1:13" ht="15.75" thickBot="1">
      <c r="A147" s="30" t="s">
        <v>555</v>
      </c>
      <c r="B147" s="16" t="s">
        <v>801</v>
      </c>
      <c r="C147" s="31" t="s">
        <v>802</v>
      </c>
      <c r="D147" s="31" t="s">
        <v>802</v>
      </c>
      <c r="E147" s="32">
        <v>0.53800000000000003</v>
      </c>
      <c r="F147" s="32">
        <v>0.55900000000000005</v>
      </c>
      <c r="G147" s="31">
        <v>1.7370000000000001</v>
      </c>
      <c r="H147" s="31">
        <v>1</v>
      </c>
      <c r="I147" s="31">
        <v>5</v>
      </c>
      <c r="J147" s="31">
        <v>23</v>
      </c>
      <c r="K147" s="31">
        <v>5</v>
      </c>
      <c r="L147" s="31">
        <v>0</v>
      </c>
      <c r="M147" s="31">
        <v>-2</v>
      </c>
    </row>
    <row r="148" spans="1:13" ht="15.75" thickBot="1">
      <c r="A148" s="30" t="s">
        <v>122</v>
      </c>
      <c r="B148" s="16" t="s">
        <v>803</v>
      </c>
      <c r="C148" s="31" t="s">
        <v>804</v>
      </c>
      <c r="D148" s="31" t="s">
        <v>804</v>
      </c>
      <c r="E148" s="32">
        <v>0.78600000000000003</v>
      </c>
      <c r="F148" s="33">
        <v>0.75</v>
      </c>
      <c r="G148" s="31">
        <v>1.8520000000000001</v>
      </c>
      <c r="H148" s="31">
        <v>0</v>
      </c>
      <c r="I148" s="31">
        <v>5</v>
      </c>
      <c r="J148" s="31">
        <v>27</v>
      </c>
      <c r="K148" s="31">
        <v>3</v>
      </c>
      <c r="L148" s="31">
        <v>1</v>
      </c>
      <c r="M148" s="31" t="s">
        <v>121</v>
      </c>
    </row>
    <row r="149" spans="1:13" ht="15.75" thickBot="1">
      <c r="A149" s="30" t="s">
        <v>534</v>
      </c>
      <c r="B149" s="16" t="s">
        <v>805</v>
      </c>
      <c r="C149" s="31" t="s">
        <v>806</v>
      </c>
      <c r="D149" s="31" t="s">
        <v>806</v>
      </c>
      <c r="E149" s="32">
        <v>0.61499999999999999</v>
      </c>
      <c r="F149" s="32">
        <v>0.64700000000000002</v>
      </c>
      <c r="G149" s="31">
        <v>2.0449999999999999</v>
      </c>
      <c r="H149" s="31">
        <v>0</v>
      </c>
      <c r="I149" s="31">
        <v>3</v>
      </c>
      <c r="J149" s="31">
        <v>22</v>
      </c>
      <c r="K149" s="31">
        <v>9</v>
      </c>
      <c r="L149" s="31">
        <v>0</v>
      </c>
      <c r="M149" s="31">
        <v>6</v>
      </c>
    </row>
    <row r="150" spans="1:13" ht="15.75" thickBot="1">
      <c r="A150" s="30" t="s">
        <v>122</v>
      </c>
      <c r="B150" s="16" t="s">
        <v>807</v>
      </c>
      <c r="C150" s="31" t="s">
        <v>808</v>
      </c>
      <c r="D150" s="31" t="s">
        <v>808</v>
      </c>
      <c r="E150" s="32">
        <v>0.46400000000000002</v>
      </c>
      <c r="F150" s="32">
        <v>0.66700000000000004</v>
      </c>
      <c r="G150" s="31">
        <v>1.875</v>
      </c>
      <c r="H150" s="31">
        <v>0</v>
      </c>
      <c r="I150" s="31">
        <v>3</v>
      </c>
      <c r="J150" s="31">
        <v>30</v>
      </c>
      <c r="K150" s="31">
        <v>3</v>
      </c>
      <c r="L150" s="31">
        <v>0</v>
      </c>
      <c r="M150" s="31" t="s">
        <v>121</v>
      </c>
    </row>
    <row r="151" spans="1:13" ht="15.75" thickBot="1">
      <c r="A151" s="30" t="s">
        <v>283</v>
      </c>
      <c r="B151" s="16" t="s">
        <v>809</v>
      </c>
      <c r="C151" s="31" t="s">
        <v>810</v>
      </c>
      <c r="D151" s="31" t="s">
        <v>810</v>
      </c>
      <c r="E151" s="32">
        <v>0.53600000000000003</v>
      </c>
      <c r="F151" s="33">
        <v>0.5</v>
      </c>
      <c r="G151" s="31">
        <v>1.889</v>
      </c>
      <c r="H151" s="31">
        <v>0</v>
      </c>
      <c r="I151" s="31">
        <v>2</v>
      </c>
      <c r="J151" s="31">
        <v>27</v>
      </c>
      <c r="K151" s="31">
        <v>5</v>
      </c>
      <c r="L151" s="31">
        <v>2</v>
      </c>
      <c r="M151" s="31">
        <v>7</v>
      </c>
    </row>
    <row r="152" spans="1:13" ht="15.75" thickBot="1">
      <c r="A152" s="30" t="s">
        <v>375</v>
      </c>
      <c r="B152" s="16" t="s">
        <v>811</v>
      </c>
      <c r="C152" s="31" t="s">
        <v>812</v>
      </c>
      <c r="D152" s="31" t="s">
        <v>812</v>
      </c>
      <c r="E152" s="32">
        <v>0.60699999999999998</v>
      </c>
      <c r="F152" s="33">
        <v>0.5</v>
      </c>
      <c r="G152" s="31">
        <v>1.833</v>
      </c>
      <c r="H152" s="31">
        <v>0</v>
      </c>
      <c r="I152" s="31">
        <v>5</v>
      </c>
      <c r="J152" s="31">
        <v>23</v>
      </c>
      <c r="K152" s="31">
        <v>8</v>
      </c>
      <c r="L152" s="31">
        <v>0</v>
      </c>
      <c r="M152" s="31">
        <v>3</v>
      </c>
    </row>
    <row r="153" spans="1:13">
      <c r="A153" s="30" t="s">
        <v>555</v>
      </c>
      <c r="B153" s="16" t="s">
        <v>813</v>
      </c>
      <c r="C153" s="31" t="s">
        <v>814</v>
      </c>
      <c r="D153" s="31" t="s">
        <v>814</v>
      </c>
      <c r="E153" s="32">
        <v>0.435</v>
      </c>
      <c r="F153" s="32">
        <v>0.55200000000000005</v>
      </c>
      <c r="G153" s="31">
        <v>1.875</v>
      </c>
      <c r="H153" s="31">
        <v>0</v>
      </c>
      <c r="I153" s="31">
        <v>7</v>
      </c>
      <c r="J153" s="31">
        <v>17</v>
      </c>
      <c r="K153" s="31">
        <v>5</v>
      </c>
      <c r="L153" s="31">
        <v>0</v>
      </c>
      <c r="M153" s="34">
        <v>-2</v>
      </c>
    </row>
  </sheetData>
  <autoFilter ref="A1:M1" xr:uid="{00000000-0009-0000-0000-000007000000}">
    <sortState xmlns:xlrd2="http://schemas.microsoft.com/office/spreadsheetml/2017/richdata2" ref="A2:M153">
      <sortCondition ref="C1"/>
    </sortState>
  </autoFilter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153"/>
  <sheetViews>
    <sheetView topLeftCell="A134" workbookViewId="0">
      <selection sqref="A1:XFD1048576"/>
    </sheetView>
  </sheetViews>
  <sheetFormatPr defaultColWidth="8.85546875" defaultRowHeight="15"/>
  <sheetData>
    <row r="1" spans="1:12" ht="15.75" thickBot="1">
      <c r="A1" s="44" t="s">
        <v>815</v>
      </c>
      <c r="B1" s="44" t="s">
        <v>5</v>
      </c>
      <c r="C1" s="45" t="s">
        <v>99</v>
      </c>
      <c r="D1" s="45" t="s">
        <v>100</v>
      </c>
      <c r="E1" s="45" t="s">
        <v>24</v>
      </c>
      <c r="F1" s="45" t="s">
        <v>101</v>
      </c>
      <c r="G1" s="45" t="s">
        <v>102</v>
      </c>
      <c r="H1" s="45" t="s">
        <v>103</v>
      </c>
      <c r="I1" s="45" t="s">
        <v>104</v>
      </c>
      <c r="J1" s="45" t="s">
        <v>105</v>
      </c>
      <c r="K1" s="45" t="s">
        <v>106</v>
      </c>
      <c r="L1" s="45" t="s">
        <v>107</v>
      </c>
    </row>
    <row r="2" spans="1:12" ht="15.75" thickBot="1">
      <c r="A2" s="21">
        <v>1</v>
      </c>
      <c r="B2" s="21" t="s">
        <v>717</v>
      </c>
      <c r="C2" s="22">
        <v>295</v>
      </c>
      <c r="D2" s="23">
        <v>0.53600000000000003</v>
      </c>
      <c r="E2" s="23">
        <v>0.66700000000000004</v>
      </c>
      <c r="F2" s="22">
        <v>1.583</v>
      </c>
      <c r="G2" s="22">
        <v>0</v>
      </c>
      <c r="H2" s="22">
        <v>11</v>
      </c>
      <c r="I2" s="22">
        <v>21</v>
      </c>
      <c r="J2" s="22">
        <v>4</v>
      </c>
      <c r="K2" s="22">
        <v>0</v>
      </c>
      <c r="L2" s="22">
        <v>-7</v>
      </c>
    </row>
    <row r="3" spans="1:12" ht="15.75" thickBot="1">
      <c r="A3" s="21" t="s">
        <v>208</v>
      </c>
      <c r="B3" s="21" t="s">
        <v>507</v>
      </c>
      <c r="C3" s="22">
        <v>313.60000000000002</v>
      </c>
      <c r="D3" s="24">
        <v>0.5</v>
      </c>
      <c r="E3" s="23">
        <v>0.66700000000000004</v>
      </c>
      <c r="F3" s="22">
        <v>1.625</v>
      </c>
      <c r="G3" s="22">
        <v>0</v>
      </c>
      <c r="H3" s="22">
        <v>11</v>
      </c>
      <c r="I3" s="22">
        <v>20</v>
      </c>
      <c r="J3" s="22">
        <v>5</v>
      </c>
      <c r="K3" s="22">
        <v>0</v>
      </c>
      <c r="L3" s="22">
        <v>-6</v>
      </c>
    </row>
    <row r="4" spans="1:12" ht="15.75" thickBot="1">
      <c r="A4" s="21" t="s">
        <v>208</v>
      </c>
      <c r="B4" s="21" t="s">
        <v>637</v>
      </c>
      <c r="C4" s="22">
        <v>325.2</v>
      </c>
      <c r="D4" s="23">
        <v>0.51800000000000002</v>
      </c>
      <c r="E4" s="23">
        <v>0.629</v>
      </c>
      <c r="F4" s="22">
        <v>1.6819999999999999</v>
      </c>
      <c r="G4" s="22">
        <v>1</v>
      </c>
      <c r="H4" s="22">
        <v>6</v>
      </c>
      <c r="I4" s="22">
        <v>26</v>
      </c>
      <c r="J4" s="22">
        <v>2</v>
      </c>
      <c r="K4" s="22">
        <v>0</v>
      </c>
      <c r="L4" s="22">
        <v>-6</v>
      </c>
    </row>
    <row r="5" spans="1:12" ht="15.75" thickBot="1">
      <c r="A5" s="21" t="s">
        <v>118</v>
      </c>
      <c r="B5" s="21" t="s">
        <v>715</v>
      </c>
      <c r="C5" s="22">
        <v>321.7</v>
      </c>
      <c r="D5" s="23">
        <v>0.71399999999999997</v>
      </c>
      <c r="E5" s="22">
        <v>61.1</v>
      </c>
      <c r="F5" s="22">
        <v>1.591</v>
      </c>
      <c r="G5" s="22">
        <v>0</v>
      </c>
      <c r="H5" s="22">
        <v>9</v>
      </c>
      <c r="I5" s="22">
        <v>23</v>
      </c>
      <c r="J5" s="22">
        <v>4</v>
      </c>
      <c r="K5" s="22">
        <v>0</v>
      </c>
      <c r="L5" s="22">
        <v>-5</v>
      </c>
    </row>
    <row r="6" spans="1:12" ht="15.75" thickBot="1">
      <c r="A6" s="21" t="s">
        <v>118</v>
      </c>
      <c r="B6" s="21" t="s">
        <v>568</v>
      </c>
      <c r="C6" s="22">
        <v>311.39999999999998</v>
      </c>
      <c r="D6" s="23">
        <v>0.57099999999999995</v>
      </c>
      <c r="E6" s="23">
        <v>0.69399999999999995</v>
      </c>
      <c r="F6" s="22">
        <v>1.64</v>
      </c>
      <c r="G6" s="22">
        <v>0</v>
      </c>
      <c r="H6" s="22">
        <v>11</v>
      </c>
      <c r="I6" s="22">
        <v>19</v>
      </c>
      <c r="J6" s="22">
        <v>6</v>
      </c>
      <c r="K6" s="22">
        <v>0</v>
      </c>
      <c r="L6" s="22">
        <v>-5</v>
      </c>
    </row>
    <row r="7" spans="1:12" ht="15.75" thickBot="1">
      <c r="A7" s="21">
        <v>6</v>
      </c>
      <c r="B7" s="21" t="s">
        <v>651</v>
      </c>
      <c r="C7" s="22">
        <v>294.60000000000002</v>
      </c>
      <c r="D7" s="23">
        <v>0.57099999999999995</v>
      </c>
      <c r="E7" s="23">
        <v>0.63900000000000001</v>
      </c>
      <c r="F7" s="22">
        <v>1.696</v>
      </c>
      <c r="G7" s="22">
        <v>2</v>
      </c>
      <c r="H7" s="22">
        <v>5</v>
      </c>
      <c r="I7" s="22">
        <v>24</v>
      </c>
      <c r="J7" s="22">
        <v>5</v>
      </c>
      <c r="K7" s="22">
        <v>0</v>
      </c>
      <c r="L7" s="22">
        <v>-4</v>
      </c>
    </row>
    <row r="8" spans="1:12" ht="15.75" thickBot="1">
      <c r="A8" s="21" t="s">
        <v>359</v>
      </c>
      <c r="B8" s="21" t="s">
        <v>755</v>
      </c>
      <c r="C8" s="22">
        <v>313.89999999999998</v>
      </c>
      <c r="D8" s="23">
        <v>0.57099999999999995</v>
      </c>
      <c r="E8" s="23">
        <v>0.69399999999999995</v>
      </c>
      <c r="F8" s="22">
        <v>1.72</v>
      </c>
      <c r="G8" s="22">
        <v>0</v>
      </c>
      <c r="H8" s="22">
        <v>10</v>
      </c>
      <c r="I8" s="22">
        <v>21</v>
      </c>
      <c r="J8" s="22">
        <v>3</v>
      </c>
      <c r="K8" s="22">
        <v>2</v>
      </c>
      <c r="L8" s="22">
        <v>-3</v>
      </c>
    </row>
    <row r="9" spans="1:12" ht="15.75" thickBot="1">
      <c r="A9" s="21" t="s">
        <v>359</v>
      </c>
      <c r="B9" s="21" t="s">
        <v>673</v>
      </c>
      <c r="C9" s="22">
        <v>310.60000000000002</v>
      </c>
      <c r="D9" s="23">
        <v>0.67900000000000005</v>
      </c>
      <c r="E9" s="23">
        <v>0.69399999999999995</v>
      </c>
      <c r="F9" s="22">
        <v>1.68</v>
      </c>
      <c r="G9" s="22">
        <v>0</v>
      </c>
      <c r="H9" s="22">
        <v>10</v>
      </c>
      <c r="I9" s="22">
        <v>19</v>
      </c>
      <c r="J9" s="22">
        <v>7</v>
      </c>
      <c r="K9" s="22">
        <v>0</v>
      </c>
      <c r="L9" s="22">
        <v>-3</v>
      </c>
    </row>
    <row r="10" spans="1:12" ht="15.75" thickBot="1">
      <c r="A10" s="21" t="s">
        <v>359</v>
      </c>
      <c r="B10" s="21" t="s">
        <v>705</v>
      </c>
      <c r="C10" s="22">
        <v>328.9</v>
      </c>
      <c r="D10" s="23">
        <v>0.53600000000000003</v>
      </c>
      <c r="E10" s="23">
        <v>0.77800000000000002</v>
      </c>
      <c r="F10" s="22">
        <v>1.75</v>
      </c>
      <c r="G10" s="22">
        <v>0</v>
      </c>
      <c r="H10" s="22">
        <v>7</v>
      </c>
      <c r="I10" s="22">
        <v>26</v>
      </c>
      <c r="J10" s="22">
        <v>2</v>
      </c>
      <c r="K10" s="22">
        <v>1</v>
      </c>
      <c r="L10" s="22">
        <v>-3</v>
      </c>
    </row>
    <row r="11" spans="1:12" ht="15.75" thickBot="1">
      <c r="A11" s="21" t="s">
        <v>359</v>
      </c>
      <c r="B11" s="21" t="s">
        <v>572</v>
      </c>
      <c r="C11" s="22">
        <v>333.5</v>
      </c>
      <c r="D11" s="23">
        <v>0.67900000000000005</v>
      </c>
      <c r="E11" s="23">
        <v>0.66700000000000004</v>
      </c>
      <c r="F11" s="22">
        <v>1.833</v>
      </c>
      <c r="G11" s="22">
        <v>0</v>
      </c>
      <c r="H11" s="22">
        <v>7</v>
      </c>
      <c r="I11" s="22">
        <v>25</v>
      </c>
      <c r="J11" s="22">
        <v>4</v>
      </c>
      <c r="K11" s="22">
        <v>0</v>
      </c>
      <c r="L11" s="22">
        <v>-3</v>
      </c>
    </row>
    <row r="12" spans="1:12" ht="15.75" thickBot="1">
      <c r="A12" s="21" t="s">
        <v>359</v>
      </c>
      <c r="B12" s="21" t="s">
        <v>601</v>
      </c>
      <c r="C12" s="22">
        <v>310.39999999999998</v>
      </c>
      <c r="D12" s="23">
        <v>0.71399999999999997</v>
      </c>
      <c r="E12" s="23">
        <v>0.66700000000000004</v>
      </c>
      <c r="F12" s="22">
        <v>1.708</v>
      </c>
      <c r="G12" s="22">
        <v>0</v>
      </c>
      <c r="H12" s="22">
        <v>8</v>
      </c>
      <c r="I12" s="22">
        <v>23</v>
      </c>
      <c r="J12" s="22">
        <v>5</v>
      </c>
      <c r="K12" s="22">
        <v>0</v>
      </c>
      <c r="L12" s="22">
        <v>-3</v>
      </c>
    </row>
    <row r="13" spans="1:12" ht="15.75" thickBot="1">
      <c r="A13" s="21" t="s">
        <v>359</v>
      </c>
      <c r="B13" s="21" t="s">
        <v>751</v>
      </c>
      <c r="C13" s="22">
        <v>341</v>
      </c>
      <c r="D13" s="23">
        <v>0.53600000000000003</v>
      </c>
      <c r="E13" s="23">
        <v>0.69399999999999995</v>
      </c>
      <c r="F13" s="22">
        <v>1.8</v>
      </c>
      <c r="G13" s="22">
        <v>1</v>
      </c>
      <c r="H13" s="22">
        <v>5</v>
      </c>
      <c r="I13" s="22">
        <v>26</v>
      </c>
      <c r="J13" s="22">
        <v>4</v>
      </c>
      <c r="K13" s="22">
        <v>0</v>
      </c>
      <c r="L13" s="22">
        <v>-3</v>
      </c>
    </row>
    <row r="14" spans="1:12" ht="15.75" thickBot="1">
      <c r="A14" s="21" t="s">
        <v>359</v>
      </c>
      <c r="B14" s="21" t="s">
        <v>617</v>
      </c>
      <c r="C14" s="22">
        <v>292.3</v>
      </c>
      <c r="D14" s="23">
        <v>0.61499999999999999</v>
      </c>
      <c r="E14" s="22">
        <v>78.8</v>
      </c>
      <c r="F14" s="22">
        <v>1.7310000000000001</v>
      </c>
      <c r="G14" s="22">
        <v>0</v>
      </c>
      <c r="H14" s="22">
        <v>8</v>
      </c>
      <c r="I14" s="22">
        <v>20</v>
      </c>
      <c r="J14" s="22">
        <v>5</v>
      </c>
      <c r="K14" s="22">
        <v>0</v>
      </c>
      <c r="L14" s="22">
        <v>-3</v>
      </c>
    </row>
    <row r="15" spans="1:12" ht="15.75" thickBot="1">
      <c r="A15" s="21" t="s">
        <v>555</v>
      </c>
      <c r="B15" s="21" t="s">
        <v>767</v>
      </c>
      <c r="C15" s="22">
        <v>308.3</v>
      </c>
      <c r="D15" s="24">
        <v>0.5</v>
      </c>
      <c r="E15" s="23">
        <v>0.66700000000000004</v>
      </c>
      <c r="F15" s="22">
        <v>1.917</v>
      </c>
      <c r="G15" s="22">
        <v>0</v>
      </c>
      <c r="H15" s="22">
        <v>4</v>
      </c>
      <c r="I15" s="22">
        <v>30</v>
      </c>
      <c r="J15" s="22">
        <v>2</v>
      </c>
      <c r="K15" s="22">
        <v>0</v>
      </c>
      <c r="L15" s="22">
        <v>-2</v>
      </c>
    </row>
    <row r="16" spans="1:12" ht="15.75" thickBot="1">
      <c r="A16" s="21" t="s">
        <v>555</v>
      </c>
      <c r="B16" s="21" t="s">
        <v>556</v>
      </c>
      <c r="C16" s="22">
        <v>328.2</v>
      </c>
      <c r="D16" s="23">
        <v>0.60699999999999998</v>
      </c>
      <c r="E16" s="24">
        <v>0.75</v>
      </c>
      <c r="F16" s="22">
        <v>1.7410000000000001</v>
      </c>
      <c r="G16" s="22">
        <v>1</v>
      </c>
      <c r="H16" s="22">
        <v>7</v>
      </c>
      <c r="I16" s="22">
        <v>23</v>
      </c>
      <c r="J16" s="22">
        <v>4</v>
      </c>
      <c r="K16" s="22">
        <v>0</v>
      </c>
      <c r="L16" s="22">
        <v>-2</v>
      </c>
    </row>
    <row r="17" spans="1:12" ht="15.75" thickBot="1">
      <c r="A17" s="21" t="s">
        <v>555</v>
      </c>
      <c r="B17" s="21" t="s">
        <v>639</v>
      </c>
      <c r="C17" s="22">
        <v>304.5</v>
      </c>
      <c r="D17" s="23">
        <v>0.46400000000000002</v>
      </c>
      <c r="E17" s="23">
        <v>0.69399999999999995</v>
      </c>
      <c r="F17" s="22">
        <v>1.76</v>
      </c>
      <c r="G17" s="22">
        <v>0</v>
      </c>
      <c r="H17" s="22">
        <v>6</v>
      </c>
      <c r="I17" s="22">
        <v>26</v>
      </c>
      <c r="J17" s="22">
        <v>4</v>
      </c>
      <c r="K17" s="22">
        <v>0</v>
      </c>
      <c r="L17" s="22">
        <v>-2</v>
      </c>
    </row>
    <row r="18" spans="1:12" ht="15.75" thickBot="1">
      <c r="A18" s="21" t="s">
        <v>555</v>
      </c>
      <c r="B18" s="21" t="s">
        <v>564</v>
      </c>
      <c r="C18" s="22">
        <v>298.10000000000002</v>
      </c>
      <c r="D18" s="23">
        <v>0.57099999999999995</v>
      </c>
      <c r="E18" s="23">
        <v>0.63900000000000001</v>
      </c>
      <c r="F18" s="22">
        <v>1.913</v>
      </c>
      <c r="G18" s="22">
        <v>0</v>
      </c>
      <c r="H18" s="22">
        <v>7</v>
      </c>
      <c r="I18" s="22">
        <v>24</v>
      </c>
      <c r="J18" s="22">
        <v>5</v>
      </c>
      <c r="K18" s="22">
        <v>0</v>
      </c>
      <c r="L18" s="22">
        <v>-2</v>
      </c>
    </row>
    <row r="19" spans="1:12" ht="15.75" thickBot="1">
      <c r="A19" s="21" t="s">
        <v>555</v>
      </c>
      <c r="B19" s="21" t="s">
        <v>689</v>
      </c>
      <c r="C19" s="22">
        <v>304.39999999999998</v>
      </c>
      <c r="D19" s="23">
        <v>0.39300000000000002</v>
      </c>
      <c r="E19" s="22">
        <v>58.3</v>
      </c>
      <c r="F19" s="22">
        <v>1.762</v>
      </c>
      <c r="G19" s="22">
        <v>1</v>
      </c>
      <c r="H19" s="22">
        <v>5</v>
      </c>
      <c r="I19" s="22">
        <v>25</v>
      </c>
      <c r="J19" s="22">
        <v>5</v>
      </c>
      <c r="K19" s="22">
        <v>0</v>
      </c>
      <c r="L19" s="22">
        <v>-2</v>
      </c>
    </row>
    <row r="20" spans="1:12" ht="15.75" thickBot="1">
      <c r="A20" s="21" t="s">
        <v>555</v>
      </c>
      <c r="B20" s="21" t="s">
        <v>801</v>
      </c>
      <c r="C20" s="22">
        <v>287.10000000000002</v>
      </c>
      <c r="D20" s="23">
        <v>0.53800000000000003</v>
      </c>
      <c r="E20" s="23">
        <v>0.55900000000000005</v>
      </c>
      <c r="F20" s="22">
        <v>1.7370000000000001</v>
      </c>
      <c r="G20" s="22">
        <v>1</v>
      </c>
      <c r="H20" s="22">
        <v>5</v>
      </c>
      <c r="I20" s="22">
        <v>23</v>
      </c>
      <c r="J20" s="22">
        <v>5</v>
      </c>
      <c r="K20" s="22">
        <v>0</v>
      </c>
      <c r="L20" s="22">
        <v>-2</v>
      </c>
    </row>
    <row r="21" spans="1:12" ht="15.75" thickBot="1">
      <c r="A21" s="21" t="s">
        <v>555</v>
      </c>
      <c r="B21" s="21" t="s">
        <v>813</v>
      </c>
      <c r="C21" s="22">
        <v>307.8</v>
      </c>
      <c r="D21" s="22">
        <v>41.7</v>
      </c>
      <c r="E21" s="23">
        <v>0.55200000000000005</v>
      </c>
      <c r="F21" s="22">
        <v>1.875</v>
      </c>
      <c r="G21" s="22">
        <v>0</v>
      </c>
      <c r="H21" s="22">
        <v>7</v>
      </c>
      <c r="I21" s="22">
        <v>17</v>
      </c>
      <c r="J21" s="22">
        <v>5</v>
      </c>
      <c r="K21" s="22">
        <v>0</v>
      </c>
      <c r="L21" s="22">
        <v>-2</v>
      </c>
    </row>
    <row r="22" spans="1:12" ht="15.75" thickBot="1">
      <c r="A22" s="21" t="s">
        <v>519</v>
      </c>
      <c r="B22" s="21" t="s">
        <v>520</v>
      </c>
      <c r="C22" s="22">
        <v>292.3</v>
      </c>
      <c r="D22" s="23">
        <v>0.67900000000000005</v>
      </c>
      <c r="E22" s="23">
        <v>0.61099999999999999</v>
      </c>
      <c r="F22" s="22">
        <v>1.7729999999999999</v>
      </c>
      <c r="G22" s="22">
        <v>1</v>
      </c>
      <c r="H22" s="22">
        <v>5</v>
      </c>
      <c r="I22" s="22">
        <v>24</v>
      </c>
      <c r="J22" s="22">
        <v>6</v>
      </c>
      <c r="K22" s="22">
        <v>0</v>
      </c>
      <c r="L22" s="22">
        <v>-1</v>
      </c>
    </row>
    <row r="23" spans="1:12" ht="15.75" thickBot="1">
      <c r="A23" s="21" t="s">
        <v>519</v>
      </c>
      <c r="B23" s="21" t="s">
        <v>663</v>
      </c>
      <c r="C23" s="22">
        <v>342.8</v>
      </c>
      <c r="D23" s="23">
        <v>0.53600000000000003</v>
      </c>
      <c r="E23" s="23">
        <v>0.80600000000000005</v>
      </c>
      <c r="F23" s="22">
        <v>1.897</v>
      </c>
      <c r="G23" s="22">
        <v>0</v>
      </c>
      <c r="H23" s="22">
        <v>8</v>
      </c>
      <c r="I23" s="22">
        <v>23</v>
      </c>
      <c r="J23" s="22">
        <v>4</v>
      </c>
      <c r="K23" s="22">
        <v>0</v>
      </c>
      <c r="L23" s="22">
        <v>-1</v>
      </c>
    </row>
    <row r="24" spans="1:12" ht="15.75" thickBot="1">
      <c r="A24" s="21" t="s">
        <v>519</v>
      </c>
      <c r="B24" s="21" t="s">
        <v>707</v>
      </c>
      <c r="C24" s="22">
        <v>305.7</v>
      </c>
      <c r="D24" s="23">
        <v>0.53600000000000003</v>
      </c>
      <c r="E24" s="23">
        <v>0.58299999999999996</v>
      </c>
      <c r="F24" s="22">
        <v>1.667</v>
      </c>
      <c r="G24" s="22">
        <v>0</v>
      </c>
      <c r="H24" s="22">
        <v>7</v>
      </c>
      <c r="I24" s="22">
        <v>23</v>
      </c>
      <c r="J24" s="22">
        <v>6</v>
      </c>
      <c r="K24" s="22">
        <v>0</v>
      </c>
      <c r="L24" s="22">
        <v>-1</v>
      </c>
    </row>
    <row r="25" spans="1:12" ht="15.75" thickBot="1">
      <c r="A25" s="21" t="s">
        <v>519</v>
      </c>
      <c r="B25" s="21" t="s">
        <v>727</v>
      </c>
      <c r="C25" s="22">
        <v>313.89999999999998</v>
      </c>
      <c r="D25" s="24">
        <v>0.75</v>
      </c>
      <c r="E25" s="23">
        <v>0.69399999999999995</v>
      </c>
      <c r="F25" s="22">
        <v>1.88</v>
      </c>
      <c r="G25" s="22">
        <v>0</v>
      </c>
      <c r="H25" s="22">
        <v>4</v>
      </c>
      <c r="I25" s="22">
        <v>29</v>
      </c>
      <c r="J25" s="22">
        <v>3</v>
      </c>
      <c r="K25" s="22">
        <v>0</v>
      </c>
      <c r="L25" s="22">
        <v>-1</v>
      </c>
    </row>
    <row r="26" spans="1:12" ht="15.75" thickBot="1">
      <c r="A26" s="21" t="s">
        <v>519</v>
      </c>
      <c r="B26" s="21" t="s">
        <v>647</v>
      </c>
      <c r="C26" s="22">
        <v>312.89999999999998</v>
      </c>
      <c r="D26" s="23">
        <v>0.60699999999999998</v>
      </c>
      <c r="E26" s="23">
        <v>0.55600000000000005</v>
      </c>
      <c r="F26" s="22">
        <v>1.7</v>
      </c>
      <c r="G26" s="22">
        <v>0</v>
      </c>
      <c r="H26" s="22">
        <v>6</v>
      </c>
      <c r="I26" s="22">
        <v>25</v>
      </c>
      <c r="J26" s="22">
        <v>5</v>
      </c>
      <c r="K26" s="22">
        <v>0</v>
      </c>
      <c r="L26" s="22">
        <v>-1</v>
      </c>
    </row>
    <row r="27" spans="1:12" ht="15.75" thickBot="1">
      <c r="A27" s="21" t="s">
        <v>122</v>
      </c>
      <c r="B27" s="21" t="s">
        <v>763</v>
      </c>
      <c r="C27" s="22">
        <v>321.7</v>
      </c>
      <c r="D27" s="23">
        <v>0.64300000000000002</v>
      </c>
      <c r="E27" s="23">
        <v>0.61099999999999999</v>
      </c>
      <c r="F27" s="22">
        <v>1.7729999999999999</v>
      </c>
      <c r="G27" s="22">
        <v>0</v>
      </c>
      <c r="H27" s="22">
        <v>6</v>
      </c>
      <c r="I27" s="22">
        <v>24</v>
      </c>
      <c r="J27" s="22">
        <v>6</v>
      </c>
      <c r="K27" s="22">
        <v>0</v>
      </c>
      <c r="L27" s="22" t="s">
        <v>121</v>
      </c>
    </row>
    <row r="28" spans="1:12" ht="15.75" thickBot="1">
      <c r="A28" s="21" t="s">
        <v>122</v>
      </c>
      <c r="B28" s="21" t="s">
        <v>683</v>
      </c>
      <c r="C28" s="22">
        <v>343</v>
      </c>
      <c r="D28" s="23">
        <v>0.57099999999999995</v>
      </c>
      <c r="E28" s="23">
        <v>0.69399999999999995</v>
      </c>
      <c r="F28" s="22">
        <v>1.76</v>
      </c>
      <c r="G28" s="22">
        <v>1</v>
      </c>
      <c r="H28" s="22">
        <v>5</v>
      </c>
      <c r="I28" s="22">
        <v>24</v>
      </c>
      <c r="J28" s="22">
        <v>5</v>
      </c>
      <c r="K28" s="22">
        <v>1</v>
      </c>
      <c r="L28" s="22" t="s">
        <v>121</v>
      </c>
    </row>
    <row r="29" spans="1:12" ht="15.75" thickBot="1">
      <c r="A29" s="21" t="s">
        <v>122</v>
      </c>
      <c r="B29" s="21" t="s">
        <v>659</v>
      </c>
      <c r="C29" s="22">
        <v>337.3</v>
      </c>
      <c r="D29" s="23">
        <v>0.46400000000000002</v>
      </c>
      <c r="E29" s="23">
        <v>0.63900000000000001</v>
      </c>
      <c r="F29" s="22">
        <v>1.8260000000000001</v>
      </c>
      <c r="G29" s="22">
        <v>0</v>
      </c>
      <c r="H29" s="22">
        <v>7</v>
      </c>
      <c r="I29" s="22">
        <v>22</v>
      </c>
      <c r="J29" s="22">
        <v>7</v>
      </c>
      <c r="K29" s="22">
        <v>0</v>
      </c>
      <c r="L29" s="22" t="s">
        <v>121</v>
      </c>
    </row>
    <row r="30" spans="1:12" ht="15.75" thickBot="1">
      <c r="A30" s="21" t="s">
        <v>122</v>
      </c>
      <c r="B30" s="21" t="s">
        <v>803</v>
      </c>
      <c r="C30" s="22">
        <v>295.5</v>
      </c>
      <c r="D30" s="23">
        <v>0.78600000000000003</v>
      </c>
      <c r="E30" s="24">
        <v>0.75</v>
      </c>
      <c r="F30" s="22">
        <v>1.8520000000000001</v>
      </c>
      <c r="G30" s="22">
        <v>0</v>
      </c>
      <c r="H30" s="22">
        <v>5</v>
      </c>
      <c r="I30" s="22">
        <v>27</v>
      </c>
      <c r="J30" s="22">
        <v>3</v>
      </c>
      <c r="K30" s="22">
        <v>1</v>
      </c>
      <c r="L30" s="22" t="s">
        <v>121</v>
      </c>
    </row>
    <row r="31" spans="1:12" ht="15.75" thickBot="1">
      <c r="A31" s="21" t="s">
        <v>122</v>
      </c>
      <c r="B31" s="21" t="s">
        <v>709</v>
      </c>
      <c r="C31" s="22">
        <v>318.2</v>
      </c>
      <c r="D31" s="23">
        <v>0.35699999999999998</v>
      </c>
      <c r="E31" s="24">
        <v>0.75</v>
      </c>
      <c r="F31" s="22">
        <v>1.8520000000000001</v>
      </c>
      <c r="G31" s="22">
        <v>1</v>
      </c>
      <c r="H31" s="22">
        <v>5</v>
      </c>
      <c r="I31" s="22">
        <v>24</v>
      </c>
      <c r="J31" s="22">
        <v>5</v>
      </c>
      <c r="K31" s="22">
        <v>1</v>
      </c>
      <c r="L31" s="22" t="s">
        <v>121</v>
      </c>
    </row>
    <row r="32" spans="1:12" ht="15.75" thickBot="1">
      <c r="A32" s="21" t="s">
        <v>122</v>
      </c>
      <c r="B32" s="21" t="s">
        <v>653</v>
      </c>
      <c r="C32" s="22">
        <v>309.3</v>
      </c>
      <c r="D32" s="23">
        <v>0.60699999999999998</v>
      </c>
      <c r="E32" s="23">
        <v>0.66700000000000004</v>
      </c>
      <c r="F32" s="22">
        <v>1.833</v>
      </c>
      <c r="G32" s="22">
        <v>0</v>
      </c>
      <c r="H32" s="22">
        <v>8</v>
      </c>
      <c r="I32" s="22">
        <v>20</v>
      </c>
      <c r="J32" s="22">
        <v>8</v>
      </c>
      <c r="K32" s="22">
        <v>0</v>
      </c>
      <c r="L32" s="22" t="s">
        <v>121</v>
      </c>
    </row>
    <row r="33" spans="1:12" ht="15.75" thickBot="1">
      <c r="A33" s="21" t="s">
        <v>122</v>
      </c>
      <c r="B33" s="21" t="s">
        <v>807</v>
      </c>
      <c r="C33" s="22">
        <v>311.39999999999998</v>
      </c>
      <c r="D33" s="23">
        <v>0.46400000000000002</v>
      </c>
      <c r="E33" s="23">
        <v>0.66700000000000004</v>
      </c>
      <c r="F33" s="22">
        <v>1.875</v>
      </c>
      <c r="G33" s="22">
        <v>0</v>
      </c>
      <c r="H33" s="22">
        <v>3</v>
      </c>
      <c r="I33" s="22">
        <v>30</v>
      </c>
      <c r="J33" s="22">
        <v>3</v>
      </c>
      <c r="K33" s="22">
        <v>0</v>
      </c>
      <c r="L33" s="22" t="s">
        <v>121</v>
      </c>
    </row>
    <row r="34" spans="1:12" ht="15.75" thickBot="1">
      <c r="A34" s="21" t="s">
        <v>122</v>
      </c>
      <c r="B34" s="21" t="s">
        <v>739</v>
      </c>
      <c r="C34" s="22">
        <v>307.8</v>
      </c>
      <c r="D34" s="23">
        <v>0.57099999999999995</v>
      </c>
      <c r="E34" s="23">
        <v>0.58299999999999996</v>
      </c>
      <c r="F34" s="22">
        <v>1.81</v>
      </c>
      <c r="G34" s="22">
        <v>0</v>
      </c>
      <c r="H34" s="22">
        <v>7</v>
      </c>
      <c r="I34" s="22">
        <v>22</v>
      </c>
      <c r="J34" s="22">
        <v>7</v>
      </c>
      <c r="K34" s="22">
        <v>0</v>
      </c>
      <c r="L34" s="22" t="s">
        <v>121</v>
      </c>
    </row>
    <row r="35" spans="1:12" ht="15.75" thickBot="1">
      <c r="A35" s="21" t="s">
        <v>122</v>
      </c>
      <c r="B35" s="21" t="s">
        <v>649</v>
      </c>
      <c r="C35" s="22">
        <v>285.8</v>
      </c>
      <c r="D35" s="23">
        <v>0.53600000000000003</v>
      </c>
      <c r="E35" s="23">
        <v>0.69399999999999995</v>
      </c>
      <c r="F35" s="22">
        <v>1.84</v>
      </c>
      <c r="G35" s="22">
        <v>2</v>
      </c>
      <c r="H35" s="22">
        <v>5</v>
      </c>
      <c r="I35" s="22">
        <v>21</v>
      </c>
      <c r="J35" s="22">
        <v>7</v>
      </c>
      <c r="K35" s="22">
        <v>1</v>
      </c>
      <c r="L35" s="22" t="s">
        <v>121</v>
      </c>
    </row>
    <row r="36" spans="1:12" ht="15.75" thickBot="1">
      <c r="A36" s="21" t="s">
        <v>122</v>
      </c>
      <c r="B36" s="21" t="s">
        <v>585</v>
      </c>
      <c r="C36" s="22">
        <v>303.7</v>
      </c>
      <c r="D36" s="22">
        <v>57.1</v>
      </c>
      <c r="E36" s="23">
        <v>0.65700000000000003</v>
      </c>
      <c r="F36" s="22">
        <v>1.7390000000000001</v>
      </c>
      <c r="G36" s="22">
        <v>0</v>
      </c>
      <c r="H36" s="22">
        <v>8</v>
      </c>
      <c r="I36" s="22">
        <v>19</v>
      </c>
      <c r="J36" s="22">
        <v>8</v>
      </c>
      <c r="K36" s="22">
        <v>0</v>
      </c>
      <c r="L36" s="22" t="s">
        <v>121</v>
      </c>
    </row>
    <row r="37" spans="1:12" ht="15.75" thickBot="1">
      <c r="A37" s="21" t="s">
        <v>122</v>
      </c>
      <c r="B37" s="21" t="s">
        <v>773</v>
      </c>
      <c r="C37" s="22">
        <v>310</v>
      </c>
      <c r="D37" s="23">
        <v>0.44400000000000001</v>
      </c>
      <c r="E37" s="23">
        <v>0.58799999999999997</v>
      </c>
      <c r="F37" s="22">
        <v>1.7</v>
      </c>
      <c r="G37" s="22">
        <v>0</v>
      </c>
      <c r="H37" s="22">
        <v>6</v>
      </c>
      <c r="I37" s="22">
        <v>22</v>
      </c>
      <c r="J37" s="22">
        <v>6</v>
      </c>
      <c r="K37" s="22">
        <v>0</v>
      </c>
      <c r="L37" s="22" t="s">
        <v>121</v>
      </c>
    </row>
    <row r="38" spans="1:12" ht="15.75" thickBot="1">
      <c r="A38" s="21" t="s">
        <v>122</v>
      </c>
      <c r="B38" s="21" t="s">
        <v>741</v>
      </c>
      <c r="C38" s="22">
        <v>325.10000000000002</v>
      </c>
      <c r="D38" s="24">
        <v>0.56000000000000005</v>
      </c>
      <c r="E38" s="22">
        <v>57.6</v>
      </c>
      <c r="F38" s="22">
        <v>1.7889999999999999</v>
      </c>
      <c r="G38" s="22">
        <v>0</v>
      </c>
      <c r="H38" s="22">
        <v>6</v>
      </c>
      <c r="I38" s="22">
        <v>21</v>
      </c>
      <c r="J38" s="22">
        <v>6</v>
      </c>
      <c r="K38" s="22">
        <v>0</v>
      </c>
      <c r="L38" s="22" t="s">
        <v>121</v>
      </c>
    </row>
    <row r="39" spans="1:12" ht="15.75" thickBot="1">
      <c r="A39" s="21" t="s">
        <v>122</v>
      </c>
      <c r="B39" s="21" t="s">
        <v>695</v>
      </c>
      <c r="C39" s="22">
        <v>295.7</v>
      </c>
      <c r="D39" s="22">
        <v>48</v>
      </c>
      <c r="E39" s="23">
        <v>0.48399999999999999</v>
      </c>
      <c r="F39" s="22">
        <v>1.7330000000000001</v>
      </c>
      <c r="G39" s="22">
        <v>0</v>
      </c>
      <c r="H39" s="22">
        <v>6</v>
      </c>
      <c r="I39" s="22">
        <v>19</v>
      </c>
      <c r="J39" s="22">
        <v>6</v>
      </c>
      <c r="K39" s="22">
        <v>0</v>
      </c>
      <c r="L39" s="22" t="s">
        <v>121</v>
      </c>
    </row>
    <row r="40" spans="1:12" ht="15.75" thickBot="1">
      <c r="A40" s="21" t="s">
        <v>122</v>
      </c>
      <c r="B40" s="21" t="s">
        <v>795</v>
      </c>
      <c r="C40" s="22">
        <v>301.89999999999998</v>
      </c>
      <c r="D40" s="22">
        <v>60</v>
      </c>
      <c r="E40" s="23">
        <v>0.61299999999999999</v>
      </c>
      <c r="F40" s="22">
        <v>1.8420000000000001</v>
      </c>
      <c r="G40" s="22">
        <v>0</v>
      </c>
      <c r="H40" s="22">
        <v>3</v>
      </c>
      <c r="I40" s="22">
        <v>25</v>
      </c>
      <c r="J40" s="22">
        <v>3</v>
      </c>
      <c r="K40" s="22">
        <v>0</v>
      </c>
      <c r="L40" s="22" t="s">
        <v>121</v>
      </c>
    </row>
    <row r="41" spans="1:12" ht="15.75" thickBot="1">
      <c r="A41" s="21" t="s">
        <v>122</v>
      </c>
      <c r="B41" s="21" t="s">
        <v>777</v>
      </c>
      <c r="C41" s="22">
        <v>290.10000000000002</v>
      </c>
      <c r="D41" s="22">
        <v>45.8</v>
      </c>
      <c r="E41" s="23">
        <v>0.58599999999999997</v>
      </c>
      <c r="F41" s="22">
        <v>1.7649999999999999</v>
      </c>
      <c r="G41" s="22">
        <v>1</v>
      </c>
      <c r="H41" s="22">
        <v>3</v>
      </c>
      <c r="I41" s="22">
        <v>20</v>
      </c>
      <c r="J41" s="22">
        <v>5</v>
      </c>
      <c r="K41" s="22">
        <v>0</v>
      </c>
      <c r="L41" s="22" t="s">
        <v>121</v>
      </c>
    </row>
    <row r="42" spans="1:12" ht="15.75" thickBot="1">
      <c r="A42" s="21" t="s">
        <v>246</v>
      </c>
      <c r="B42" s="21" t="s">
        <v>562</v>
      </c>
      <c r="C42" s="22">
        <v>297.5</v>
      </c>
      <c r="D42" s="24">
        <v>0.5</v>
      </c>
      <c r="E42" s="23">
        <v>0.63900000000000001</v>
      </c>
      <c r="F42" s="22">
        <v>1.913</v>
      </c>
      <c r="G42" s="22">
        <v>0</v>
      </c>
      <c r="H42" s="22">
        <v>4</v>
      </c>
      <c r="I42" s="22">
        <v>28</v>
      </c>
      <c r="J42" s="22">
        <v>3</v>
      </c>
      <c r="K42" s="22">
        <v>1</v>
      </c>
      <c r="L42" s="22">
        <v>1</v>
      </c>
    </row>
    <row r="43" spans="1:12" ht="15.75" thickBot="1">
      <c r="A43" s="21" t="s">
        <v>246</v>
      </c>
      <c r="B43" s="21" t="s">
        <v>549</v>
      </c>
      <c r="C43" s="22">
        <v>311.89999999999998</v>
      </c>
      <c r="D43" s="23">
        <v>0.57099999999999995</v>
      </c>
      <c r="E43" s="23">
        <v>0.72199999999999998</v>
      </c>
      <c r="F43" s="22">
        <v>1.8080000000000001</v>
      </c>
      <c r="G43" s="22">
        <v>0</v>
      </c>
      <c r="H43" s="22">
        <v>7</v>
      </c>
      <c r="I43" s="22">
        <v>21</v>
      </c>
      <c r="J43" s="22">
        <v>8</v>
      </c>
      <c r="K43" s="22">
        <v>0</v>
      </c>
      <c r="L43" s="22">
        <v>1</v>
      </c>
    </row>
    <row r="44" spans="1:12" ht="15.75" thickBot="1">
      <c r="A44" s="21" t="s">
        <v>246</v>
      </c>
      <c r="B44" s="21" t="s">
        <v>779</v>
      </c>
      <c r="C44" s="22">
        <v>311.60000000000002</v>
      </c>
      <c r="D44" s="23">
        <v>0.53600000000000003</v>
      </c>
      <c r="E44" s="23">
        <v>0.58299999999999996</v>
      </c>
      <c r="F44" s="22">
        <v>1.714</v>
      </c>
      <c r="G44" s="22">
        <v>1</v>
      </c>
      <c r="H44" s="22">
        <v>4</v>
      </c>
      <c r="I44" s="22">
        <v>26</v>
      </c>
      <c r="J44" s="22">
        <v>4</v>
      </c>
      <c r="K44" s="22">
        <v>0</v>
      </c>
      <c r="L44" s="22">
        <v>1</v>
      </c>
    </row>
    <row r="45" spans="1:12" ht="15.75" thickBot="1">
      <c r="A45" s="21" t="s">
        <v>122</v>
      </c>
      <c r="B45" s="21" t="s">
        <v>781</v>
      </c>
      <c r="C45" s="22">
        <v>297.10000000000002</v>
      </c>
      <c r="D45" s="23">
        <v>0.71399999999999997</v>
      </c>
      <c r="E45" s="22">
        <v>58.3</v>
      </c>
      <c r="F45" s="22">
        <v>1.762</v>
      </c>
      <c r="G45" s="22">
        <v>0</v>
      </c>
      <c r="H45" s="22">
        <v>6</v>
      </c>
      <c r="I45" s="22">
        <v>23</v>
      </c>
      <c r="J45" s="22">
        <v>7</v>
      </c>
      <c r="K45" s="22">
        <v>0</v>
      </c>
      <c r="L45" s="22">
        <v>1</v>
      </c>
    </row>
    <row r="46" spans="1:12" ht="15.75" thickBot="1">
      <c r="A46" s="21" t="s">
        <v>511</v>
      </c>
      <c r="B46" s="21" t="s">
        <v>685</v>
      </c>
      <c r="C46" s="22">
        <v>315.39999999999998</v>
      </c>
      <c r="D46" s="23">
        <v>0.53800000000000003</v>
      </c>
      <c r="E46" s="22">
        <v>64.7</v>
      </c>
      <c r="F46" s="22">
        <v>1.8180000000000001</v>
      </c>
      <c r="G46" s="22">
        <v>0</v>
      </c>
      <c r="H46" s="22">
        <v>7</v>
      </c>
      <c r="I46" s="22">
        <v>20</v>
      </c>
      <c r="J46" s="22">
        <v>6</v>
      </c>
      <c r="K46" s="22">
        <v>1</v>
      </c>
      <c r="L46" s="22">
        <v>1</v>
      </c>
    </row>
    <row r="47" spans="1:12" ht="15.75" thickBot="1">
      <c r="A47" s="21" t="s">
        <v>246</v>
      </c>
      <c r="B47" s="21" t="s">
        <v>528</v>
      </c>
      <c r="C47" s="22">
        <v>307.2</v>
      </c>
      <c r="D47" s="22">
        <v>50</v>
      </c>
      <c r="E47" s="23">
        <v>0.54500000000000004</v>
      </c>
      <c r="F47" s="22">
        <v>1.889</v>
      </c>
      <c r="G47" s="22">
        <v>0</v>
      </c>
      <c r="H47" s="22">
        <v>5</v>
      </c>
      <c r="I47" s="22">
        <v>23</v>
      </c>
      <c r="J47" s="22">
        <v>4</v>
      </c>
      <c r="K47" s="22">
        <v>1</v>
      </c>
      <c r="L47" s="22">
        <v>1</v>
      </c>
    </row>
    <row r="48" spans="1:12" ht="15.75" thickBot="1">
      <c r="A48" s="21" t="s">
        <v>246</v>
      </c>
      <c r="B48" s="21" t="s">
        <v>560</v>
      </c>
      <c r="C48" s="22">
        <v>336.6</v>
      </c>
      <c r="D48" s="24">
        <v>0.4</v>
      </c>
      <c r="E48" s="22">
        <v>56.3</v>
      </c>
      <c r="F48" s="22">
        <v>1.944</v>
      </c>
      <c r="G48" s="22">
        <v>0</v>
      </c>
      <c r="H48" s="22">
        <v>3</v>
      </c>
      <c r="I48" s="22">
        <v>25</v>
      </c>
      <c r="J48" s="22">
        <v>4</v>
      </c>
      <c r="K48" s="22">
        <v>0</v>
      </c>
      <c r="L48" s="22">
        <v>1</v>
      </c>
    </row>
    <row r="49" spans="1:12" ht="15.75" thickBot="1">
      <c r="A49" s="21" t="s">
        <v>511</v>
      </c>
      <c r="B49" s="21" t="s">
        <v>607</v>
      </c>
      <c r="C49" s="22">
        <v>299.8</v>
      </c>
      <c r="D49" s="22">
        <v>60</v>
      </c>
      <c r="E49" s="22">
        <v>68.8</v>
      </c>
      <c r="F49" s="22">
        <v>1.8180000000000001</v>
      </c>
      <c r="G49" s="22">
        <v>0</v>
      </c>
      <c r="H49" s="22">
        <v>6</v>
      </c>
      <c r="I49" s="22">
        <v>19</v>
      </c>
      <c r="J49" s="22">
        <v>7</v>
      </c>
      <c r="K49" s="22">
        <v>0</v>
      </c>
      <c r="L49" s="22">
        <v>1</v>
      </c>
    </row>
    <row r="50" spans="1:12" ht="15.75" thickBot="1">
      <c r="A50" s="21" t="s">
        <v>246</v>
      </c>
      <c r="B50" s="21" t="s">
        <v>787</v>
      </c>
      <c r="C50" s="22">
        <v>337.1</v>
      </c>
      <c r="D50" s="22">
        <v>45.8</v>
      </c>
      <c r="E50" s="23">
        <v>0.55200000000000005</v>
      </c>
      <c r="F50" s="22">
        <v>1.75</v>
      </c>
      <c r="G50" s="22">
        <v>0</v>
      </c>
      <c r="H50" s="22">
        <v>9</v>
      </c>
      <c r="I50" s="22">
        <v>11</v>
      </c>
      <c r="J50" s="22">
        <v>8</v>
      </c>
      <c r="K50" s="22">
        <v>1</v>
      </c>
      <c r="L50" s="22">
        <v>1</v>
      </c>
    </row>
    <row r="51" spans="1:12" ht="15.75" thickBot="1">
      <c r="A51" s="21" t="s">
        <v>511</v>
      </c>
      <c r="B51" s="21" t="s">
        <v>619</v>
      </c>
      <c r="C51" s="22">
        <v>325.39999999999998</v>
      </c>
      <c r="D51" s="23">
        <v>0.46400000000000002</v>
      </c>
      <c r="E51" s="23">
        <v>0.55600000000000005</v>
      </c>
      <c r="F51" s="22">
        <v>1.95</v>
      </c>
      <c r="G51" s="22">
        <v>0</v>
      </c>
      <c r="H51" s="22">
        <v>5</v>
      </c>
      <c r="I51" s="22">
        <v>25</v>
      </c>
      <c r="J51" s="22">
        <v>5</v>
      </c>
      <c r="K51" s="22">
        <v>1</v>
      </c>
      <c r="L51" s="22">
        <v>2</v>
      </c>
    </row>
    <row r="52" spans="1:12" ht="15.75" thickBot="1">
      <c r="A52" s="21" t="s">
        <v>511</v>
      </c>
      <c r="B52" s="21" t="s">
        <v>543</v>
      </c>
      <c r="C52" s="22">
        <v>316.89999999999998</v>
      </c>
      <c r="D52" s="23">
        <v>0.32100000000000001</v>
      </c>
      <c r="E52" s="23">
        <v>0.63900000000000001</v>
      </c>
      <c r="F52" s="22">
        <v>1.7390000000000001</v>
      </c>
      <c r="G52" s="22">
        <v>0</v>
      </c>
      <c r="H52" s="22">
        <v>7</v>
      </c>
      <c r="I52" s="22">
        <v>22</v>
      </c>
      <c r="J52" s="22">
        <v>5</v>
      </c>
      <c r="K52" s="22">
        <v>2</v>
      </c>
      <c r="L52" s="22">
        <v>2</v>
      </c>
    </row>
    <row r="53" spans="1:12" ht="15.75" thickBot="1">
      <c r="A53" s="21" t="s">
        <v>511</v>
      </c>
      <c r="B53" s="21" t="s">
        <v>643</v>
      </c>
      <c r="C53" s="22">
        <v>332</v>
      </c>
      <c r="D53" s="23">
        <v>0.57099999999999995</v>
      </c>
      <c r="E53" s="23">
        <v>0.52800000000000002</v>
      </c>
      <c r="F53" s="22">
        <v>1.7889999999999999</v>
      </c>
      <c r="G53" s="22">
        <v>0</v>
      </c>
      <c r="H53" s="22">
        <v>5</v>
      </c>
      <c r="I53" s="22">
        <v>24</v>
      </c>
      <c r="J53" s="22">
        <v>7</v>
      </c>
      <c r="K53" s="22">
        <v>0</v>
      </c>
      <c r="L53" s="22">
        <v>2</v>
      </c>
    </row>
    <row r="54" spans="1:12" ht="15.75" thickBot="1">
      <c r="A54" s="21" t="s">
        <v>511</v>
      </c>
      <c r="B54" s="21" t="s">
        <v>783</v>
      </c>
      <c r="C54" s="22">
        <v>329.9</v>
      </c>
      <c r="D54" s="24">
        <v>0.5</v>
      </c>
      <c r="E54" s="23">
        <v>0.72199999999999998</v>
      </c>
      <c r="F54" s="22">
        <v>1.962</v>
      </c>
      <c r="G54" s="22">
        <v>0</v>
      </c>
      <c r="H54" s="22">
        <v>4</v>
      </c>
      <c r="I54" s="22">
        <v>26</v>
      </c>
      <c r="J54" s="22">
        <v>6</v>
      </c>
      <c r="K54" s="22">
        <v>0</v>
      </c>
      <c r="L54" s="22">
        <v>2</v>
      </c>
    </row>
    <row r="55" spans="1:12" ht="15.75" thickBot="1">
      <c r="A55" s="21" t="s">
        <v>511</v>
      </c>
      <c r="B55" s="21" t="s">
        <v>553</v>
      </c>
      <c r="C55" s="22">
        <v>316.3</v>
      </c>
      <c r="D55" s="23">
        <v>0.35699999999999998</v>
      </c>
      <c r="E55" s="23">
        <v>0.61099999999999999</v>
      </c>
      <c r="F55" s="22">
        <v>1.8640000000000001</v>
      </c>
      <c r="G55" s="22">
        <v>0</v>
      </c>
      <c r="H55" s="22">
        <v>6</v>
      </c>
      <c r="I55" s="22">
        <v>23</v>
      </c>
      <c r="J55" s="22">
        <v>6</v>
      </c>
      <c r="K55" s="22">
        <v>1</v>
      </c>
      <c r="L55" s="22">
        <v>2</v>
      </c>
    </row>
    <row r="56" spans="1:12" ht="15.75" thickBot="1">
      <c r="A56" s="21" t="s">
        <v>511</v>
      </c>
      <c r="B56" s="21" t="s">
        <v>613</v>
      </c>
      <c r="C56" s="22">
        <v>301.8</v>
      </c>
      <c r="D56" s="24">
        <v>0.5</v>
      </c>
      <c r="E56" s="23">
        <v>0.66700000000000004</v>
      </c>
      <c r="F56" s="22">
        <v>1.792</v>
      </c>
      <c r="G56" s="22">
        <v>0</v>
      </c>
      <c r="H56" s="22">
        <v>8</v>
      </c>
      <c r="I56" s="22">
        <v>19</v>
      </c>
      <c r="J56" s="22">
        <v>8</v>
      </c>
      <c r="K56" s="22">
        <v>1</v>
      </c>
      <c r="L56" s="22">
        <v>2</v>
      </c>
    </row>
    <row r="57" spans="1:12" ht="15.75" thickBot="1">
      <c r="A57" s="21" t="s">
        <v>511</v>
      </c>
      <c r="B57" s="21" t="s">
        <v>530</v>
      </c>
      <c r="C57" s="22">
        <v>308.10000000000002</v>
      </c>
      <c r="D57" s="24">
        <v>0.5</v>
      </c>
      <c r="E57" s="23">
        <v>0.77800000000000002</v>
      </c>
      <c r="F57" s="22">
        <v>1.821</v>
      </c>
      <c r="G57" s="22">
        <v>0</v>
      </c>
      <c r="H57" s="22">
        <v>6</v>
      </c>
      <c r="I57" s="22">
        <v>24</v>
      </c>
      <c r="J57" s="22">
        <v>4</v>
      </c>
      <c r="K57" s="22">
        <v>2</v>
      </c>
      <c r="L57" s="22">
        <v>2</v>
      </c>
    </row>
    <row r="58" spans="1:12" ht="15.75" thickBot="1">
      <c r="A58" s="21" t="s">
        <v>511</v>
      </c>
      <c r="B58" s="21" t="s">
        <v>574</v>
      </c>
      <c r="C58" s="22">
        <v>296.2</v>
      </c>
      <c r="D58" s="23">
        <v>0.53600000000000003</v>
      </c>
      <c r="E58" s="23">
        <v>0.66700000000000004</v>
      </c>
      <c r="F58" s="22">
        <v>1.917</v>
      </c>
      <c r="G58" s="22">
        <v>0</v>
      </c>
      <c r="H58" s="22">
        <v>6</v>
      </c>
      <c r="I58" s="22">
        <v>23</v>
      </c>
      <c r="J58" s="22">
        <v>6</v>
      </c>
      <c r="K58" s="22">
        <v>1</v>
      </c>
      <c r="L58" s="22">
        <v>2</v>
      </c>
    </row>
    <row r="59" spans="1:12" ht="15.75" thickBot="1">
      <c r="A59" s="21" t="s">
        <v>511</v>
      </c>
      <c r="B59" s="21" t="s">
        <v>711</v>
      </c>
      <c r="C59" s="22">
        <v>300</v>
      </c>
      <c r="D59" s="23">
        <v>0.46400000000000002</v>
      </c>
      <c r="E59" s="23">
        <v>0.52800000000000002</v>
      </c>
      <c r="F59" s="22">
        <v>1.7370000000000001</v>
      </c>
      <c r="G59" s="22">
        <v>0</v>
      </c>
      <c r="H59" s="22">
        <v>6</v>
      </c>
      <c r="I59" s="22">
        <v>22</v>
      </c>
      <c r="J59" s="22">
        <v>8</v>
      </c>
      <c r="K59" s="22">
        <v>0</v>
      </c>
      <c r="L59" s="22">
        <v>2</v>
      </c>
    </row>
    <row r="60" spans="1:12" ht="15.75" thickBot="1">
      <c r="A60" s="21" t="s">
        <v>511</v>
      </c>
      <c r="B60" s="21" t="s">
        <v>625</v>
      </c>
      <c r="C60" s="22">
        <v>330.7</v>
      </c>
      <c r="D60" s="24">
        <v>0.5</v>
      </c>
      <c r="E60" s="23">
        <v>0.77800000000000002</v>
      </c>
      <c r="F60" s="22">
        <v>1.893</v>
      </c>
      <c r="G60" s="22">
        <v>0</v>
      </c>
      <c r="H60" s="22">
        <v>6</v>
      </c>
      <c r="I60" s="22">
        <v>22</v>
      </c>
      <c r="J60" s="22">
        <v>8</v>
      </c>
      <c r="K60" s="22">
        <v>0</v>
      </c>
      <c r="L60" s="22">
        <v>2</v>
      </c>
    </row>
    <row r="61" spans="1:12" ht="15.75" thickBot="1">
      <c r="A61" s="21" t="s">
        <v>511</v>
      </c>
      <c r="B61" s="21" t="s">
        <v>737</v>
      </c>
      <c r="C61" s="22">
        <v>342</v>
      </c>
      <c r="D61" s="23">
        <v>0.28599999999999998</v>
      </c>
      <c r="E61" s="22">
        <v>69.400000000000006</v>
      </c>
      <c r="F61" s="22">
        <v>1.72</v>
      </c>
      <c r="G61" s="22">
        <v>0</v>
      </c>
      <c r="H61" s="22">
        <v>7</v>
      </c>
      <c r="I61" s="22">
        <v>21</v>
      </c>
      <c r="J61" s="22">
        <v>7</v>
      </c>
      <c r="K61" s="22">
        <v>1</v>
      </c>
      <c r="L61" s="22">
        <v>2</v>
      </c>
    </row>
    <row r="62" spans="1:12" ht="15.75" thickBot="1">
      <c r="A62" s="21" t="s">
        <v>511</v>
      </c>
      <c r="B62" s="21" t="s">
        <v>765</v>
      </c>
      <c r="C62" s="22">
        <v>313.3</v>
      </c>
      <c r="D62" s="23">
        <v>0.60699999999999998</v>
      </c>
      <c r="E62" s="22">
        <v>75</v>
      </c>
      <c r="F62" s="22">
        <v>2</v>
      </c>
      <c r="G62" s="22">
        <v>0</v>
      </c>
      <c r="H62" s="22">
        <v>5</v>
      </c>
      <c r="I62" s="22">
        <v>24</v>
      </c>
      <c r="J62" s="22">
        <v>7</v>
      </c>
      <c r="K62" s="22">
        <v>0</v>
      </c>
      <c r="L62" s="22">
        <v>2</v>
      </c>
    </row>
    <row r="63" spans="1:12" ht="15.75" thickBot="1">
      <c r="A63" s="21" t="s">
        <v>511</v>
      </c>
      <c r="B63" s="21" t="s">
        <v>721</v>
      </c>
      <c r="C63" s="22">
        <v>307.10000000000002</v>
      </c>
      <c r="D63" s="23">
        <v>0.59299999999999997</v>
      </c>
      <c r="E63" s="23">
        <v>0.629</v>
      </c>
      <c r="F63" s="22">
        <v>1.7729999999999999</v>
      </c>
      <c r="G63" s="22">
        <v>0</v>
      </c>
      <c r="H63" s="22">
        <v>6</v>
      </c>
      <c r="I63" s="22">
        <v>22</v>
      </c>
      <c r="J63" s="22">
        <v>6</v>
      </c>
      <c r="K63" s="22">
        <v>1</v>
      </c>
      <c r="L63" s="22">
        <v>2</v>
      </c>
    </row>
    <row r="64" spans="1:12" ht="15.75" thickBot="1">
      <c r="A64" s="21" t="s">
        <v>511</v>
      </c>
      <c r="B64" s="21" t="s">
        <v>512</v>
      </c>
      <c r="C64" s="22">
        <v>286.5</v>
      </c>
      <c r="D64" s="23">
        <v>0.48199999999999998</v>
      </c>
      <c r="E64" s="22">
        <v>60</v>
      </c>
      <c r="F64" s="22">
        <v>1.762</v>
      </c>
      <c r="G64" s="22">
        <v>0</v>
      </c>
      <c r="H64" s="22">
        <v>7</v>
      </c>
      <c r="I64" s="22">
        <v>19</v>
      </c>
      <c r="J64" s="22">
        <v>9</v>
      </c>
      <c r="K64" s="22">
        <v>0</v>
      </c>
      <c r="L64" s="22">
        <v>2</v>
      </c>
    </row>
    <row r="65" spans="1:12" ht="15.75" thickBot="1">
      <c r="A65" s="21" t="s">
        <v>511</v>
      </c>
      <c r="B65" s="21" t="s">
        <v>615</v>
      </c>
      <c r="C65" s="22">
        <v>332.5</v>
      </c>
      <c r="D65" s="22">
        <v>29.6</v>
      </c>
      <c r="E65" s="22">
        <v>55.9</v>
      </c>
      <c r="F65" s="22">
        <v>2</v>
      </c>
      <c r="G65" s="22">
        <v>0</v>
      </c>
      <c r="H65" s="22">
        <v>5</v>
      </c>
      <c r="I65" s="22">
        <v>22</v>
      </c>
      <c r="J65" s="22">
        <v>7</v>
      </c>
      <c r="K65" s="22">
        <v>0</v>
      </c>
      <c r="L65" s="22">
        <v>2</v>
      </c>
    </row>
    <row r="66" spans="1:12" ht="15.75" thickBot="1">
      <c r="A66" s="21" t="s">
        <v>511</v>
      </c>
      <c r="B66" s="21" t="s">
        <v>679</v>
      </c>
      <c r="C66" s="22">
        <v>303</v>
      </c>
      <c r="D66" s="22">
        <v>59.3</v>
      </c>
      <c r="E66" s="22">
        <v>47.1</v>
      </c>
      <c r="F66" s="22">
        <v>1.875</v>
      </c>
      <c r="G66" s="22">
        <v>0</v>
      </c>
      <c r="H66" s="22">
        <v>5</v>
      </c>
      <c r="I66" s="22">
        <v>22</v>
      </c>
      <c r="J66" s="22">
        <v>7</v>
      </c>
      <c r="K66" s="22">
        <v>0</v>
      </c>
      <c r="L66" s="22">
        <v>2</v>
      </c>
    </row>
    <row r="67" spans="1:12" ht="15.75" thickBot="1">
      <c r="A67" s="21" t="s">
        <v>511</v>
      </c>
      <c r="B67" s="21" t="s">
        <v>791</v>
      </c>
      <c r="C67" s="22">
        <v>322.10000000000002</v>
      </c>
      <c r="D67" s="23">
        <v>0.46200000000000002</v>
      </c>
      <c r="E67" s="23">
        <v>0.48499999999999999</v>
      </c>
      <c r="F67" s="22">
        <v>1.625</v>
      </c>
      <c r="G67" s="22">
        <v>1</v>
      </c>
      <c r="H67" s="22">
        <v>7</v>
      </c>
      <c r="I67" s="22">
        <v>17</v>
      </c>
      <c r="J67" s="22">
        <v>5</v>
      </c>
      <c r="K67" s="22">
        <v>3</v>
      </c>
      <c r="L67" s="22">
        <v>2</v>
      </c>
    </row>
    <row r="68" spans="1:12" ht="15.75" thickBot="1">
      <c r="A68" s="21" t="s">
        <v>511</v>
      </c>
      <c r="B68" s="21" t="s">
        <v>719</v>
      </c>
      <c r="C68" s="22">
        <v>308.2</v>
      </c>
      <c r="D68" s="23">
        <v>0.46200000000000002</v>
      </c>
      <c r="E68" s="23">
        <v>0.53100000000000003</v>
      </c>
      <c r="F68" s="22">
        <v>1.8819999999999999</v>
      </c>
      <c r="G68" s="22">
        <v>0</v>
      </c>
      <c r="H68" s="22">
        <v>3</v>
      </c>
      <c r="I68" s="22">
        <v>24</v>
      </c>
      <c r="J68" s="22">
        <v>5</v>
      </c>
      <c r="K68" s="22">
        <v>0</v>
      </c>
      <c r="L68" s="22">
        <v>2</v>
      </c>
    </row>
    <row r="69" spans="1:12" ht="15.75" thickBot="1">
      <c r="A69" s="21" t="s">
        <v>511</v>
      </c>
      <c r="B69" s="21" t="s">
        <v>558</v>
      </c>
      <c r="C69" s="22">
        <v>290.2</v>
      </c>
      <c r="D69" s="22">
        <v>56</v>
      </c>
      <c r="E69" s="22">
        <v>53.1</v>
      </c>
      <c r="F69" s="22">
        <v>1.647</v>
      </c>
      <c r="G69" s="22">
        <v>0</v>
      </c>
      <c r="H69" s="22">
        <v>6</v>
      </c>
      <c r="I69" s="22">
        <v>19</v>
      </c>
      <c r="J69" s="22">
        <v>6</v>
      </c>
      <c r="K69" s="22">
        <v>1</v>
      </c>
      <c r="L69" s="22">
        <v>2</v>
      </c>
    </row>
    <row r="70" spans="1:12" ht="15.75" thickBot="1">
      <c r="A70" s="21" t="s">
        <v>511</v>
      </c>
      <c r="B70" s="21" t="s">
        <v>541</v>
      </c>
      <c r="C70" s="22">
        <v>302</v>
      </c>
      <c r="D70" s="22">
        <v>56</v>
      </c>
      <c r="E70" s="23">
        <v>0.51600000000000001</v>
      </c>
      <c r="F70" s="22">
        <v>1.625</v>
      </c>
      <c r="G70" s="22">
        <v>0</v>
      </c>
      <c r="H70" s="22">
        <v>7</v>
      </c>
      <c r="I70" s="22">
        <v>17</v>
      </c>
      <c r="J70" s="22">
        <v>5</v>
      </c>
      <c r="K70" s="22">
        <v>2</v>
      </c>
      <c r="L70" s="22">
        <v>2</v>
      </c>
    </row>
    <row r="71" spans="1:12" ht="15.75" thickBot="1">
      <c r="A71" s="21" t="s">
        <v>511</v>
      </c>
      <c r="B71" s="21" t="s">
        <v>657</v>
      </c>
      <c r="C71" s="22">
        <v>291.2</v>
      </c>
      <c r="D71" s="23">
        <v>0.41699999999999998</v>
      </c>
      <c r="E71" s="23">
        <v>0.46700000000000003</v>
      </c>
      <c r="F71" s="22">
        <v>1.857</v>
      </c>
      <c r="G71" s="22">
        <v>0</v>
      </c>
      <c r="H71" s="22">
        <v>3</v>
      </c>
      <c r="I71" s="22">
        <v>22</v>
      </c>
      <c r="J71" s="22">
        <v>5</v>
      </c>
      <c r="K71" s="22">
        <v>0</v>
      </c>
      <c r="L71" s="22">
        <v>2</v>
      </c>
    </row>
    <row r="72" spans="1:12" ht="15.75" thickBot="1">
      <c r="A72" s="21" t="s">
        <v>375</v>
      </c>
      <c r="B72" s="21" t="s">
        <v>731</v>
      </c>
      <c r="C72" s="22">
        <v>309.39999999999998</v>
      </c>
      <c r="D72" s="23">
        <v>0.39300000000000002</v>
      </c>
      <c r="E72" s="23">
        <v>0.47199999999999998</v>
      </c>
      <c r="F72" s="22">
        <v>1.8819999999999999</v>
      </c>
      <c r="G72" s="22">
        <v>0</v>
      </c>
      <c r="H72" s="22">
        <v>4</v>
      </c>
      <c r="I72" s="22">
        <v>25</v>
      </c>
      <c r="J72" s="22">
        <v>7</v>
      </c>
      <c r="K72" s="22">
        <v>0</v>
      </c>
      <c r="L72" s="22">
        <v>3</v>
      </c>
    </row>
    <row r="73" spans="1:12" ht="15.75" thickBot="1">
      <c r="A73" s="21" t="s">
        <v>375</v>
      </c>
      <c r="B73" s="21" t="s">
        <v>661</v>
      </c>
      <c r="C73" s="22">
        <v>307.8</v>
      </c>
      <c r="D73" s="23">
        <v>0.42899999999999999</v>
      </c>
      <c r="E73" s="23">
        <v>0.55600000000000005</v>
      </c>
      <c r="F73" s="22">
        <v>1.85</v>
      </c>
      <c r="G73" s="22">
        <v>0</v>
      </c>
      <c r="H73" s="22">
        <v>4</v>
      </c>
      <c r="I73" s="22">
        <v>26</v>
      </c>
      <c r="J73" s="22">
        <v>5</v>
      </c>
      <c r="K73" s="22">
        <v>1</v>
      </c>
      <c r="L73" s="22">
        <v>3</v>
      </c>
    </row>
    <row r="74" spans="1:12" ht="15.75" thickBot="1">
      <c r="A74" s="21" t="s">
        <v>375</v>
      </c>
      <c r="B74" s="21" t="s">
        <v>605</v>
      </c>
      <c r="C74" s="22">
        <v>302.5</v>
      </c>
      <c r="D74" s="23">
        <v>0.39300000000000002</v>
      </c>
      <c r="E74" s="23">
        <v>0.61099999999999999</v>
      </c>
      <c r="F74" s="22">
        <v>1.8180000000000001</v>
      </c>
      <c r="G74" s="22">
        <v>0</v>
      </c>
      <c r="H74" s="22">
        <v>4</v>
      </c>
      <c r="I74" s="22">
        <v>26</v>
      </c>
      <c r="J74" s="22">
        <v>5</v>
      </c>
      <c r="K74" s="22">
        <v>1</v>
      </c>
      <c r="L74" s="22">
        <v>3</v>
      </c>
    </row>
    <row r="75" spans="1:12" ht="15.75" thickBot="1">
      <c r="A75" s="21" t="s">
        <v>375</v>
      </c>
      <c r="B75" s="21" t="s">
        <v>545</v>
      </c>
      <c r="C75" s="22">
        <v>307.5</v>
      </c>
      <c r="D75" s="23">
        <v>0.53600000000000003</v>
      </c>
      <c r="E75" s="23">
        <v>0.47199999999999998</v>
      </c>
      <c r="F75" s="22">
        <v>1.5880000000000001</v>
      </c>
      <c r="G75" s="22">
        <v>0</v>
      </c>
      <c r="H75" s="22">
        <v>7</v>
      </c>
      <c r="I75" s="22">
        <v>20</v>
      </c>
      <c r="J75" s="22">
        <v>8</v>
      </c>
      <c r="K75" s="22">
        <v>1</v>
      </c>
      <c r="L75" s="22">
        <v>3</v>
      </c>
    </row>
    <row r="76" spans="1:12" ht="15.75" thickBot="1">
      <c r="A76" s="21" t="s">
        <v>375</v>
      </c>
      <c r="B76" s="21" t="s">
        <v>621</v>
      </c>
      <c r="C76" s="22">
        <v>327.39999999999998</v>
      </c>
      <c r="D76" s="23">
        <v>0.46400000000000002</v>
      </c>
      <c r="E76" s="23">
        <v>0.66700000000000004</v>
      </c>
      <c r="F76" s="22">
        <v>1.75</v>
      </c>
      <c r="G76" s="22">
        <v>1</v>
      </c>
      <c r="H76" s="22">
        <v>6</v>
      </c>
      <c r="I76" s="22">
        <v>22</v>
      </c>
      <c r="J76" s="22">
        <v>3</v>
      </c>
      <c r="K76" s="22">
        <v>4</v>
      </c>
      <c r="L76" s="22">
        <v>3</v>
      </c>
    </row>
    <row r="77" spans="1:12" ht="15.75" thickBot="1">
      <c r="A77" s="21" t="s">
        <v>375</v>
      </c>
      <c r="B77" s="21" t="s">
        <v>811</v>
      </c>
      <c r="C77" s="22">
        <v>328.7</v>
      </c>
      <c r="D77" s="23">
        <v>0.60699999999999998</v>
      </c>
      <c r="E77" s="24">
        <v>0.5</v>
      </c>
      <c r="F77" s="22">
        <v>1.833</v>
      </c>
      <c r="G77" s="22">
        <v>0</v>
      </c>
      <c r="H77" s="22">
        <v>5</v>
      </c>
      <c r="I77" s="22">
        <v>23</v>
      </c>
      <c r="J77" s="22">
        <v>8</v>
      </c>
      <c r="K77" s="22">
        <v>0</v>
      </c>
      <c r="L77" s="22">
        <v>3</v>
      </c>
    </row>
    <row r="78" spans="1:12" ht="15.75" thickBot="1">
      <c r="A78" s="21" t="s">
        <v>375</v>
      </c>
      <c r="B78" s="21" t="s">
        <v>687</v>
      </c>
      <c r="C78" s="22">
        <v>329.4</v>
      </c>
      <c r="D78" s="24">
        <v>0.5</v>
      </c>
      <c r="E78" s="23">
        <v>0.58299999999999996</v>
      </c>
      <c r="F78" s="22">
        <v>1.857</v>
      </c>
      <c r="G78" s="22">
        <v>0</v>
      </c>
      <c r="H78" s="22">
        <v>6</v>
      </c>
      <c r="I78" s="22">
        <v>21</v>
      </c>
      <c r="J78" s="22">
        <v>9</v>
      </c>
      <c r="K78" s="22">
        <v>0</v>
      </c>
      <c r="L78" s="22">
        <v>3</v>
      </c>
    </row>
    <row r="79" spans="1:12" ht="15.75" thickBot="1">
      <c r="A79" s="21" t="s">
        <v>375</v>
      </c>
      <c r="B79" s="21" t="s">
        <v>745</v>
      </c>
      <c r="C79" s="22">
        <v>303.7</v>
      </c>
      <c r="D79" s="23">
        <v>0.67900000000000005</v>
      </c>
      <c r="E79" s="23">
        <v>0.61099999999999999</v>
      </c>
      <c r="F79" s="22">
        <v>1.7270000000000001</v>
      </c>
      <c r="G79" s="22">
        <v>0</v>
      </c>
      <c r="H79" s="22">
        <v>8</v>
      </c>
      <c r="I79" s="22">
        <v>20</v>
      </c>
      <c r="J79" s="22">
        <v>7</v>
      </c>
      <c r="K79" s="22">
        <v>0</v>
      </c>
      <c r="L79" s="22">
        <v>3</v>
      </c>
    </row>
    <row r="80" spans="1:12" ht="15.75" thickBot="1">
      <c r="A80" s="21" t="s">
        <v>375</v>
      </c>
      <c r="B80" s="21" t="s">
        <v>524</v>
      </c>
      <c r="C80" s="22">
        <v>316.2</v>
      </c>
      <c r="D80" s="23">
        <v>0.42899999999999999</v>
      </c>
      <c r="E80" s="23">
        <v>0.61099999999999999</v>
      </c>
      <c r="F80" s="22">
        <v>1.9550000000000001</v>
      </c>
      <c r="G80" s="22">
        <v>0</v>
      </c>
      <c r="H80" s="22">
        <v>4</v>
      </c>
      <c r="I80" s="22">
        <v>26</v>
      </c>
      <c r="J80" s="22">
        <v>5</v>
      </c>
      <c r="K80" s="22">
        <v>1</v>
      </c>
      <c r="L80" s="22">
        <v>3</v>
      </c>
    </row>
    <row r="81" spans="1:12" ht="15.75" thickBot="1">
      <c r="A81" s="21" t="s">
        <v>375</v>
      </c>
      <c r="B81" s="21" t="s">
        <v>761</v>
      </c>
      <c r="C81" s="22">
        <v>314.2</v>
      </c>
      <c r="D81" s="23">
        <v>0.46400000000000002</v>
      </c>
      <c r="E81" s="23">
        <v>0.66700000000000004</v>
      </c>
      <c r="F81" s="22">
        <v>1.958</v>
      </c>
      <c r="G81" s="22">
        <v>1</v>
      </c>
      <c r="H81" s="22">
        <v>1</v>
      </c>
      <c r="I81" s="22">
        <v>28</v>
      </c>
      <c r="J81" s="22">
        <v>6</v>
      </c>
      <c r="K81" s="22">
        <v>0</v>
      </c>
      <c r="L81" s="22">
        <v>3</v>
      </c>
    </row>
    <row r="82" spans="1:12" ht="15.75" thickBot="1">
      <c r="A82" s="21" t="s">
        <v>375</v>
      </c>
      <c r="B82" s="21" t="s">
        <v>799</v>
      </c>
      <c r="C82" s="22">
        <v>305.10000000000002</v>
      </c>
      <c r="D82" s="23">
        <v>0.39300000000000002</v>
      </c>
      <c r="E82" s="23">
        <v>0.58299999999999996</v>
      </c>
      <c r="F82" s="22">
        <v>1.762</v>
      </c>
      <c r="G82" s="22">
        <v>0</v>
      </c>
      <c r="H82" s="22">
        <v>6</v>
      </c>
      <c r="I82" s="22">
        <v>22</v>
      </c>
      <c r="J82" s="22">
        <v>7</v>
      </c>
      <c r="K82" s="22">
        <v>1</v>
      </c>
      <c r="L82" s="22">
        <v>3</v>
      </c>
    </row>
    <row r="83" spans="1:12" ht="15.75" thickBot="1">
      <c r="A83" s="21" t="s">
        <v>375</v>
      </c>
      <c r="B83" s="21" t="s">
        <v>785</v>
      </c>
      <c r="C83" s="22">
        <v>286.3</v>
      </c>
      <c r="D83" s="23">
        <v>0.57099999999999995</v>
      </c>
      <c r="E83" s="23">
        <v>0.69399999999999995</v>
      </c>
      <c r="F83" s="22">
        <v>2</v>
      </c>
      <c r="G83" s="22">
        <v>0</v>
      </c>
      <c r="H83" s="22">
        <v>6</v>
      </c>
      <c r="I83" s="22">
        <v>22</v>
      </c>
      <c r="J83" s="22">
        <v>7</v>
      </c>
      <c r="K83" s="22">
        <v>1</v>
      </c>
      <c r="L83" s="22">
        <v>3</v>
      </c>
    </row>
    <row r="84" spans="1:12" ht="15.75" thickBot="1">
      <c r="A84" s="21" t="s">
        <v>375</v>
      </c>
      <c r="B84" s="21" t="s">
        <v>627</v>
      </c>
      <c r="C84" s="22">
        <v>309.7</v>
      </c>
      <c r="D84" s="24">
        <v>0.5</v>
      </c>
      <c r="E84" s="24">
        <v>0.5</v>
      </c>
      <c r="F84" s="22">
        <v>1.833</v>
      </c>
      <c r="G84" s="22">
        <v>0</v>
      </c>
      <c r="H84" s="22">
        <v>5</v>
      </c>
      <c r="I84" s="22">
        <v>24</v>
      </c>
      <c r="J84" s="22">
        <v>6</v>
      </c>
      <c r="K84" s="22">
        <v>1</v>
      </c>
      <c r="L84" s="22">
        <v>3</v>
      </c>
    </row>
    <row r="85" spans="1:12" ht="15.75" thickBot="1">
      <c r="A85" s="21" t="s">
        <v>375</v>
      </c>
      <c r="B85" s="21" t="s">
        <v>539</v>
      </c>
      <c r="C85" s="22">
        <v>303.5</v>
      </c>
      <c r="D85" s="23">
        <v>0.59299999999999997</v>
      </c>
      <c r="E85" s="23">
        <v>0.57099999999999995</v>
      </c>
      <c r="F85" s="22">
        <v>1.8</v>
      </c>
      <c r="G85" s="22">
        <v>0</v>
      </c>
      <c r="H85" s="22">
        <v>5</v>
      </c>
      <c r="I85" s="22">
        <v>22</v>
      </c>
      <c r="J85" s="22">
        <v>8</v>
      </c>
      <c r="K85" s="22">
        <v>0</v>
      </c>
      <c r="L85" s="22">
        <v>3</v>
      </c>
    </row>
    <row r="86" spans="1:12" ht="15.75" thickBot="1">
      <c r="A86" s="21" t="s">
        <v>375</v>
      </c>
      <c r="B86" s="21" t="s">
        <v>505</v>
      </c>
      <c r="C86" s="22">
        <v>298.5</v>
      </c>
      <c r="D86" s="23">
        <v>0.51800000000000002</v>
      </c>
      <c r="E86" s="23">
        <v>0.70599999999999996</v>
      </c>
      <c r="F86" s="22">
        <v>1.833</v>
      </c>
      <c r="G86" s="22">
        <v>0</v>
      </c>
      <c r="H86" s="22">
        <v>5</v>
      </c>
      <c r="I86" s="22">
        <v>21</v>
      </c>
      <c r="J86" s="22">
        <v>8</v>
      </c>
      <c r="K86" s="22">
        <v>0</v>
      </c>
      <c r="L86" s="22">
        <v>3</v>
      </c>
    </row>
    <row r="87" spans="1:12" ht="15.75" thickBot="1">
      <c r="A87" s="21" t="s">
        <v>375</v>
      </c>
      <c r="B87" s="21" t="s">
        <v>747</v>
      </c>
      <c r="C87" s="22">
        <v>313.89999999999998</v>
      </c>
      <c r="D87" s="23">
        <v>0.53800000000000003</v>
      </c>
      <c r="E87" s="22">
        <v>63.6</v>
      </c>
      <c r="F87" s="22">
        <v>1.905</v>
      </c>
      <c r="G87" s="22">
        <v>0</v>
      </c>
      <c r="H87" s="22">
        <v>5</v>
      </c>
      <c r="I87" s="22">
        <v>20</v>
      </c>
      <c r="J87" s="22">
        <v>8</v>
      </c>
      <c r="K87" s="22">
        <v>0</v>
      </c>
      <c r="L87" s="22">
        <v>3</v>
      </c>
    </row>
    <row r="88" spans="1:12" ht="15.75" thickBot="1">
      <c r="A88" s="21" t="s">
        <v>140</v>
      </c>
      <c r="B88" s="21" t="s">
        <v>591</v>
      </c>
      <c r="C88" s="22">
        <v>305.7</v>
      </c>
      <c r="D88" s="22">
        <v>69.2</v>
      </c>
      <c r="E88" s="24">
        <v>0.5</v>
      </c>
      <c r="F88" s="22">
        <v>1.8129999999999999</v>
      </c>
      <c r="G88" s="22">
        <v>0</v>
      </c>
      <c r="H88" s="22">
        <v>3</v>
      </c>
      <c r="I88" s="22">
        <v>23</v>
      </c>
      <c r="J88" s="22">
        <v>5</v>
      </c>
      <c r="K88" s="22">
        <v>1</v>
      </c>
      <c r="L88" s="22">
        <v>3</v>
      </c>
    </row>
    <row r="89" spans="1:12" ht="15.75" thickBot="1">
      <c r="A89" s="21" t="s">
        <v>375</v>
      </c>
      <c r="B89" s="21" t="s">
        <v>581</v>
      </c>
      <c r="C89" s="22">
        <v>318.89999999999998</v>
      </c>
      <c r="D89" s="23">
        <v>0.41699999999999998</v>
      </c>
      <c r="E89" s="23">
        <v>0.53300000000000003</v>
      </c>
      <c r="F89" s="22">
        <v>1.75</v>
      </c>
      <c r="G89" s="22">
        <v>0</v>
      </c>
      <c r="H89" s="22">
        <v>6</v>
      </c>
      <c r="I89" s="22">
        <v>15</v>
      </c>
      <c r="J89" s="22">
        <v>9</v>
      </c>
      <c r="K89" s="22">
        <v>0</v>
      </c>
      <c r="L89" s="22">
        <v>3</v>
      </c>
    </row>
    <row r="90" spans="1:12" ht="15.75" thickBot="1">
      <c r="A90" s="21" t="s">
        <v>375</v>
      </c>
      <c r="B90" s="21" t="s">
        <v>797</v>
      </c>
      <c r="C90" s="22">
        <v>313.2</v>
      </c>
      <c r="D90" s="23">
        <v>0.70799999999999996</v>
      </c>
      <c r="E90" s="22">
        <v>63.3</v>
      </c>
      <c r="F90" s="22">
        <v>1.7889999999999999</v>
      </c>
      <c r="G90" s="22">
        <v>0</v>
      </c>
      <c r="H90" s="22">
        <v>4</v>
      </c>
      <c r="I90" s="22">
        <v>20</v>
      </c>
      <c r="J90" s="22">
        <v>5</v>
      </c>
      <c r="K90" s="22">
        <v>1</v>
      </c>
      <c r="L90" s="22">
        <v>3</v>
      </c>
    </row>
    <row r="91" spans="1:12" ht="15.75" thickBot="1">
      <c r="A91" s="21" t="s">
        <v>140</v>
      </c>
      <c r="B91" s="21" t="s">
        <v>623</v>
      </c>
      <c r="C91" s="22">
        <v>323.60000000000002</v>
      </c>
      <c r="D91" s="24">
        <v>0.5</v>
      </c>
      <c r="E91" s="23">
        <v>0.55600000000000005</v>
      </c>
      <c r="F91" s="22">
        <v>1.75</v>
      </c>
      <c r="G91" s="22">
        <v>0</v>
      </c>
      <c r="H91" s="22">
        <v>6</v>
      </c>
      <c r="I91" s="22">
        <v>20</v>
      </c>
      <c r="J91" s="22">
        <v>10</v>
      </c>
      <c r="K91" s="22">
        <v>0</v>
      </c>
      <c r="L91" s="22">
        <v>4</v>
      </c>
    </row>
    <row r="92" spans="1:12" ht="15.75" thickBot="1">
      <c r="A92" s="21" t="s">
        <v>140</v>
      </c>
      <c r="B92" s="21" t="s">
        <v>677</v>
      </c>
      <c r="C92" s="22">
        <v>297.7</v>
      </c>
      <c r="D92" s="23">
        <v>0.42899999999999999</v>
      </c>
      <c r="E92" s="23">
        <v>0.61099999999999999</v>
      </c>
      <c r="F92" s="22">
        <v>2.0449999999999999</v>
      </c>
      <c r="G92" s="22">
        <v>0</v>
      </c>
      <c r="H92" s="22">
        <v>5</v>
      </c>
      <c r="I92" s="22">
        <v>22</v>
      </c>
      <c r="J92" s="22">
        <v>9</v>
      </c>
      <c r="K92" s="22">
        <v>0</v>
      </c>
      <c r="L92" s="22">
        <v>4</v>
      </c>
    </row>
    <row r="93" spans="1:12" ht="15.75" thickBot="1">
      <c r="A93" s="21" t="s">
        <v>140</v>
      </c>
      <c r="B93" s="21" t="s">
        <v>645</v>
      </c>
      <c r="C93" s="22">
        <v>316.10000000000002</v>
      </c>
      <c r="D93" s="23">
        <v>0.64300000000000002</v>
      </c>
      <c r="E93" s="23">
        <v>0.72199999999999998</v>
      </c>
      <c r="F93" s="22">
        <v>1.923</v>
      </c>
      <c r="G93" s="22">
        <v>0</v>
      </c>
      <c r="H93" s="22">
        <v>5</v>
      </c>
      <c r="I93" s="22">
        <v>23</v>
      </c>
      <c r="J93" s="22">
        <v>7</v>
      </c>
      <c r="K93" s="22">
        <v>1</v>
      </c>
      <c r="L93" s="22">
        <v>4</v>
      </c>
    </row>
    <row r="94" spans="1:12" ht="15.75" thickBot="1">
      <c r="A94" s="21" t="s">
        <v>140</v>
      </c>
      <c r="B94" s="21" t="s">
        <v>753</v>
      </c>
      <c r="C94" s="22">
        <v>305.3</v>
      </c>
      <c r="D94" s="23">
        <v>0.67900000000000005</v>
      </c>
      <c r="E94" s="23">
        <v>0.66700000000000004</v>
      </c>
      <c r="F94" s="22">
        <v>1.792</v>
      </c>
      <c r="G94" s="22">
        <v>0</v>
      </c>
      <c r="H94" s="22">
        <v>6</v>
      </c>
      <c r="I94" s="22">
        <v>21</v>
      </c>
      <c r="J94" s="22">
        <v>8</v>
      </c>
      <c r="K94" s="22">
        <v>1</v>
      </c>
      <c r="L94" s="22">
        <v>4</v>
      </c>
    </row>
    <row r="95" spans="1:12" ht="15.75" thickBot="1">
      <c r="A95" s="21" t="s">
        <v>140</v>
      </c>
      <c r="B95" s="21" t="s">
        <v>723</v>
      </c>
      <c r="C95" s="22">
        <v>312.89999999999998</v>
      </c>
      <c r="D95" s="23">
        <v>0.57099999999999995</v>
      </c>
      <c r="E95" s="23">
        <v>0.66700000000000004</v>
      </c>
      <c r="F95" s="22">
        <v>1.875</v>
      </c>
      <c r="G95" s="22">
        <v>0</v>
      </c>
      <c r="H95" s="22">
        <v>4</v>
      </c>
      <c r="I95" s="22">
        <v>24</v>
      </c>
      <c r="J95" s="22">
        <v>8</v>
      </c>
      <c r="K95" s="22">
        <v>0</v>
      </c>
      <c r="L95" s="22">
        <v>4</v>
      </c>
    </row>
    <row r="96" spans="1:12" ht="15.75" thickBot="1">
      <c r="A96" s="21" t="s">
        <v>140</v>
      </c>
      <c r="B96" s="21" t="s">
        <v>671</v>
      </c>
      <c r="C96" s="22">
        <v>317.60000000000002</v>
      </c>
      <c r="D96" s="23">
        <v>0.35699999999999998</v>
      </c>
      <c r="E96" s="23">
        <v>0.58299999999999996</v>
      </c>
      <c r="F96" s="22">
        <v>1.905</v>
      </c>
      <c r="G96" s="22">
        <v>0</v>
      </c>
      <c r="H96" s="22">
        <v>2</v>
      </c>
      <c r="I96" s="22">
        <v>28</v>
      </c>
      <c r="J96" s="22">
        <v>6</v>
      </c>
      <c r="K96" s="22">
        <v>0</v>
      </c>
      <c r="L96" s="22">
        <v>4</v>
      </c>
    </row>
    <row r="97" spans="1:12" ht="15.75" thickBot="1">
      <c r="A97" s="21" t="s">
        <v>140</v>
      </c>
      <c r="B97" s="21" t="s">
        <v>641</v>
      </c>
      <c r="C97" s="22">
        <v>318</v>
      </c>
      <c r="D97" s="23">
        <v>0.46400000000000002</v>
      </c>
      <c r="E97" s="24">
        <v>0.5</v>
      </c>
      <c r="F97" s="22">
        <v>1.722</v>
      </c>
      <c r="G97" s="22">
        <v>0</v>
      </c>
      <c r="H97" s="22">
        <v>9</v>
      </c>
      <c r="I97" s="22">
        <v>15</v>
      </c>
      <c r="J97" s="22">
        <v>11</v>
      </c>
      <c r="K97" s="22">
        <v>1</v>
      </c>
      <c r="L97" s="22">
        <v>4</v>
      </c>
    </row>
    <row r="98" spans="1:12" ht="15.75" thickBot="1">
      <c r="A98" s="21" t="s">
        <v>140</v>
      </c>
      <c r="B98" s="21" t="s">
        <v>735</v>
      </c>
      <c r="C98" s="22">
        <v>297.60000000000002</v>
      </c>
      <c r="D98" s="23">
        <v>0.77800000000000002</v>
      </c>
      <c r="E98" s="22">
        <v>74.3</v>
      </c>
      <c r="F98" s="22">
        <v>2</v>
      </c>
      <c r="G98" s="22">
        <v>0</v>
      </c>
      <c r="H98" s="22">
        <v>2</v>
      </c>
      <c r="I98" s="22">
        <v>27</v>
      </c>
      <c r="J98" s="22">
        <v>6</v>
      </c>
      <c r="K98" s="22">
        <v>0</v>
      </c>
      <c r="L98" s="22">
        <v>4</v>
      </c>
    </row>
    <row r="99" spans="1:12" ht="15.75" thickBot="1">
      <c r="A99" s="21" t="s">
        <v>140</v>
      </c>
      <c r="B99" s="21" t="s">
        <v>537</v>
      </c>
      <c r="C99" s="22">
        <v>308.3</v>
      </c>
      <c r="D99" s="24">
        <v>0.37</v>
      </c>
      <c r="E99" s="23">
        <v>0.42399999999999999</v>
      </c>
      <c r="F99" s="22">
        <v>1.857</v>
      </c>
      <c r="G99" s="22">
        <v>0</v>
      </c>
      <c r="H99" s="22">
        <v>3</v>
      </c>
      <c r="I99" s="22">
        <v>23</v>
      </c>
      <c r="J99" s="22">
        <v>7</v>
      </c>
      <c r="K99" s="22">
        <v>0</v>
      </c>
      <c r="L99" s="22">
        <v>4</v>
      </c>
    </row>
    <row r="100" spans="1:12" ht="15.75" thickBot="1">
      <c r="A100" s="21" t="s">
        <v>140</v>
      </c>
      <c r="B100" s="21" t="s">
        <v>603</v>
      </c>
      <c r="C100" s="22">
        <v>303.2</v>
      </c>
      <c r="D100" s="24">
        <v>0.5</v>
      </c>
      <c r="E100" s="23">
        <v>0.52900000000000003</v>
      </c>
      <c r="F100" s="22">
        <v>1.833</v>
      </c>
      <c r="G100" s="22">
        <v>0</v>
      </c>
      <c r="H100" s="22">
        <v>5</v>
      </c>
      <c r="I100" s="22">
        <v>21</v>
      </c>
      <c r="J100" s="22">
        <v>7</v>
      </c>
      <c r="K100" s="22">
        <v>1</v>
      </c>
      <c r="L100" s="22">
        <v>4</v>
      </c>
    </row>
    <row r="101" spans="1:12" ht="15.75" thickBot="1">
      <c r="A101" s="21" t="s">
        <v>578</v>
      </c>
      <c r="B101" s="21" t="s">
        <v>579</v>
      </c>
      <c r="C101" s="22">
        <v>296.2</v>
      </c>
      <c r="D101" s="23">
        <v>0.57699999999999996</v>
      </c>
      <c r="E101" s="22">
        <v>52.9</v>
      </c>
      <c r="F101" s="22">
        <v>2</v>
      </c>
      <c r="G101" s="22">
        <v>0</v>
      </c>
      <c r="H101" s="22">
        <v>5</v>
      </c>
      <c r="I101" s="22">
        <v>20</v>
      </c>
      <c r="J101" s="22">
        <v>9</v>
      </c>
      <c r="K101" s="22">
        <v>0</v>
      </c>
      <c r="L101" s="22">
        <v>4</v>
      </c>
    </row>
    <row r="102" spans="1:12" ht="15.75" thickBot="1">
      <c r="A102" s="21" t="s">
        <v>140</v>
      </c>
      <c r="B102" s="21" t="s">
        <v>517</v>
      </c>
      <c r="C102" s="22">
        <v>311.8</v>
      </c>
      <c r="D102" s="22">
        <v>46.2</v>
      </c>
      <c r="E102" s="23">
        <v>0.60599999999999998</v>
      </c>
      <c r="F102" s="22">
        <v>1.9</v>
      </c>
      <c r="G102" s="22">
        <v>0</v>
      </c>
      <c r="H102" s="22">
        <v>2</v>
      </c>
      <c r="I102" s="22">
        <v>26</v>
      </c>
      <c r="J102" s="22">
        <v>4</v>
      </c>
      <c r="K102" s="22">
        <v>1</v>
      </c>
      <c r="L102" s="22">
        <v>4</v>
      </c>
    </row>
    <row r="103" spans="1:12" ht="15.75" thickBot="1">
      <c r="A103" s="21" t="s">
        <v>140</v>
      </c>
      <c r="B103" s="21" t="s">
        <v>635</v>
      </c>
      <c r="C103" s="22">
        <v>318.5</v>
      </c>
      <c r="D103" s="24">
        <v>0.48</v>
      </c>
      <c r="E103" s="22">
        <v>54.5</v>
      </c>
      <c r="F103" s="22">
        <v>1.722</v>
      </c>
      <c r="G103" s="22">
        <v>0</v>
      </c>
      <c r="H103" s="22">
        <v>5</v>
      </c>
      <c r="I103" s="22">
        <v>20</v>
      </c>
      <c r="J103" s="22">
        <v>7</v>
      </c>
      <c r="K103" s="22">
        <v>1</v>
      </c>
      <c r="L103" s="22">
        <v>4</v>
      </c>
    </row>
    <row r="104" spans="1:12" ht="15.75" thickBot="1">
      <c r="A104" s="21" t="s">
        <v>140</v>
      </c>
      <c r="B104" s="21" t="s">
        <v>599</v>
      </c>
      <c r="C104" s="22">
        <v>324.89999999999998</v>
      </c>
      <c r="D104" s="24">
        <v>0.75</v>
      </c>
      <c r="E104" s="24">
        <v>0.71</v>
      </c>
      <c r="F104" s="22">
        <v>1.9550000000000001</v>
      </c>
      <c r="G104" s="22">
        <v>0</v>
      </c>
      <c r="H104" s="22">
        <v>4</v>
      </c>
      <c r="I104" s="22">
        <v>22</v>
      </c>
      <c r="J104" s="22">
        <v>4</v>
      </c>
      <c r="K104" s="22">
        <v>0</v>
      </c>
      <c r="L104" s="22">
        <v>4</v>
      </c>
    </row>
    <row r="105" spans="1:12" ht="15.75" thickBot="1">
      <c r="A105" s="21" t="s">
        <v>375</v>
      </c>
      <c r="B105" s="21" t="s">
        <v>551</v>
      </c>
      <c r="C105" s="22">
        <v>307.10000000000002</v>
      </c>
      <c r="D105" s="24">
        <v>0.5</v>
      </c>
      <c r="E105" s="22">
        <v>58.1</v>
      </c>
      <c r="F105" s="22">
        <v>1.944</v>
      </c>
      <c r="G105" s="22">
        <v>0</v>
      </c>
      <c r="H105" s="22">
        <v>4</v>
      </c>
      <c r="I105" s="22">
        <v>20</v>
      </c>
      <c r="J105" s="22">
        <v>6</v>
      </c>
      <c r="K105" s="22">
        <v>1</v>
      </c>
      <c r="L105" s="22">
        <v>4</v>
      </c>
    </row>
    <row r="106" spans="1:12" ht="15.75" thickBot="1">
      <c r="A106" s="21" t="s">
        <v>578</v>
      </c>
      <c r="B106" s="21" t="s">
        <v>667</v>
      </c>
      <c r="C106" s="22">
        <v>295</v>
      </c>
      <c r="D106" s="23">
        <v>0.64300000000000002</v>
      </c>
      <c r="E106" s="23">
        <v>0.63900000000000001</v>
      </c>
      <c r="F106" s="22">
        <v>1.7829999999999999</v>
      </c>
      <c r="G106" s="22">
        <v>1</v>
      </c>
      <c r="H106" s="22">
        <v>3</v>
      </c>
      <c r="I106" s="22">
        <v>24</v>
      </c>
      <c r="J106" s="22">
        <v>6</v>
      </c>
      <c r="K106" s="22">
        <v>2</v>
      </c>
      <c r="L106" s="22">
        <v>5</v>
      </c>
    </row>
    <row r="107" spans="1:12" ht="15.75" thickBot="1">
      <c r="A107" s="21" t="s">
        <v>578</v>
      </c>
      <c r="B107" s="21" t="s">
        <v>583</v>
      </c>
      <c r="C107" s="22">
        <v>293.89999999999998</v>
      </c>
      <c r="D107" s="23">
        <v>0.57099999999999995</v>
      </c>
      <c r="E107" s="23">
        <v>0.52800000000000002</v>
      </c>
      <c r="F107" s="22">
        <v>1.7370000000000001</v>
      </c>
      <c r="G107" s="22">
        <v>1</v>
      </c>
      <c r="H107" s="22">
        <v>6</v>
      </c>
      <c r="I107" s="22">
        <v>18</v>
      </c>
      <c r="J107" s="22">
        <v>9</v>
      </c>
      <c r="K107" s="22">
        <v>2</v>
      </c>
      <c r="L107" s="22">
        <v>5</v>
      </c>
    </row>
    <row r="108" spans="1:12" ht="15.75" thickBot="1">
      <c r="A108" s="21" t="s">
        <v>578</v>
      </c>
      <c r="B108" s="21" t="s">
        <v>609</v>
      </c>
      <c r="C108" s="22">
        <v>345.9</v>
      </c>
      <c r="D108" s="23">
        <v>0.71399999999999997</v>
      </c>
      <c r="E108" s="23">
        <v>0.66700000000000004</v>
      </c>
      <c r="F108" s="22">
        <v>2.0419999999999998</v>
      </c>
      <c r="G108" s="22">
        <v>2</v>
      </c>
      <c r="H108" s="22">
        <v>1</v>
      </c>
      <c r="I108" s="22">
        <v>24</v>
      </c>
      <c r="J108" s="22">
        <v>8</v>
      </c>
      <c r="K108" s="22">
        <v>1</v>
      </c>
      <c r="L108" s="22">
        <v>5</v>
      </c>
    </row>
    <row r="109" spans="1:12" ht="15.75" thickBot="1">
      <c r="A109" s="21" t="s">
        <v>578</v>
      </c>
      <c r="B109" s="21" t="s">
        <v>655</v>
      </c>
      <c r="C109" s="22">
        <v>300.3</v>
      </c>
      <c r="D109" s="23">
        <v>0.64300000000000002</v>
      </c>
      <c r="E109" s="23">
        <v>0.55600000000000005</v>
      </c>
      <c r="F109" s="22">
        <v>1.8</v>
      </c>
      <c r="G109" s="22">
        <v>0</v>
      </c>
      <c r="H109" s="22">
        <v>5</v>
      </c>
      <c r="I109" s="22">
        <v>22</v>
      </c>
      <c r="J109" s="22">
        <v>8</v>
      </c>
      <c r="K109" s="22">
        <v>1</v>
      </c>
      <c r="L109" s="22">
        <v>5</v>
      </c>
    </row>
    <row r="110" spans="1:12" ht="15.75" thickBot="1">
      <c r="A110" s="21" t="s">
        <v>578</v>
      </c>
      <c r="B110" s="21" t="s">
        <v>595</v>
      </c>
      <c r="C110" s="22">
        <v>290.60000000000002</v>
      </c>
      <c r="D110" s="23">
        <v>0.46400000000000002</v>
      </c>
      <c r="E110" s="23">
        <v>0.52800000000000002</v>
      </c>
      <c r="F110" s="22">
        <v>1.8420000000000001</v>
      </c>
      <c r="G110" s="22">
        <v>0</v>
      </c>
      <c r="H110" s="22">
        <v>6</v>
      </c>
      <c r="I110" s="22">
        <v>19</v>
      </c>
      <c r="J110" s="22">
        <v>11</v>
      </c>
      <c r="K110" s="22">
        <v>0</v>
      </c>
      <c r="L110" s="22">
        <v>5</v>
      </c>
    </row>
    <row r="111" spans="1:12" ht="15.75" thickBot="1">
      <c r="A111" s="21" t="s">
        <v>578</v>
      </c>
      <c r="B111" s="21" t="s">
        <v>725</v>
      </c>
      <c r="C111" s="22">
        <v>302.2</v>
      </c>
      <c r="D111" s="23">
        <v>0.35699999999999998</v>
      </c>
      <c r="E111" s="23">
        <v>0.52800000000000002</v>
      </c>
      <c r="F111" s="22">
        <v>1.8420000000000001</v>
      </c>
      <c r="G111" s="22">
        <v>0</v>
      </c>
      <c r="H111" s="22">
        <v>6</v>
      </c>
      <c r="I111" s="22">
        <v>20</v>
      </c>
      <c r="J111" s="22">
        <v>9</v>
      </c>
      <c r="K111" s="22">
        <v>1</v>
      </c>
      <c r="L111" s="22">
        <v>5</v>
      </c>
    </row>
    <row r="112" spans="1:12" ht="15.75" thickBot="1">
      <c r="A112" s="21" t="s">
        <v>578</v>
      </c>
      <c r="B112" s="21" t="s">
        <v>703</v>
      </c>
      <c r="C112" s="22">
        <v>296.60000000000002</v>
      </c>
      <c r="D112" s="23">
        <v>0.57099999999999995</v>
      </c>
      <c r="E112" s="23">
        <v>0.61099999999999999</v>
      </c>
      <c r="F112" s="22">
        <v>1.9550000000000001</v>
      </c>
      <c r="G112" s="22">
        <v>0</v>
      </c>
      <c r="H112" s="22">
        <v>2</v>
      </c>
      <c r="I112" s="22">
        <v>27</v>
      </c>
      <c r="J112" s="22">
        <v>7</v>
      </c>
      <c r="K112" s="22">
        <v>0</v>
      </c>
      <c r="L112" s="22">
        <v>5</v>
      </c>
    </row>
    <row r="113" spans="1:12" ht="15.75" thickBot="1">
      <c r="A113" s="21" t="s">
        <v>578</v>
      </c>
      <c r="B113" s="21" t="s">
        <v>633</v>
      </c>
      <c r="C113" s="22">
        <v>314.60000000000002</v>
      </c>
      <c r="D113" s="23">
        <v>0.64300000000000002</v>
      </c>
      <c r="E113" s="22">
        <v>55.6</v>
      </c>
      <c r="F113" s="22">
        <v>1.9</v>
      </c>
      <c r="G113" s="22">
        <v>0</v>
      </c>
      <c r="H113" s="22">
        <v>5</v>
      </c>
      <c r="I113" s="22">
        <v>23</v>
      </c>
      <c r="J113" s="22">
        <v>6</v>
      </c>
      <c r="K113" s="22">
        <v>2</v>
      </c>
      <c r="L113" s="22">
        <v>5</v>
      </c>
    </row>
    <row r="114" spans="1:12" ht="15.75" thickBot="1">
      <c r="A114" s="21" t="s">
        <v>578</v>
      </c>
      <c r="B114" s="21" t="s">
        <v>743</v>
      </c>
      <c r="C114" s="22">
        <v>310.60000000000002</v>
      </c>
      <c r="D114" s="23">
        <v>0.74099999999999999</v>
      </c>
      <c r="E114" s="23">
        <v>0.58799999999999997</v>
      </c>
      <c r="F114" s="22">
        <v>1.85</v>
      </c>
      <c r="G114" s="22">
        <v>1</v>
      </c>
      <c r="H114" s="22">
        <v>4</v>
      </c>
      <c r="I114" s="22">
        <v>20</v>
      </c>
      <c r="J114" s="22">
        <v>7</v>
      </c>
      <c r="K114" s="22">
        <v>2</v>
      </c>
      <c r="L114" s="22">
        <v>5</v>
      </c>
    </row>
    <row r="115" spans="1:12" ht="15.75" thickBot="1">
      <c r="A115" s="21" t="s">
        <v>578</v>
      </c>
      <c r="B115" s="21" t="s">
        <v>699</v>
      </c>
      <c r="C115" s="22">
        <v>308.2</v>
      </c>
      <c r="D115" s="23">
        <v>0.33300000000000002</v>
      </c>
      <c r="E115" s="23">
        <v>0.54800000000000004</v>
      </c>
      <c r="F115" s="22">
        <v>2</v>
      </c>
      <c r="G115" s="22">
        <v>0</v>
      </c>
      <c r="H115" s="22">
        <v>2</v>
      </c>
      <c r="I115" s="22">
        <v>22</v>
      </c>
      <c r="J115" s="22">
        <v>7</v>
      </c>
      <c r="K115" s="22">
        <v>0</v>
      </c>
      <c r="L115" s="22">
        <v>5</v>
      </c>
    </row>
    <row r="116" spans="1:12" ht="15.75" thickBot="1">
      <c r="A116" s="21" t="s">
        <v>534</v>
      </c>
      <c r="B116" s="21" t="s">
        <v>775</v>
      </c>
      <c r="C116" s="22">
        <v>292.8</v>
      </c>
      <c r="D116" s="23">
        <v>0.35699999999999998</v>
      </c>
      <c r="E116" s="23">
        <v>0.44400000000000001</v>
      </c>
      <c r="F116" s="22">
        <v>1.875</v>
      </c>
      <c r="G116" s="22">
        <v>0</v>
      </c>
      <c r="H116" s="22">
        <v>3</v>
      </c>
      <c r="I116" s="22">
        <v>24</v>
      </c>
      <c r="J116" s="22">
        <v>9</v>
      </c>
      <c r="K116" s="22">
        <v>0</v>
      </c>
      <c r="L116" s="22">
        <v>6</v>
      </c>
    </row>
    <row r="117" spans="1:12" ht="15.75" thickBot="1">
      <c r="A117" s="21" t="s">
        <v>534</v>
      </c>
      <c r="B117" s="21" t="s">
        <v>587</v>
      </c>
      <c r="C117" s="22">
        <v>301.5</v>
      </c>
      <c r="D117" s="23">
        <v>0.57099999999999995</v>
      </c>
      <c r="E117" s="23">
        <v>0.47199999999999998</v>
      </c>
      <c r="F117" s="22">
        <v>2</v>
      </c>
      <c r="G117" s="22">
        <v>0</v>
      </c>
      <c r="H117" s="22">
        <v>1</v>
      </c>
      <c r="I117" s="22">
        <v>28</v>
      </c>
      <c r="J117" s="22">
        <v>7</v>
      </c>
      <c r="K117" s="22">
        <v>0</v>
      </c>
      <c r="L117" s="22">
        <v>6</v>
      </c>
    </row>
    <row r="118" spans="1:12" ht="15.75" thickBot="1">
      <c r="A118" s="21" t="s">
        <v>534</v>
      </c>
      <c r="B118" s="21" t="s">
        <v>757</v>
      </c>
      <c r="C118" s="22">
        <v>298.2</v>
      </c>
      <c r="D118" s="24">
        <v>0.5</v>
      </c>
      <c r="E118" s="23">
        <v>0.52800000000000002</v>
      </c>
      <c r="F118" s="22">
        <v>1.9470000000000001</v>
      </c>
      <c r="G118" s="22">
        <v>0</v>
      </c>
      <c r="H118" s="22">
        <v>3</v>
      </c>
      <c r="I118" s="22">
        <v>24</v>
      </c>
      <c r="J118" s="22">
        <v>9</v>
      </c>
      <c r="K118" s="22">
        <v>0</v>
      </c>
      <c r="L118" s="22">
        <v>6</v>
      </c>
    </row>
    <row r="119" spans="1:12" ht="15.75" thickBot="1">
      <c r="A119" s="21" t="s">
        <v>534</v>
      </c>
      <c r="B119" s="21" t="s">
        <v>789</v>
      </c>
      <c r="C119" s="22">
        <v>321</v>
      </c>
      <c r="D119" s="23">
        <v>0.67900000000000005</v>
      </c>
      <c r="E119" s="23">
        <v>0.58299999999999996</v>
      </c>
      <c r="F119" s="22">
        <v>1.857</v>
      </c>
      <c r="G119" s="22">
        <v>1</v>
      </c>
      <c r="H119" s="22">
        <v>5</v>
      </c>
      <c r="I119" s="22">
        <v>18</v>
      </c>
      <c r="J119" s="22">
        <v>11</v>
      </c>
      <c r="K119" s="22">
        <v>1</v>
      </c>
      <c r="L119" s="22">
        <v>6</v>
      </c>
    </row>
    <row r="120" spans="1:12" ht="15.75" thickBot="1">
      <c r="A120" s="21" t="s">
        <v>534</v>
      </c>
      <c r="B120" s="21" t="s">
        <v>713</v>
      </c>
      <c r="C120" s="22">
        <v>320.60000000000002</v>
      </c>
      <c r="D120" s="23">
        <v>0.39300000000000002</v>
      </c>
      <c r="E120" s="23">
        <v>0.55600000000000005</v>
      </c>
      <c r="F120" s="22">
        <v>2</v>
      </c>
      <c r="G120" s="22">
        <v>0</v>
      </c>
      <c r="H120" s="22">
        <v>4</v>
      </c>
      <c r="I120" s="22">
        <v>23</v>
      </c>
      <c r="J120" s="22">
        <v>8</v>
      </c>
      <c r="K120" s="22">
        <v>1</v>
      </c>
      <c r="L120" s="22">
        <v>6</v>
      </c>
    </row>
    <row r="121" spans="1:12" ht="15.75" thickBot="1">
      <c r="A121" s="21" t="s">
        <v>534</v>
      </c>
      <c r="B121" s="21" t="s">
        <v>681</v>
      </c>
      <c r="C121" s="22">
        <v>308.3</v>
      </c>
      <c r="D121" s="23">
        <v>0.60699999999999998</v>
      </c>
      <c r="E121" s="23">
        <v>0.61099999999999999</v>
      </c>
      <c r="F121" s="22">
        <v>2.1819999999999999</v>
      </c>
      <c r="G121" s="22">
        <v>0</v>
      </c>
      <c r="H121" s="22">
        <v>5</v>
      </c>
      <c r="I121" s="22">
        <v>20</v>
      </c>
      <c r="J121" s="22">
        <v>11</v>
      </c>
      <c r="K121" s="22">
        <v>0</v>
      </c>
      <c r="L121" s="22">
        <v>6</v>
      </c>
    </row>
    <row r="122" spans="1:12" ht="15.75" thickBot="1">
      <c r="A122" s="21" t="s">
        <v>534</v>
      </c>
      <c r="B122" s="21" t="s">
        <v>576</v>
      </c>
      <c r="C122" s="22">
        <v>288</v>
      </c>
      <c r="D122" s="23">
        <v>0.35699999999999998</v>
      </c>
      <c r="E122" s="23">
        <v>0.58299999999999996</v>
      </c>
      <c r="F122" s="22">
        <v>1.81</v>
      </c>
      <c r="G122" s="22">
        <v>0</v>
      </c>
      <c r="H122" s="22">
        <v>5</v>
      </c>
      <c r="I122" s="22">
        <v>21</v>
      </c>
      <c r="J122" s="22">
        <v>9</v>
      </c>
      <c r="K122" s="22">
        <v>1</v>
      </c>
      <c r="L122" s="22">
        <v>6</v>
      </c>
    </row>
    <row r="123" spans="1:12" ht="15.75" thickBot="1">
      <c r="A123" s="21" t="s">
        <v>534</v>
      </c>
      <c r="B123" s="21" t="s">
        <v>771</v>
      </c>
      <c r="C123" s="22">
        <v>299.89999999999998</v>
      </c>
      <c r="D123" s="23">
        <v>0.46400000000000002</v>
      </c>
      <c r="E123" s="24">
        <v>0.5</v>
      </c>
      <c r="F123" s="22">
        <v>1.722</v>
      </c>
      <c r="G123" s="22">
        <v>1</v>
      </c>
      <c r="H123" s="22">
        <v>4</v>
      </c>
      <c r="I123" s="22">
        <v>22</v>
      </c>
      <c r="J123" s="22">
        <v>6</v>
      </c>
      <c r="K123" s="22">
        <v>3</v>
      </c>
      <c r="L123" s="22">
        <v>6</v>
      </c>
    </row>
    <row r="124" spans="1:12" ht="15.75" thickBot="1">
      <c r="A124" s="21" t="s">
        <v>534</v>
      </c>
      <c r="B124" s="21" t="s">
        <v>793</v>
      </c>
      <c r="C124" s="22">
        <v>345.9</v>
      </c>
      <c r="D124" s="23">
        <v>0.46400000000000002</v>
      </c>
      <c r="E124" s="23">
        <v>0.55600000000000005</v>
      </c>
      <c r="F124" s="22">
        <v>1.85</v>
      </c>
      <c r="G124" s="22">
        <v>0</v>
      </c>
      <c r="H124" s="22">
        <v>5</v>
      </c>
      <c r="I124" s="22">
        <v>21</v>
      </c>
      <c r="J124" s="22">
        <v>9</v>
      </c>
      <c r="K124" s="22">
        <v>1</v>
      </c>
      <c r="L124" s="22">
        <v>6</v>
      </c>
    </row>
    <row r="125" spans="1:12" ht="15.75" thickBot="1">
      <c r="A125" s="21" t="s">
        <v>534</v>
      </c>
      <c r="B125" s="21" t="s">
        <v>805</v>
      </c>
      <c r="C125" s="22">
        <v>303.60000000000002</v>
      </c>
      <c r="D125" s="23">
        <v>0.61499999999999999</v>
      </c>
      <c r="E125" s="23">
        <v>0.64700000000000002</v>
      </c>
      <c r="F125" s="22">
        <v>2.0449999999999999</v>
      </c>
      <c r="G125" s="22">
        <v>0</v>
      </c>
      <c r="H125" s="22">
        <v>3</v>
      </c>
      <c r="I125" s="22">
        <v>22</v>
      </c>
      <c r="J125" s="22">
        <v>9</v>
      </c>
      <c r="K125" s="22">
        <v>0</v>
      </c>
      <c r="L125" s="22">
        <v>6</v>
      </c>
    </row>
    <row r="126" spans="1:12" ht="15.75" thickBot="1">
      <c r="A126" s="21" t="s">
        <v>534</v>
      </c>
      <c r="B126" s="21" t="s">
        <v>535</v>
      </c>
      <c r="C126" s="22">
        <v>295.3</v>
      </c>
      <c r="D126" s="23">
        <v>0.66700000000000004</v>
      </c>
      <c r="E126" s="22">
        <v>58.1</v>
      </c>
      <c r="F126" s="22">
        <v>1.833</v>
      </c>
      <c r="G126" s="22">
        <v>0</v>
      </c>
      <c r="H126" s="22">
        <v>3</v>
      </c>
      <c r="I126" s="22">
        <v>21</v>
      </c>
      <c r="J126" s="22">
        <v>5</v>
      </c>
      <c r="K126" s="22">
        <v>2</v>
      </c>
      <c r="L126" s="22">
        <v>6</v>
      </c>
    </row>
    <row r="127" spans="1:12" ht="15.75" thickBot="1">
      <c r="A127" s="21" t="s">
        <v>283</v>
      </c>
      <c r="B127" s="21" t="s">
        <v>611</v>
      </c>
      <c r="C127" s="22">
        <v>300.7</v>
      </c>
      <c r="D127" s="23">
        <v>0.42899999999999999</v>
      </c>
      <c r="E127" s="23">
        <v>0.55600000000000005</v>
      </c>
      <c r="F127" s="22">
        <v>1.8</v>
      </c>
      <c r="G127" s="22">
        <v>1</v>
      </c>
      <c r="H127" s="22">
        <v>3</v>
      </c>
      <c r="I127" s="22">
        <v>22</v>
      </c>
      <c r="J127" s="22">
        <v>9</v>
      </c>
      <c r="K127" s="22">
        <v>0</v>
      </c>
      <c r="L127" s="22">
        <v>7</v>
      </c>
    </row>
    <row r="128" spans="1:12" ht="15.75" thickBot="1">
      <c r="A128" s="21" t="s">
        <v>283</v>
      </c>
      <c r="B128" s="21" t="s">
        <v>522</v>
      </c>
      <c r="C128" s="22">
        <v>301.2</v>
      </c>
      <c r="D128" s="23">
        <v>0.57099999999999995</v>
      </c>
      <c r="E128" s="23">
        <v>0.58299999999999996</v>
      </c>
      <c r="F128" s="22">
        <v>1.952</v>
      </c>
      <c r="G128" s="22">
        <v>0</v>
      </c>
      <c r="H128" s="22">
        <v>4</v>
      </c>
      <c r="I128" s="22">
        <v>22</v>
      </c>
      <c r="J128" s="22">
        <v>9</v>
      </c>
      <c r="K128" s="22">
        <v>1</v>
      </c>
      <c r="L128" s="22">
        <v>7</v>
      </c>
    </row>
    <row r="129" spans="1:12" ht="15.75" thickBot="1">
      <c r="A129" s="21" t="s">
        <v>283</v>
      </c>
      <c r="B129" s="21" t="s">
        <v>809</v>
      </c>
      <c r="C129" s="22">
        <v>307.60000000000002</v>
      </c>
      <c r="D129" s="23">
        <v>0.53600000000000003</v>
      </c>
      <c r="E129" s="24">
        <v>0.5</v>
      </c>
      <c r="F129" s="22">
        <v>1.889</v>
      </c>
      <c r="G129" s="22">
        <v>0</v>
      </c>
      <c r="H129" s="22">
        <v>2</v>
      </c>
      <c r="I129" s="22">
        <v>27</v>
      </c>
      <c r="J129" s="22">
        <v>5</v>
      </c>
      <c r="K129" s="22">
        <v>2</v>
      </c>
      <c r="L129" s="22">
        <v>7</v>
      </c>
    </row>
    <row r="130" spans="1:12" ht="15.75" thickBot="1">
      <c r="A130" s="21" t="s">
        <v>283</v>
      </c>
      <c r="B130" s="21" t="s">
        <v>665</v>
      </c>
      <c r="C130" s="22">
        <v>292.39999999999998</v>
      </c>
      <c r="D130" s="23">
        <v>0.53600000000000003</v>
      </c>
      <c r="E130" s="23">
        <v>0.44400000000000001</v>
      </c>
      <c r="F130" s="22">
        <v>1.6879999999999999</v>
      </c>
      <c r="G130" s="22">
        <v>0</v>
      </c>
      <c r="H130" s="22">
        <v>6</v>
      </c>
      <c r="I130" s="22">
        <v>19</v>
      </c>
      <c r="J130" s="22">
        <v>9</v>
      </c>
      <c r="K130" s="22">
        <v>2</v>
      </c>
      <c r="L130" s="22">
        <v>7</v>
      </c>
    </row>
    <row r="131" spans="1:12" ht="15.75" thickBot="1">
      <c r="A131" s="21" t="s">
        <v>283</v>
      </c>
      <c r="B131" s="21" t="s">
        <v>547</v>
      </c>
      <c r="C131" s="22">
        <v>288.2</v>
      </c>
      <c r="D131" s="23">
        <v>0.80800000000000005</v>
      </c>
      <c r="E131" s="22">
        <v>70.599999999999994</v>
      </c>
      <c r="F131" s="22">
        <v>2</v>
      </c>
      <c r="G131" s="22">
        <v>0</v>
      </c>
      <c r="H131" s="22">
        <v>3</v>
      </c>
      <c r="I131" s="22">
        <v>23</v>
      </c>
      <c r="J131" s="22">
        <v>7</v>
      </c>
      <c r="K131" s="22">
        <v>0</v>
      </c>
      <c r="L131" s="22">
        <v>7</v>
      </c>
    </row>
    <row r="132" spans="1:12" ht="15.75" thickBot="1">
      <c r="A132" s="21" t="s">
        <v>283</v>
      </c>
      <c r="B132" s="21" t="s">
        <v>532</v>
      </c>
      <c r="C132" s="22">
        <v>281.5</v>
      </c>
      <c r="D132" s="24">
        <v>0.52</v>
      </c>
      <c r="E132" s="23">
        <v>0.56299999999999994</v>
      </c>
      <c r="F132" s="22">
        <v>1.833</v>
      </c>
      <c r="G132" s="22">
        <v>0</v>
      </c>
      <c r="H132" s="22">
        <v>5</v>
      </c>
      <c r="I132" s="22">
        <v>16</v>
      </c>
      <c r="J132" s="22">
        <v>10</v>
      </c>
      <c r="K132" s="22">
        <v>1</v>
      </c>
      <c r="L132" s="22">
        <v>7</v>
      </c>
    </row>
    <row r="133" spans="1:12" ht="15.75" thickBot="1">
      <c r="A133" s="21" t="s">
        <v>283</v>
      </c>
      <c r="B133" s="21" t="s">
        <v>589</v>
      </c>
      <c r="C133" s="22">
        <v>314.10000000000002</v>
      </c>
      <c r="D133" s="23">
        <v>0.45800000000000002</v>
      </c>
      <c r="E133" s="23">
        <v>0.433</v>
      </c>
      <c r="F133" s="22">
        <v>1.8460000000000001</v>
      </c>
      <c r="G133" s="22">
        <v>0</v>
      </c>
      <c r="H133" s="22">
        <v>4</v>
      </c>
      <c r="I133" s="22">
        <v>17</v>
      </c>
      <c r="J133" s="22">
        <v>7</v>
      </c>
      <c r="K133" s="22">
        <v>2</v>
      </c>
      <c r="L133" s="22">
        <v>7</v>
      </c>
    </row>
    <row r="134" spans="1:12" ht="15.75" thickBot="1">
      <c r="A134" s="21" t="s">
        <v>287</v>
      </c>
      <c r="B134" s="21" t="s">
        <v>509</v>
      </c>
      <c r="C134" s="22">
        <v>317.89999999999998</v>
      </c>
      <c r="D134" s="23">
        <v>0.67900000000000005</v>
      </c>
      <c r="E134" s="23">
        <v>0.55600000000000005</v>
      </c>
      <c r="F134" s="22">
        <v>1.95</v>
      </c>
      <c r="G134" s="22">
        <v>0</v>
      </c>
      <c r="H134" s="22">
        <v>5</v>
      </c>
      <c r="I134" s="22">
        <v>21</v>
      </c>
      <c r="J134" s="22">
        <v>7</v>
      </c>
      <c r="K134" s="22">
        <v>3</v>
      </c>
      <c r="L134" s="22">
        <v>8</v>
      </c>
    </row>
    <row r="135" spans="1:12" ht="15.75" thickBot="1">
      <c r="A135" s="21" t="s">
        <v>287</v>
      </c>
      <c r="B135" s="21" t="s">
        <v>701</v>
      </c>
      <c r="C135" s="22">
        <v>308.39999999999998</v>
      </c>
      <c r="D135" s="24">
        <v>0.5</v>
      </c>
      <c r="E135" s="23">
        <v>0.55600000000000005</v>
      </c>
      <c r="F135" s="22">
        <v>1.9</v>
      </c>
      <c r="G135" s="22">
        <v>0</v>
      </c>
      <c r="H135" s="22">
        <v>3</v>
      </c>
      <c r="I135" s="22">
        <v>23</v>
      </c>
      <c r="J135" s="22">
        <v>9</v>
      </c>
      <c r="K135" s="22">
        <v>1</v>
      </c>
      <c r="L135" s="22">
        <v>8</v>
      </c>
    </row>
    <row r="136" spans="1:12" ht="15.75" thickBot="1">
      <c r="A136" s="21" t="s">
        <v>287</v>
      </c>
      <c r="B136" s="21" t="s">
        <v>669</v>
      </c>
      <c r="C136" s="22">
        <v>308.2</v>
      </c>
      <c r="D136" s="23">
        <v>0.57099999999999995</v>
      </c>
      <c r="E136" s="23">
        <v>0.63900000000000001</v>
      </c>
      <c r="F136" s="22">
        <v>1.9570000000000001</v>
      </c>
      <c r="G136" s="22">
        <v>0</v>
      </c>
      <c r="H136" s="22">
        <v>3</v>
      </c>
      <c r="I136" s="22">
        <v>24</v>
      </c>
      <c r="J136" s="22">
        <v>7</v>
      </c>
      <c r="K136" s="22">
        <v>2</v>
      </c>
      <c r="L136" s="22">
        <v>8</v>
      </c>
    </row>
    <row r="137" spans="1:12" ht="15.75" thickBot="1">
      <c r="A137" s="21" t="s">
        <v>287</v>
      </c>
      <c r="B137" s="21" t="s">
        <v>526</v>
      </c>
      <c r="C137" s="22">
        <v>311</v>
      </c>
      <c r="D137" s="23">
        <v>0.57099999999999995</v>
      </c>
      <c r="E137" s="24">
        <v>0.5</v>
      </c>
      <c r="F137" s="22">
        <v>1.889</v>
      </c>
      <c r="G137" s="22">
        <v>0</v>
      </c>
      <c r="H137" s="22">
        <v>4</v>
      </c>
      <c r="I137" s="22">
        <v>23</v>
      </c>
      <c r="J137" s="22">
        <v>6</v>
      </c>
      <c r="K137" s="22">
        <v>3</v>
      </c>
      <c r="L137" s="22">
        <v>8</v>
      </c>
    </row>
    <row r="138" spans="1:12" ht="15.75" thickBot="1">
      <c r="A138" s="21" t="s">
        <v>287</v>
      </c>
      <c r="B138" s="21" t="s">
        <v>631</v>
      </c>
      <c r="C138" s="22">
        <v>296.7</v>
      </c>
      <c r="D138" s="23">
        <v>0.625</v>
      </c>
      <c r="E138" s="23">
        <v>0.58099999999999996</v>
      </c>
      <c r="F138" s="22">
        <v>1.833</v>
      </c>
      <c r="G138" s="22">
        <v>0</v>
      </c>
      <c r="H138" s="22">
        <v>5</v>
      </c>
      <c r="I138" s="22">
        <v>16</v>
      </c>
      <c r="J138" s="22">
        <v>8</v>
      </c>
      <c r="K138" s="22">
        <v>1</v>
      </c>
      <c r="L138" s="22">
        <v>8</v>
      </c>
    </row>
    <row r="139" spans="1:12" ht="15.75" thickBot="1">
      <c r="A139" s="21" t="s">
        <v>287</v>
      </c>
      <c r="B139" s="21" t="s">
        <v>749</v>
      </c>
      <c r="C139" s="22">
        <v>308.60000000000002</v>
      </c>
      <c r="D139" s="23">
        <v>0.33300000000000002</v>
      </c>
      <c r="E139" s="22">
        <v>64.5</v>
      </c>
      <c r="F139" s="22">
        <v>1.95</v>
      </c>
      <c r="G139" s="22">
        <v>0</v>
      </c>
      <c r="H139" s="22">
        <v>2</v>
      </c>
      <c r="I139" s="22">
        <v>20</v>
      </c>
      <c r="J139" s="22">
        <v>8</v>
      </c>
      <c r="K139" s="22">
        <v>1</v>
      </c>
      <c r="L139" s="22">
        <v>8</v>
      </c>
    </row>
    <row r="140" spans="1:12" ht="15.75" thickBot="1">
      <c r="A140" s="21" t="s">
        <v>287</v>
      </c>
      <c r="B140" s="21" t="s">
        <v>597</v>
      </c>
      <c r="C140" s="22">
        <v>325.2</v>
      </c>
      <c r="D140" s="24">
        <v>0.5</v>
      </c>
      <c r="E140" s="23">
        <v>0.56699999999999995</v>
      </c>
      <c r="F140" s="22">
        <v>1.8819999999999999</v>
      </c>
      <c r="G140" s="22">
        <v>0</v>
      </c>
      <c r="H140" s="22">
        <v>4</v>
      </c>
      <c r="I140" s="22">
        <v>17</v>
      </c>
      <c r="J140" s="22">
        <v>7</v>
      </c>
      <c r="K140" s="22">
        <v>1</v>
      </c>
      <c r="L140" s="22">
        <v>8</v>
      </c>
    </row>
    <row r="141" spans="1:12" ht="15.75" thickBot="1">
      <c r="A141" s="21" t="s">
        <v>288</v>
      </c>
      <c r="B141" s="21" t="s">
        <v>729</v>
      </c>
      <c r="C141" s="22">
        <v>304.3</v>
      </c>
      <c r="D141" s="23">
        <v>0.28599999999999998</v>
      </c>
      <c r="E141" s="23">
        <v>0.55600000000000005</v>
      </c>
      <c r="F141" s="22">
        <v>1.95</v>
      </c>
      <c r="G141" s="22">
        <v>0</v>
      </c>
      <c r="H141" s="22">
        <v>3</v>
      </c>
      <c r="I141" s="22">
        <v>21</v>
      </c>
      <c r="J141" s="22">
        <v>12</v>
      </c>
      <c r="K141" s="22">
        <v>0</v>
      </c>
      <c r="L141" s="22">
        <v>9</v>
      </c>
    </row>
    <row r="142" spans="1:12" ht="15.75" thickBot="1">
      <c r="A142" s="21" t="s">
        <v>288</v>
      </c>
      <c r="B142" s="21" t="s">
        <v>566</v>
      </c>
      <c r="C142" s="22">
        <v>338.4</v>
      </c>
      <c r="D142" s="23">
        <v>0.39300000000000002</v>
      </c>
      <c r="E142" s="23">
        <v>0.58299999999999996</v>
      </c>
      <c r="F142" s="22">
        <v>2.0950000000000002</v>
      </c>
      <c r="G142" s="22">
        <v>0</v>
      </c>
      <c r="H142" s="22">
        <v>3</v>
      </c>
      <c r="I142" s="22">
        <v>22</v>
      </c>
      <c r="J142" s="22">
        <v>10</v>
      </c>
      <c r="K142" s="22">
        <v>1</v>
      </c>
      <c r="L142" s="22">
        <v>9</v>
      </c>
    </row>
    <row r="143" spans="1:12" ht="15.75" thickBot="1">
      <c r="A143" s="21" t="s">
        <v>288</v>
      </c>
      <c r="B143" s="21" t="s">
        <v>693</v>
      </c>
      <c r="C143" s="22">
        <v>290.3</v>
      </c>
      <c r="D143" s="23">
        <v>0.46400000000000002</v>
      </c>
      <c r="E143" s="24">
        <v>0.5</v>
      </c>
      <c r="F143" s="22">
        <v>1.833</v>
      </c>
      <c r="G143" s="22">
        <v>0</v>
      </c>
      <c r="H143" s="22">
        <v>6</v>
      </c>
      <c r="I143" s="22">
        <v>16</v>
      </c>
      <c r="J143" s="22">
        <v>13</v>
      </c>
      <c r="K143" s="22">
        <v>1</v>
      </c>
      <c r="L143" s="22">
        <v>9</v>
      </c>
    </row>
    <row r="144" spans="1:12" ht="15.75" thickBot="1">
      <c r="A144" s="21" t="s">
        <v>514</v>
      </c>
      <c r="B144" s="21" t="s">
        <v>675</v>
      </c>
      <c r="C144" s="22">
        <v>295.60000000000002</v>
      </c>
      <c r="D144" s="24">
        <v>0.5</v>
      </c>
      <c r="E144" s="23">
        <v>0.41699999999999998</v>
      </c>
      <c r="F144" s="22">
        <v>2</v>
      </c>
      <c r="G144" s="22">
        <v>0</v>
      </c>
      <c r="H144" s="22">
        <v>5</v>
      </c>
      <c r="I144" s="22">
        <v>17</v>
      </c>
      <c r="J144" s="22">
        <v>13</v>
      </c>
      <c r="K144" s="22">
        <v>1</v>
      </c>
      <c r="L144" s="22">
        <v>10</v>
      </c>
    </row>
    <row r="145" spans="1:12" ht="15.75" thickBot="1">
      <c r="A145" s="21" t="s">
        <v>514</v>
      </c>
      <c r="B145" s="21" t="s">
        <v>515</v>
      </c>
      <c r="C145" s="22">
        <v>316.3</v>
      </c>
      <c r="D145" s="23">
        <v>0.53600000000000003</v>
      </c>
      <c r="E145" s="24">
        <v>0.5</v>
      </c>
      <c r="F145" s="22">
        <v>2</v>
      </c>
      <c r="G145" s="22">
        <v>0</v>
      </c>
      <c r="H145" s="22">
        <v>5</v>
      </c>
      <c r="I145" s="22">
        <v>18</v>
      </c>
      <c r="J145" s="22">
        <v>11</v>
      </c>
      <c r="K145" s="22">
        <v>2</v>
      </c>
      <c r="L145" s="22">
        <v>10</v>
      </c>
    </row>
    <row r="146" spans="1:12" ht="15.75" thickBot="1">
      <c r="A146" s="21" t="s">
        <v>514</v>
      </c>
      <c r="B146" s="21" t="s">
        <v>759</v>
      </c>
      <c r="C146" s="22">
        <v>281.60000000000002</v>
      </c>
      <c r="D146" s="23">
        <v>0.42899999999999999</v>
      </c>
      <c r="E146" s="24">
        <v>0.5</v>
      </c>
      <c r="F146" s="22">
        <v>1.889</v>
      </c>
      <c r="G146" s="22">
        <v>0</v>
      </c>
      <c r="H146" s="22">
        <v>4</v>
      </c>
      <c r="I146" s="22">
        <v>21</v>
      </c>
      <c r="J146" s="22">
        <v>9</v>
      </c>
      <c r="K146" s="22">
        <v>1</v>
      </c>
      <c r="L146" s="22">
        <v>10</v>
      </c>
    </row>
    <row r="147" spans="1:12" ht="15.75" thickBot="1">
      <c r="A147" s="21" t="s">
        <v>291</v>
      </c>
      <c r="B147" s="21" t="s">
        <v>733</v>
      </c>
      <c r="C147" s="22">
        <v>299.8</v>
      </c>
      <c r="D147" s="23">
        <v>0.60699999999999998</v>
      </c>
      <c r="E147" s="23">
        <v>0.41699999999999998</v>
      </c>
      <c r="F147" s="22">
        <v>1.667</v>
      </c>
      <c r="G147" s="22">
        <v>1</v>
      </c>
      <c r="H147" s="22">
        <v>4</v>
      </c>
      <c r="I147" s="22">
        <v>15</v>
      </c>
      <c r="J147" s="22">
        <v>15</v>
      </c>
      <c r="K147" s="22">
        <v>1</v>
      </c>
      <c r="L147" s="22">
        <v>11</v>
      </c>
    </row>
    <row r="148" spans="1:12" ht="15.75" thickBot="1">
      <c r="A148" s="21" t="s">
        <v>291</v>
      </c>
      <c r="B148" s="21" t="s">
        <v>629</v>
      </c>
      <c r="C148" s="22">
        <v>321.5</v>
      </c>
      <c r="D148" s="23">
        <v>0.39300000000000002</v>
      </c>
      <c r="E148" s="23">
        <v>0.38900000000000001</v>
      </c>
      <c r="F148" s="22">
        <v>1.786</v>
      </c>
      <c r="G148" s="22">
        <v>1</v>
      </c>
      <c r="H148" s="22">
        <v>4</v>
      </c>
      <c r="I148" s="22">
        <v>17</v>
      </c>
      <c r="J148" s="22">
        <v>12</v>
      </c>
      <c r="K148" s="22">
        <v>1</v>
      </c>
      <c r="L148" s="22">
        <v>11</v>
      </c>
    </row>
    <row r="149" spans="1:12" ht="15.75" thickBot="1">
      <c r="A149" s="21">
        <v>148</v>
      </c>
      <c r="B149" s="21" t="s">
        <v>697</v>
      </c>
      <c r="C149" s="22">
        <v>293.7</v>
      </c>
      <c r="D149" s="23">
        <v>0.35699999999999998</v>
      </c>
      <c r="E149" s="23">
        <v>0.38900000000000001</v>
      </c>
      <c r="F149" s="22">
        <v>1.714</v>
      </c>
      <c r="G149" s="22">
        <v>0</v>
      </c>
      <c r="H149" s="22">
        <v>6</v>
      </c>
      <c r="I149" s="22">
        <v>16</v>
      </c>
      <c r="J149" s="22">
        <v>11</v>
      </c>
      <c r="K149" s="22">
        <v>2</v>
      </c>
      <c r="L149" s="22">
        <v>12</v>
      </c>
    </row>
    <row r="150" spans="1:12" ht="15.75" thickBot="1">
      <c r="A150" s="21">
        <v>149</v>
      </c>
      <c r="B150" s="21" t="s">
        <v>691</v>
      </c>
      <c r="C150" s="22">
        <v>296.2</v>
      </c>
      <c r="D150" s="23">
        <v>0.46400000000000002</v>
      </c>
      <c r="E150" s="24">
        <v>0.5</v>
      </c>
      <c r="F150" s="22">
        <v>1.889</v>
      </c>
      <c r="G150" s="22">
        <v>0</v>
      </c>
      <c r="H150" s="22">
        <v>2</v>
      </c>
      <c r="I150" s="22">
        <v>22</v>
      </c>
      <c r="J150" s="22">
        <v>9</v>
      </c>
      <c r="K150" s="22">
        <v>2</v>
      </c>
      <c r="L150" s="22">
        <v>14</v>
      </c>
    </row>
    <row r="151" spans="1:12" ht="15.75" thickBot="1">
      <c r="A151" s="21">
        <v>150</v>
      </c>
      <c r="B151" s="21" t="s">
        <v>570</v>
      </c>
      <c r="C151" s="22">
        <v>295</v>
      </c>
      <c r="D151" s="23">
        <v>0.29199999999999998</v>
      </c>
      <c r="E151" s="22">
        <v>43.3</v>
      </c>
      <c r="F151" s="22">
        <v>2.077</v>
      </c>
      <c r="G151" s="22">
        <v>0</v>
      </c>
      <c r="H151" s="22">
        <v>1</v>
      </c>
      <c r="I151" s="22">
        <v>15</v>
      </c>
      <c r="J151" s="22">
        <v>12</v>
      </c>
      <c r="K151" s="22">
        <v>2</v>
      </c>
      <c r="L151" s="22">
        <v>15</v>
      </c>
    </row>
    <row r="152" spans="1:12" ht="15.75" thickBot="1">
      <c r="A152" s="21">
        <v>151</v>
      </c>
      <c r="B152" s="21" t="s">
        <v>769</v>
      </c>
      <c r="C152" s="22">
        <v>315.39999999999998</v>
      </c>
      <c r="D152" s="23">
        <v>0.42899999999999999</v>
      </c>
      <c r="E152" s="23">
        <v>0.33300000000000002</v>
      </c>
      <c r="F152" s="22">
        <v>2.1669999999999998</v>
      </c>
      <c r="G152" s="22">
        <v>0</v>
      </c>
      <c r="H152" s="22">
        <v>1</v>
      </c>
      <c r="I152" s="22">
        <v>19</v>
      </c>
      <c r="J152" s="22">
        <v>15</v>
      </c>
      <c r="K152" s="22">
        <v>0</v>
      </c>
      <c r="L152" s="22">
        <v>17</v>
      </c>
    </row>
    <row r="153" spans="1:12">
      <c r="A153" s="21">
        <v>152</v>
      </c>
      <c r="B153" s="21" t="s">
        <v>593</v>
      </c>
      <c r="C153" s="22">
        <v>294.10000000000002</v>
      </c>
      <c r="D153" s="23">
        <v>0.46400000000000002</v>
      </c>
      <c r="E153" s="23">
        <v>0.27800000000000002</v>
      </c>
      <c r="F153" s="22">
        <v>2</v>
      </c>
      <c r="G153" s="22">
        <v>0</v>
      </c>
      <c r="H153" s="22">
        <v>1</v>
      </c>
      <c r="I153" s="22">
        <v>18</v>
      </c>
      <c r="J153" s="22">
        <v>13</v>
      </c>
      <c r="K153" s="22">
        <v>3</v>
      </c>
      <c r="L153" s="22">
        <v>21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156"/>
  <sheetViews>
    <sheetView topLeftCell="A138" workbookViewId="0">
      <selection activeCell="I2" sqref="I2:I156"/>
    </sheetView>
  </sheetViews>
  <sheetFormatPr defaultColWidth="8.85546875" defaultRowHeight="15"/>
  <sheetData>
    <row r="1" spans="1:11" ht="15.75" thickBot="1">
      <c r="A1" s="44" t="s">
        <v>5</v>
      </c>
      <c r="B1" s="45" t="s">
        <v>99</v>
      </c>
      <c r="C1" s="45" t="s">
        <v>100</v>
      </c>
      <c r="D1" s="45" t="s">
        <v>24</v>
      </c>
      <c r="E1" s="45" t="s">
        <v>101</v>
      </c>
      <c r="F1" s="45" t="s">
        <v>102</v>
      </c>
      <c r="G1" s="45" t="s">
        <v>103</v>
      </c>
      <c r="H1" s="45" t="s">
        <v>104</v>
      </c>
      <c r="I1" s="45" t="s">
        <v>105</v>
      </c>
      <c r="J1" s="45" t="s">
        <v>106</v>
      </c>
      <c r="K1" s="45" t="s">
        <v>107</v>
      </c>
    </row>
    <row r="2" spans="1:11" ht="15.75" thickBot="1">
      <c r="A2" s="21" t="s">
        <v>506</v>
      </c>
      <c r="B2" s="22">
        <v>292.7</v>
      </c>
      <c r="C2" s="23">
        <v>0.71399999999999997</v>
      </c>
      <c r="D2" s="23">
        <v>0.72199999999999998</v>
      </c>
      <c r="E2" s="22">
        <v>1.7689999999999999</v>
      </c>
      <c r="F2" s="22">
        <v>0</v>
      </c>
      <c r="G2" s="22">
        <v>4</v>
      </c>
      <c r="H2" s="22">
        <v>10</v>
      </c>
      <c r="I2" s="22">
        <v>4</v>
      </c>
      <c r="J2" s="22">
        <v>0</v>
      </c>
      <c r="K2" s="22" t="s">
        <v>121</v>
      </c>
    </row>
    <row r="3" spans="1:11" ht="15.75" thickBot="1">
      <c r="A3" s="21" t="s">
        <v>508</v>
      </c>
      <c r="B3" s="22">
        <v>310.5</v>
      </c>
      <c r="C3" s="23">
        <v>0.57099999999999995</v>
      </c>
      <c r="D3" s="23">
        <v>0.61099999999999999</v>
      </c>
      <c r="E3" s="22">
        <v>1.6359999999999999</v>
      </c>
      <c r="F3" s="22">
        <v>0</v>
      </c>
      <c r="G3" s="22">
        <v>6</v>
      </c>
      <c r="H3" s="22">
        <v>9</v>
      </c>
      <c r="I3" s="22">
        <v>3</v>
      </c>
      <c r="J3" s="22">
        <v>0</v>
      </c>
      <c r="K3" s="22">
        <v>-3</v>
      </c>
    </row>
    <row r="4" spans="1:11" ht="15.75" thickBot="1">
      <c r="A4" s="21" t="s">
        <v>510</v>
      </c>
      <c r="B4" s="22">
        <v>312.7</v>
      </c>
      <c r="C4" s="23">
        <v>0.64300000000000002</v>
      </c>
      <c r="D4" s="24">
        <v>0.5</v>
      </c>
      <c r="E4" s="22">
        <v>1.889</v>
      </c>
      <c r="F4" s="22">
        <v>0</v>
      </c>
      <c r="G4" s="22">
        <v>3</v>
      </c>
      <c r="H4" s="22">
        <v>12</v>
      </c>
      <c r="I4" s="22">
        <v>2</v>
      </c>
      <c r="J4" s="22">
        <v>1</v>
      </c>
      <c r="K4" s="22">
        <v>1</v>
      </c>
    </row>
    <row r="5" spans="1:11" ht="15.75" thickBot="1">
      <c r="A5" s="21" t="s">
        <v>513</v>
      </c>
      <c r="B5" s="22">
        <v>274.60000000000002</v>
      </c>
      <c r="C5" s="23">
        <v>0.35699999999999998</v>
      </c>
      <c r="D5" s="23">
        <v>0.61099999999999999</v>
      </c>
      <c r="E5" s="22">
        <v>1.8180000000000001</v>
      </c>
      <c r="F5" s="22">
        <v>0</v>
      </c>
      <c r="G5" s="22">
        <v>4</v>
      </c>
      <c r="H5" s="22">
        <v>8</v>
      </c>
      <c r="I5" s="22">
        <v>6</v>
      </c>
      <c r="J5" s="22">
        <v>0</v>
      </c>
      <c r="K5" s="22">
        <v>2</v>
      </c>
    </row>
    <row r="6" spans="1:11" ht="15.75" thickBot="1">
      <c r="A6" s="21" t="s">
        <v>516</v>
      </c>
      <c r="B6" s="22">
        <v>313.5</v>
      </c>
      <c r="C6" s="23">
        <v>0.42899999999999999</v>
      </c>
      <c r="D6" s="23">
        <v>0.47099999999999997</v>
      </c>
      <c r="E6" s="22">
        <v>2</v>
      </c>
      <c r="F6" s="22">
        <v>0</v>
      </c>
      <c r="G6" s="22">
        <v>3</v>
      </c>
      <c r="H6" s="22">
        <v>6</v>
      </c>
      <c r="I6" s="22">
        <v>7</v>
      </c>
      <c r="J6" s="22">
        <v>1</v>
      </c>
      <c r="K6" s="22">
        <v>6</v>
      </c>
    </row>
    <row r="7" spans="1:11" ht="15.75" thickBot="1">
      <c r="A7" s="21" t="s">
        <v>518</v>
      </c>
      <c r="B7" s="22">
        <v>305.5</v>
      </c>
      <c r="C7" s="23">
        <v>0.57099999999999995</v>
      </c>
      <c r="D7" s="23">
        <v>0.61099999999999999</v>
      </c>
      <c r="E7" s="22">
        <v>1.909</v>
      </c>
      <c r="F7" s="22">
        <v>0</v>
      </c>
      <c r="G7" s="22">
        <v>1</v>
      </c>
      <c r="H7" s="22">
        <v>13</v>
      </c>
      <c r="I7" s="22">
        <v>3</v>
      </c>
      <c r="J7" s="22">
        <v>1</v>
      </c>
      <c r="K7" s="22">
        <v>4</v>
      </c>
    </row>
    <row r="8" spans="1:11" ht="15.75" thickBot="1">
      <c r="A8" s="21" t="s">
        <v>521</v>
      </c>
      <c r="B8" s="22">
        <v>295.8</v>
      </c>
      <c r="C8" s="23">
        <v>0.71399999999999997</v>
      </c>
      <c r="D8" s="23">
        <v>0.61099999999999999</v>
      </c>
      <c r="E8" s="22">
        <v>1.5449999999999999</v>
      </c>
      <c r="F8" s="22">
        <v>1</v>
      </c>
      <c r="G8" s="22">
        <v>3</v>
      </c>
      <c r="H8" s="22">
        <v>10</v>
      </c>
      <c r="I8" s="22">
        <v>4</v>
      </c>
      <c r="J8" s="22">
        <v>0</v>
      </c>
      <c r="K8" s="22">
        <v>-1</v>
      </c>
    </row>
    <row r="9" spans="1:11" ht="15.75" thickBot="1">
      <c r="A9" s="21" t="s">
        <v>523</v>
      </c>
      <c r="B9" s="22">
        <v>293.89999999999998</v>
      </c>
      <c r="C9" s="24">
        <v>0.5</v>
      </c>
      <c r="D9" s="23">
        <v>0.61099999999999999</v>
      </c>
      <c r="E9" s="22">
        <v>1.909</v>
      </c>
      <c r="F9" s="22">
        <v>0</v>
      </c>
      <c r="G9" s="22">
        <v>3</v>
      </c>
      <c r="H9" s="22">
        <v>11</v>
      </c>
      <c r="I9" s="22">
        <v>3</v>
      </c>
      <c r="J9" s="22">
        <v>1</v>
      </c>
      <c r="K9" s="22">
        <v>2</v>
      </c>
    </row>
    <row r="10" spans="1:11" ht="15.75" thickBot="1">
      <c r="A10" s="21" t="s">
        <v>525</v>
      </c>
      <c r="B10" s="22">
        <v>312.89999999999998</v>
      </c>
      <c r="C10" s="23">
        <v>0.42899999999999999</v>
      </c>
      <c r="D10" s="23">
        <v>0.55600000000000005</v>
      </c>
      <c r="E10" s="22">
        <v>2</v>
      </c>
      <c r="F10" s="22">
        <v>0</v>
      </c>
      <c r="G10" s="22">
        <v>1</v>
      </c>
      <c r="H10" s="22">
        <v>14</v>
      </c>
      <c r="I10" s="22">
        <v>2</v>
      </c>
      <c r="J10" s="22">
        <v>1</v>
      </c>
      <c r="K10" s="22">
        <v>3</v>
      </c>
    </row>
    <row r="11" spans="1:11" ht="15.75" thickBot="1">
      <c r="A11" s="21" t="s">
        <v>527</v>
      </c>
      <c r="B11" s="22">
        <v>311.89999999999998</v>
      </c>
      <c r="C11" s="23">
        <v>0.64300000000000002</v>
      </c>
      <c r="D11" s="24">
        <v>0.5</v>
      </c>
      <c r="E11" s="22">
        <v>2</v>
      </c>
      <c r="F11" s="22">
        <v>0</v>
      </c>
      <c r="G11" s="22">
        <v>2</v>
      </c>
      <c r="H11" s="22">
        <v>10</v>
      </c>
      <c r="I11" s="22">
        <v>5</v>
      </c>
      <c r="J11" s="22">
        <v>1</v>
      </c>
      <c r="K11" s="22">
        <v>5</v>
      </c>
    </row>
    <row r="12" spans="1:11" ht="15.75" thickBot="1">
      <c r="A12" s="21" t="s">
        <v>529</v>
      </c>
      <c r="B12" s="22">
        <v>303.5</v>
      </c>
      <c r="C12" s="23">
        <v>0.57099999999999995</v>
      </c>
      <c r="D12" s="23">
        <v>0.44400000000000001</v>
      </c>
      <c r="E12" s="22">
        <v>1.625</v>
      </c>
      <c r="F12" s="22">
        <v>0</v>
      </c>
      <c r="G12" s="22">
        <v>4</v>
      </c>
      <c r="H12" s="22">
        <v>11</v>
      </c>
      <c r="I12" s="22">
        <v>2</v>
      </c>
      <c r="J12" s="22">
        <v>1</v>
      </c>
      <c r="K12" s="22" t="s">
        <v>121</v>
      </c>
    </row>
    <row r="13" spans="1:11" ht="15.75" thickBot="1">
      <c r="A13" s="21" t="s">
        <v>531</v>
      </c>
      <c r="B13" s="22">
        <v>296.8</v>
      </c>
      <c r="C13" s="24">
        <v>0.5</v>
      </c>
      <c r="D13" s="23">
        <v>0.83299999999999996</v>
      </c>
      <c r="E13" s="22">
        <v>1.7330000000000001</v>
      </c>
      <c r="F13" s="22">
        <v>0</v>
      </c>
      <c r="G13" s="22">
        <v>4</v>
      </c>
      <c r="H13" s="22">
        <v>13</v>
      </c>
      <c r="I13" s="22">
        <v>1</v>
      </c>
      <c r="J13" s="22">
        <v>0</v>
      </c>
      <c r="K13" s="22">
        <v>-3</v>
      </c>
    </row>
    <row r="14" spans="1:11" ht="15.75" thickBot="1">
      <c r="A14" s="21" t="s">
        <v>533</v>
      </c>
      <c r="B14" s="22">
        <v>273</v>
      </c>
      <c r="C14" s="23">
        <v>0.57099999999999995</v>
      </c>
      <c r="D14" s="23">
        <v>0.66700000000000004</v>
      </c>
      <c r="E14" s="22">
        <v>1.75</v>
      </c>
      <c r="F14" s="22">
        <v>0</v>
      </c>
      <c r="G14" s="22">
        <v>4</v>
      </c>
      <c r="H14" s="22">
        <v>9</v>
      </c>
      <c r="I14" s="22">
        <v>4</v>
      </c>
      <c r="J14" s="22">
        <v>1</v>
      </c>
      <c r="K14" s="22">
        <v>2</v>
      </c>
    </row>
    <row r="15" spans="1:11" ht="15.75" thickBot="1">
      <c r="A15" s="21" t="s">
        <v>536</v>
      </c>
      <c r="B15" s="22">
        <v>290.89999999999998</v>
      </c>
      <c r="C15" s="23">
        <v>0.71399999999999997</v>
      </c>
      <c r="D15" s="23">
        <v>0.66700000000000004</v>
      </c>
      <c r="E15" s="22">
        <v>1.833</v>
      </c>
      <c r="F15" s="22">
        <v>0</v>
      </c>
      <c r="G15" s="22">
        <v>2</v>
      </c>
      <c r="H15" s="22">
        <v>12</v>
      </c>
      <c r="I15" s="22">
        <v>3</v>
      </c>
      <c r="J15" s="22">
        <v>1</v>
      </c>
      <c r="K15" s="22">
        <v>3</v>
      </c>
    </row>
    <row r="16" spans="1:11" ht="15.75" thickBot="1">
      <c r="A16" s="21" t="s">
        <v>538</v>
      </c>
      <c r="B16" s="22">
        <v>308.7</v>
      </c>
      <c r="C16" s="23">
        <v>0.42899999999999999</v>
      </c>
      <c r="D16" s="24">
        <v>0.5</v>
      </c>
      <c r="E16" s="22">
        <v>1.778</v>
      </c>
      <c r="F16" s="22">
        <v>0</v>
      </c>
      <c r="G16" s="22">
        <v>2</v>
      </c>
      <c r="H16" s="22">
        <v>13</v>
      </c>
      <c r="I16" s="22">
        <v>3</v>
      </c>
      <c r="J16" s="22">
        <v>0</v>
      </c>
      <c r="K16" s="22">
        <v>1</v>
      </c>
    </row>
    <row r="17" spans="1:11" ht="15.75" thickBot="1">
      <c r="A17" s="21" t="s">
        <v>540</v>
      </c>
      <c r="B17" s="22">
        <v>298.89999999999998</v>
      </c>
      <c r="C17" s="24">
        <v>0.5</v>
      </c>
      <c r="D17" s="23">
        <v>0.61099999999999999</v>
      </c>
      <c r="E17" s="22">
        <v>1.6359999999999999</v>
      </c>
      <c r="F17" s="22">
        <v>0</v>
      </c>
      <c r="G17" s="22">
        <v>4</v>
      </c>
      <c r="H17" s="22">
        <v>10</v>
      </c>
      <c r="I17" s="22">
        <v>4</v>
      </c>
      <c r="J17" s="22">
        <v>0</v>
      </c>
      <c r="K17" s="22" t="s">
        <v>121</v>
      </c>
    </row>
    <row r="18" spans="1:11" ht="15.75" thickBot="1">
      <c r="A18" s="21" t="s">
        <v>542</v>
      </c>
      <c r="B18" s="22">
        <v>314.8</v>
      </c>
      <c r="C18" s="23">
        <v>0.64300000000000002</v>
      </c>
      <c r="D18" s="23">
        <v>0.55600000000000005</v>
      </c>
      <c r="E18" s="22">
        <v>1.6</v>
      </c>
      <c r="F18" s="22">
        <v>0</v>
      </c>
      <c r="G18" s="22">
        <v>5</v>
      </c>
      <c r="H18" s="22">
        <v>9</v>
      </c>
      <c r="I18" s="22">
        <v>3</v>
      </c>
      <c r="J18" s="22">
        <v>1</v>
      </c>
      <c r="K18" s="22" t="s">
        <v>121</v>
      </c>
    </row>
    <row r="19" spans="1:11" ht="15.75" thickBot="1">
      <c r="A19" s="21" t="s">
        <v>816</v>
      </c>
      <c r="B19" s="22">
        <v>292.10000000000002</v>
      </c>
      <c r="C19" s="24">
        <v>0.5</v>
      </c>
      <c r="D19" s="23">
        <v>0.33300000000000002</v>
      </c>
      <c r="E19" s="22">
        <v>2</v>
      </c>
      <c r="F19" s="22">
        <v>0</v>
      </c>
      <c r="G19" s="22">
        <v>2</v>
      </c>
      <c r="H19" s="22">
        <v>8</v>
      </c>
      <c r="I19" s="22">
        <v>8</v>
      </c>
      <c r="J19" s="22">
        <v>0</v>
      </c>
      <c r="K19" s="22">
        <v>6</v>
      </c>
    </row>
    <row r="20" spans="1:11" ht="15.75" thickBot="1">
      <c r="A20" s="21" t="s">
        <v>544</v>
      </c>
      <c r="B20" s="22">
        <v>314.8</v>
      </c>
      <c r="C20" s="23">
        <v>0.42899999999999999</v>
      </c>
      <c r="D20" s="23">
        <v>0.55600000000000005</v>
      </c>
      <c r="E20" s="22">
        <v>1.6</v>
      </c>
      <c r="F20" s="22">
        <v>0</v>
      </c>
      <c r="G20" s="22">
        <v>5</v>
      </c>
      <c r="H20" s="22">
        <v>8</v>
      </c>
      <c r="I20" s="22">
        <v>3</v>
      </c>
      <c r="J20" s="22">
        <v>2</v>
      </c>
      <c r="K20" s="22">
        <v>2</v>
      </c>
    </row>
    <row r="21" spans="1:11" ht="15.75" thickBot="1">
      <c r="A21" s="21" t="s">
        <v>546</v>
      </c>
      <c r="B21" s="22">
        <v>306.7</v>
      </c>
      <c r="C21" s="23">
        <v>0.35699999999999998</v>
      </c>
      <c r="D21" s="24">
        <v>0.5</v>
      </c>
      <c r="E21" s="22">
        <v>1.556</v>
      </c>
      <c r="F21" s="22">
        <v>0</v>
      </c>
      <c r="G21" s="22">
        <v>4</v>
      </c>
      <c r="H21" s="22">
        <v>10</v>
      </c>
      <c r="I21" s="22">
        <v>3</v>
      </c>
      <c r="J21" s="22">
        <v>1</v>
      </c>
      <c r="K21" s="22">
        <v>1</v>
      </c>
    </row>
    <row r="22" spans="1:11" ht="15.75" thickBot="1">
      <c r="A22" s="21" t="s">
        <v>548</v>
      </c>
      <c r="B22" s="22">
        <v>283</v>
      </c>
      <c r="C22" s="23">
        <v>0.78600000000000003</v>
      </c>
      <c r="D22" s="23">
        <v>0.66700000000000004</v>
      </c>
      <c r="E22" s="22">
        <v>2.0830000000000002</v>
      </c>
      <c r="F22" s="22">
        <v>0</v>
      </c>
      <c r="G22" s="22">
        <v>1</v>
      </c>
      <c r="H22" s="22">
        <v>11</v>
      </c>
      <c r="I22" s="22">
        <v>5</v>
      </c>
      <c r="J22" s="22">
        <v>0</v>
      </c>
      <c r="K22" s="22">
        <v>7</v>
      </c>
    </row>
    <row r="23" spans="1:11" ht="15.75" thickBot="1">
      <c r="A23" s="21" t="s">
        <v>550</v>
      </c>
      <c r="B23" s="22">
        <v>309.3</v>
      </c>
      <c r="C23" s="23">
        <v>0.64300000000000002</v>
      </c>
      <c r="D23" s="23">
        <v>0.77800000000000002</v>
      </c>
      <c r="E23" s="22">
        <v>1.857</v>
      </c>
      <c r="F23" s="22">
        <v>0</v>
      </c>
      <c r="G23" s="22">
        <v>3</v>
      </c>
      <c r="H23" s="22">
        <v>12</v>
      </c>
      <c r="I23" s="22">
        <v>3</v>
      </c>
      <c r="J23" s="22">
        <v>0</v>
      </c>
      <c r="K23" s="22" t="s">
        <v>121</v>
      </c>
    </row>
    <row r="24" spans="1:11" ht="15.75" thickBot="1">
      <c r="A24" s="21" t="s">
        <v>552</v>
      </c>
      <c r="B24" s="22">
        <v>317.8</v>
      </c>
      <c r="C24" s="24">
        <v>0.5</v>
      </c>
      <c r="D24" s="23">
        <v>0.66700000000000004</v>
      </c>
      <c r="E24" s="22">
        <v>2</v>
      </c>
      <c r="F24" s="22">
        <v>0</v>
      </c>
      <c r="G24" s="22">
        <v>2</v>
      </c>
      <c r="H24" s="22">
        <v>13</v>
      </c>
      <c r="I24" s="22">
        <v>3</v>
      </c>
      <c r="J24" s="22">
        <v>0</v>
      </c>
      <c r="K24" s="22">
        <v>1</v>
      </c>
    </row>
    <row r="25" spans="1:11" ht="15.75" thickBot="1">
      <c r="A25" s="21" t="s">
        <v>554</v>
      </c>
      <c r="B25" s="22">
        <v>312</v>
      </c>
      <c r="C25" s="23">
        <v>7.0999999999999994E-2</v>
      </c>
      <c r="D25" s="23">
        <v>0.55600000000000005</v>
      </c>
      <c r="E25" s="22">
        <v>1.8</v>
      </c>
      <c r="F25" s="22">
        <v>0</v>
      </c>
      <c r="G25" s="22">
        <v>4</v>
      </c>
      <c r="H25" s="22">
        <v>9</v>
      </c>
      <c r="I25" s="22">
        <v>5</v>
      </c>
      <c r="J25" s="22">
        <v>0</v>
      </c>
      <c r="K25" s="22">
        <v>1</v>
      </c>
    </row>
    <row r="26" spans="1:11" ht="15.75" thickBot="1">
      <c r="A26" s="21" t="s">
        <v>557</v>
      </c>
      <c r="B26" s="22">
        <v>326.60000000000002</v>
      </c>
      <c r="C26" s="24">
        <v>0.5</v>
      </c>
      <c r="D26" s="23">
        <v>0.55600000000000005</v>
      </c>
      <c r="E26" s="22">
        <v>1.9</v>
      </c>
      <c r="F26" s="22">
        <v>0</v>
      </c>
      <c r="G26" s="22">
        <v>2</v>
      </c>
      <c r="H26" s="22">
        <v>12</v>
      </c>
      <c r="I26" s="22">
        <v>3</v>
      </c>
      <c r="J26" s="22">
        <v>0</v>
      </c>
      <c r="K26" s="22">
        <v>4</v>
      </c>
    </row>
    <row r="27" spans="1:11" ht="15.75" thickBot="1">
      <c r="A27" s="21" t="s">
        <v>559</v>
      </c>
      <c r="B27" s="22">
        <v>280.60000000000002</v>
      </c>
      <c r="C27" s="23">
        <v>0.78600000000000003</v>
      </c>
      <c r="D27" s="23">
        <v>0.72199999999999998</v>
      </c>
      <c r="E27" s="22">
        <v>1.6919999999999999</v>
      </c>
      <c r="F27" s="22">
        <v>0</v>
      </c>
      <c r="G27" s="22">
        <v>4</v>
      </c>
      <c r="H27" s="22">
        <v>12</v>
      </c>
      <c r="I27" s="22">
        <v>2</v>
      </c>
      <c r="J27" s="22">
        <v>0</v>
      </c>
      <c r="K27" s="22">
        <v>-2</v>
      </c>
    </row>
    <row r="28" spans="1:11" ht="15.75" thickBot="1">
      <c r="A28" s="21" t="s">
        <v>561</v>
      </c>
      <c r="B28" s="22">
        <v>333.1</v>
      </c>
      <c r="C28" s="23">
        <v>0.42899999999999999</v>
      </c>
      <c r="D28" s="24">
        <v>0.5</v>
      </c>
      <c r="E28" s="22">
        <v>2</v>
      </c>
      <c r="F28" s="22">
        <v>0</v>
      </c>
      <c r="G28" s="22">
        <v>0</v>
      </c>
      <c r="H28" s="22">
        <v>16</v>
      </c>
      <c r="I28" s="22">
        <v>2</v>
      </c>
      <c r="J28" s="22">
        <v>0</v>
      </c>
      <c r="K28" s="22">
        <v>2</v>
      </c>
    </row>
    <row r="29" spans="1:11" ht="15.75" thickBot="1">
      <c r="A29" s="21" t="s">
        <v>563</v>
      </c>
      <c r="B29" s="22">
        <v>288.10000000000002</v>
      </c>
      <c r="C29" s="23">
        <v>0.57099999999999995</v>
      </c>
      <c r="D29" s="23">
        <v>0.55600000000000005</v>
      </c>
      <c r="E29" s="22">
        <v>1.9</v>
      </c>
      <c r="F29" s="22">
        <v>0</v>
      </c>
      <c r="G29" s="22">
        <v>2</v>
      </c>
      <c r="H29" s="22">
        <v>13</v>
      </c>
      <c r="I29" s="22">
        <v>2</v>
      </c>
      <c r="J29" s="22">
        <v>1</v>
      </c>
      <c r="K29" s="22">
        <v>2</v>
      </c>
    </row>
    <row r="30" spans="1:11" ht="15.75" thickBot="1">
      <c r="A30" s="21" t="s">
        <v>565</v>
      </c>
      <c r="B30" s="22">
        <v>293.10000000000002</v>
      </c>
      <c r="C30" s="23">
        <v>0.57099999999999995</v>
      </c>
      <c r="D30" s="23">
        <v>0.66700000000000004</v>
      </c>
      <c r="E30" s="22">
        <v>1.75</v>
      </c>
      <c r="F30" s="22">
        <v>0</v>
      </c>
      <c r="G30" s="22">
        <v>4</v>
      </c>
      <c r="H30" s="22">
        <v>11</v>
      </c>
      <c r="I30" s="22">
        <v>3</v>
      </c>
      <c r="J30" s="22">
        <v>0</v>
      </c>
      <c r="K30" s="22">
        <v>-1</v>
      </c>
    </row>
    <row r="31" spans="1:11" ht="15.75" thickBot="1">
      <c r="A31" s="21" t="s">
        <v>567</v>
      </c>
      <c r="B31" s="22">
        <v>334.5</v>
      </c>
      <c r="C31" s="23">
        <v>0.35699999999999998</v>
      </c>
      <c r="D31" s="23">
        <v>0.72199999999999998</v>
      </c>
      <c r="E31" s="22">
        <v>2.1539999999999999</v>
      </c>
      <c r="F31" s="22">
        <v>0</v>
      </c>
      <c r="G31" s="22">
        <v>1</v>
      </c>
      <c r="H31" s="22">
        <v>12</v>
      </c>
      <c r="I31" s="22">
        <v>4</v>
      </c>
      <c r="J31" s="22">
        <v>1</v>
      </c>
      <c r="K31" s="22">
        <v>5</v>
      </c>
    </row>
    <row r="32" spans="1:11" ht="15.75" thickBot="1">
      <c r="A32" s="21" t="s">
        <v>569</v>
      </c>
      <c r="B32" s="22">
        <v>297.5</v>
      </c>
      <c r="C32" s="24">
        <v>0.5</v>
      </c>
      <c r="D32" s="23">
        <v>0.77800000000000002</v>
      </c>
      <c r="E32" s="22">
        <v>1.786</v>
      </c>
      <c r="F32" s="22">
        <v>0</v>
      </c>
      <c r="G32" s="22">
        <v>5</v>
      </c>
      <c r="H32" s="22">
        <v>9</v>
      </c>
      <c r="I32" s="22">
        <v>4</v>
      </c>
      <c r="J32" s="22">
        <v>0</v>
      </c>
      <c r="K32" s="22">
        <v>-1</v>
      </c>
    </row>
    <row r="33" spans="1:11" ht="15.75" thickBot="1">
      <c r="A33" s="21" t="s">
        <v>571</v>
      </c>
      <c r="B33" s="22">
        <v>287.8</v>
      </c>
      <c r="C33" s="23">
        <v>0.28599999999999998</v>
      </c>
      <c r="D33" s="23">
        <v>0.44400000000000001</v>
      </c>
      <c r="E33" s="22">
        <v>2.125</v>
      </c>
      <c r="F33" s="22">
        <v>0</v>
      </c>
      <c r="G33" s="22">
        <v>1</v>
      </c>
      <c r="H33" s="22">
        <v>7</v>
      </c>
      <c r="I33" s="22">
        <v>8</v>
      </c>
      <c r="J33" s="22">
        <v>2</v>
      </c>
      <c r="K33" s="22">
        <v>11</v>
      </c>
    </row>
    <row r="34" spans="1:11" ht="15.75" thickBot="1">
      <c r="A34" s="21" t="s">
        <v>573</v>
      </c>
      <c r="B34" s="22">
        <v>332.9</v>
      </c>
      <c r="C34" s="23">
        <v>0.71399999999999997</v>
      </c>
      <c r="D34" s="23">
        <v>0.55600000000000005</v>
      </c>
      <c r="E34" s="22">
        <v>1.9</v>
      </c>
      <c r="F34" s="22">
        <v>0</v>
      </c>
      <c r="G34" s="22">
        <v>2</v>
      </c>
      <c r="H34" s="22">
        <v>14</v>
      </c>
      <c r="I34" s="22">
        <v>2</v>
      </c>
      <c r="J34" s="22">
        <v>0</v>
      </c>
      <c r="K34" s="22" t="s">
        <v>121</v>
      </c>
    </row>
    <row r="35" spans="1:11" ht="15.75" thickBot="1">
      <c r="A35" s="21" t="s">
        <v>575</v>
      </c>
      <c r="B35" s="22">
        <v>331.2</v>
      </c>
      <c r="C35" s="23">
        <v>0.64300000000000002</v>
      </c>
      <c r="D35" s="23">
        <v>0.72199999999999998</v>
      </c>
      <c r="E35" s="22">
        <v>2</v>
      </c>
      <c r="F35" s="22">
        <v>0</v>
      </c>
      <c r="G35" s="22">
        <v>4</v>
      </c>
      <c r="H35" s="22">
        <v>11</v>
      </c>
      <c r="I35" s="22">
        <v>3</v>
      </c>
      <c r="J35" s="22">
        <v>0</v>
      </c>
      <c r="K35" s="22">
        <v>-1</v>
      </c>
    </row>
    <row r="36" spans="1:11" ht="15.75" thickBot="1">
      <c r="A36" s="21" t="s">
        <v>577</v>
      </c>
      <c r="B36" s="22">
        <v>295.10000000000002</v>
      </c>
      <c r="C36" s="23">
        <v>0.214</v>
      </c>
      <c r="D36" s="23">
        <v>0.55600000000000005</v>
      </c>
      <c r="E36" s="22">
        <v>1.9</v>
      </c>
      <c r="F36" s="22">
        <v>0</v>
      </c>
      <c r="G36" s="22">
        <v>2</v>
      </c>
      <c r="H36" s="22">
        <v>11</v>
      </c>
      <c r="I36" s="22">
        <v>4</v>
      </c>
      <c r="J36" s="22">
        <v>1</v>
      </c>
      <c r="K36" s="22">
        <v>4</v>
      </c>
    </row>
    <row r="37" spans="1:11" ht="15.75" thickBot="1">
      <c r="A37" s="21" t="s">
        <v>580</v>
      </c>
      <c r="B37" s="22">
        <v>307</v>
      </c>
      <c r="C37" s="23">
        <v>0.71399999999999997</v>
      </c>
      <c r="D37" s="23">
        <v>0.44400000000000001</v>
      </c>
      <c r="E37" s="22">
        <v>1.875</v>
      </c>
      <c r="F37" s="22">
        <v>0</v>
      </c>
      <c r="G37" s="22">
        <v>3</v>
      </c>
      <c r="H37" s="22">
        <v>10</v>
      </c>
      <c r="I37" s="22">
        <v>5</v>
      </c>
      <c r="J37" s="22">
        <v>0</v>
      </c>
      <c r="K37" s="22">
        <v>2</v>
      </c>
    </row>
    <row r="38" spans="1:11" ht="15.75" thickBot="1">
      <c r="A38" s="21" t="s">
        <v>582</v>
      </c>
      <c r="B38" s="22">
        <v>305.89999999999998</v>
      </c>
      <c r="C38" s="23">
        <v>0.42899999999999999</v>
      </c>
      <c r="D38" s="23">
        <v>0.44400000000000001</v>
      </c>
      <c r="E38" s="22">
        <v>1.75</v>
      </c>
      <c r="F38" s="22">
        <v>0</v>
      </c>
      <c r="G38" s="22">
        <v>2</v>
      </c>
      <c r="H38" s="22">
        <v>10</v>
      </c>
      <c r="I38" s="22">
        <v>6</v>
      </c>
      <c r="J38" s="22">
        <v>0</v>
      </c>
      <c r="K38" s="22">
        <v>4</v>
      </c>
    </row>
    <row r="39" spans="1:11" ht="15.75" thickBot="1">
      <c r="A39" s="21" t="s">
        <v>584</v>
      </c>
      <c r="B39" s="22">
        <v>297.3</v>
      </c>
      <c r="C39" s="23">
        <v>0.57099999999999995</v>
      </c>
      <c r="D39" s="23">
        <v>0.44400000000000001</v>
      </c>
      <c r="E39" s="22">
        <v>1.875</v>
      </c>
      <c r="F39" s="22">
        <v>0</v>
      </c>
      <c r="G39" s="22">
        <v>3</v>
      </c>
      <c r="H39" s="22">
        <v>8</v>
      </c>
      <c r="I39" s="22">
        <v>6</v>
      </c>
      <c r="J39" s="22">
        <v>1</v>
      </c>
      <c r="K39" s="22">
        <v>5</v>
      </c>
    </row>
    <row r="40" spans="1:11" ht="15.75" thickBot="1">
      <c r="A40" s="21" t="s">
        <v>586</v>
      </c>
      <c r="B40" s="22">
        <v>311.60000000000002</v>
      </c>
      <c r="C40" s="23">
        <v>0.57099999999999995</v>
      </c>
      <c r="D40" s="23">
        <v>0.55600000000000005</v>
      </c>
      <c r="E40" s="22">
        <v>1.8</v>
      </c>
      <c r="F40" s="22">
        <v>0</v>
      </c>
      <c r="G40" s="22">
        <v>3</v>
      </c>
      <c r="H40" s="22">
        <v>10</v>
      </c>
      <c r="I40" s="22">
        <v>5</v>
      </c>
      <c r="J40" s="22">
        <v>0</v>
      </c>
      <c r="K40" s="22">
        <v>2</v>
      </c>
    </row>
    <row r="41" spans="1:11" ht="15.75" thickBot="1">
      <c r="A41" s="21" t="s">
        <v>588</v>
      </c>
      <c r="B41" s="22">
        <v>303.2</v>
      </c>
      <c r="C41" s="23">
        <v>0.71399999999999997</v>
      </c>
      <c r="D41" s="23">
        <v>0.38900000000000001</v>
      </c>
      <c r="E41" s="22">
        <v>1.857</v>
      </c>
      <c r="F41" s="22">
        <v>0</v>
      </c>
      <c r="G41" s="22">
        <v>1</v>
      </c>
      <c r="H41" s="22">
        <v>12</v>
      </c>
      <c r="I41" s="22">
        <v>5</v>
      </c>
      <c r="J41" s="22">
        <v>0</v>
      </c>
      <c r="K41" s="22">
        <v>4</v>
      </c>
    </row>
    <row r="42" spans="1:11" ht="15.75" thickBot="1">
      <c r="A42" s="21" t="s">
        <v>817</v>
      </c>
      <c r="B42" s="22">
        <v>282.89999999999998</v>
      </c>
      <c r="C42" s="24">
        <v>0.5</v>
      </c>
      <c r="D42" s="23">
        <v>0.55600000000000005</v>
      </c>
      <c r="E42" s="22">
        <v>2</v>
      </c>
      <c r="F42" s="22">
        <v>0</v>
      </c>
      <c r="G42" s="22">
        <v>1</v>
      </c>
      <c r="H42" s="22">
        <v>10</v>
      </c>
      <c r="I42" s="22">
        <v>6</v>
      </c>
      <c r="J42" s="22">
        <v>1</v>
      </c>
      <c r="K42" s="22">
        <v>7</v>
      </c>
    </row>
    <row r="43" spans="1:11" ht="15.75" thickBot="1">
      <c r="A43" s="21" t="s">
        <v>590</v>
      </c>
      <c r="B43" s="22">
        <v>312.7</v>
      </c>
      <c r="C43" s="24">
        <v>0.5</v>
      </c>
      <c r="D43" s="24">
        <v>0.5</v>
      </c>
      <c r="E43" s="22">
        <v>1.889</v>
      </c>
      <c r="F43" s="22">
        <v>0</v>
      </c>
      <c r="G43" s="22">
        <v>3</v>
      </c>
      <c r="H43" s="22">
        <v>9</v>
      </c>
      <c r="I43" s="22">
        <v>4</v>
      </c>
      <c r="J43" s="22">
        <v>2</v>
      </c>
      <c r="K43" s="22">
        <v>5</v>
      </c>
    </row>
    <row r="44" spans="1:11" ht="15.75" thickBot="1">
      <c r="A44" s="21" t="s">
        <v>592</v>
      </c>
      <c r="B44" s="22">
        <v>299.3</v>
      </c>
      <c r="C44" s="23">
        <v>0.64300000000000002</v>
      </c>
      <c r="D44" s="23">
        <v>0.44400000000000001</v>
      </c>
      <c r="E44" s="22">
        <v>1.625</v>
      </c>
      <c r="F44" s="22">
        <v>0</v>
      </c>
      <c r="G44" s="22">
        <v>3</v>
      </c>
      <c r="H44" s="22">
        <v>10</v>
      </c>
      <c r="I44" s="22">
        <v>4</v>
      </c>
      <c r="J44" s="22">
        <v>1</v>
      </c>
      <c r="K44" s="22">
        <v>3</v>
      </c>
    </row>
    <row r="45" spans="1:11" ht="15.75" thickBot="1">
      <c r="A45" s="21" t="s">
        <v>594</v>
      </c>
      <c r="B45" s="22">
        <v>289</v>
      </c>
      <c r="C45" s="23">
        <v>0.57099999999999995</v>
      </c>
      <c r="D45" s="23">
        <v>0.222</v>
      </c>
      <c r="E45" s="22">
        <v>2.25</v>
      </c>
      <c r="F45" s="22">
        <v>0</v>
      </c>
      <c r="G45" s="22">
        <v>0</v>
      </c>
      <c r="H45" s="22">
        <v>8</v>
      </c>
      <c r="I45" s="22">
        <v>9</v>
      </c>
      <c r="J45" s="22">
        <v>0</v>
      </c>
      <c r="K45" s="22">
        <v>12</v>
      </c>
    </row>
    <row r="46" spans="1:11" ht="15.75" thickBot="1">
      <c r="A46" s="21" t="s">
        <v>596</v>
      </c>
      <c r="B46" s="22">
        <v>255.1</v>
      </c>
      <c r="C46" s="23">
        <v>0.35699999999999998</v>
      </c>
      <c r="D46" s="23">
        <v>0.44400000000000001</v>
      </c>
      <c r="E46" s="22">
        <v>1.75</v>
      </c>
      <c r="F46" s="22">
        <v>0</v>
      </c>
      <c r="G46" s="22">
        <v>5</v>
      </c>
      <c r="H46" s="22">
        <v>5</v>
      </c>
      <c r="I46" s="22">
        <v>8</v>
      </c>
      <c r="J46" s="22">
        <v>0</v>
      </c>
      <c r="K46" s="22">
        <v>3</v>
      </c>
    </row>
    <row r="47" spans="1:11" ht="15.75" thickBot="1">
      <c r="A47" s="21" t="s">
        <v>598</v>
      </c>
      <c r="B47" s="22">
        <v>319</v>
      </c>
      <c r="C47" s="23">
        <v>0.42899999999999999</v>
      </c>
      <c r="D47" s="24">
        <v>0.5</v>
      </c>
      <c r="E47" s="22">
        <v>2</v>
      </c>
      <c r="F47" s="22">
        <v>0</v>
      </c>
      <c r="G47" s="22">
        <v>1</v>
      </c>
      <c r="H47" s="22">
        <v>11</v>
      </c>
      <c r="I47" s="22">
        <v>4</v>
      </c>
      <c r="J47" s="22">
        <v>1</v>
      </c>
      <c r="K47" s="22">
        <v>8</v>
      </c>
    </row>
    <row r="48" spans="1:11" ht="15.75" thickBot="1">
      <c r="A48" s="21" t="s">
        <v>600</v>
      </c>
      <c r="B48" s="22">
        <v>310.60000000000002</v>
      </c>
      <c r="C48" s="23">
        <v>0.78600000000000003</v>
      </c>
      <c r="D48" s="23">
        <v>0.61099999999999999</v>
      </c>
      <c r="E48" s="22">
        <v>2</v>
      </c>
      <c r="F48" s="22">
        <v>0</v>
      </c>
      <c r="G48" s="22">
        <v>2</v>
      </c>
      <c r="H48" s="22">
        <v>11</v>
      </c>
      <c r="I48" s="22">
        <v>4</v>
      </c>
      <c r="J48" s="22">
        <v>0</v>
      </c>
      <c r="K48" s="22">
        <v>6</v>
      </c>
    </row>
    <row r="49" spans="1:11" ht="15.75" thickBot="1">
      <c r="A49" s="21" t="s">
        <v>602</v>
      </c>
      <c r="B49" s="22">
        <v>312</v>
      </c>
      <c r="C49" s="23">
        <v>0.64300000000000002</v>
      </c>
      <c r="D49" s="23">
        <v>0.55600000000000005</v>
      </c>
      <c r="E49" s="22">
        <v>1.5</v>
      </c>
      <c r="F49" s="22">
        <v>0</v>
      </c>
      <c r="G49" s="22">
        <v>6</v>
      </c>
      <c r="H49" s="22">
        <v>9</v>
      </c>
      <c r="I49" s="22">
        <v>3</v>
      </c>
      <c r="J49" s="22">
        <v>0</v>
      </c>
      <c r="K49" s="22">
        <v>-3</v>
      </c>
    </row>
    <row r="50" spans="1:11" ht="15.75" thickBot="1">
      <c r="A50" s="21" t="s">
        <v>604</v>
      </c>
      <c r="B50" s="22">
        <v>299</v>
      </c>
      <c r="C50" s="23">
        <v>0.57099999999999995</v>
      </c>
      <c r="D50" s="24">
        <v>0.5</v>
      </c>
      <c r="E50" s="22">
        <v>1.667</v>
      </c>
      <c r="F50" s="22">
        <v>0</v>
      </c>
      <c r="G50" s="22">
        <v>3</v>
      </c>
      <c r="H50" s="22">
        <v>12</v>
      </c>
      <c r="I50" s="22">
        <v>3</v>
      </c>
      <c r="J50" s="22">
        <v>0</v>
      </c>
      <c r="K50" s="22" t="s">
        <v>121</v>
      </c>
    </row>
    <row r="51" spans="1:11" ht="15.75" thickBot="1">
      <c r="A51" s="21" t="s">
        <v>606</v>
      </c>
      <c r="B51" s="22">
        <v>294.10000000000002</v>
      </c>
      <c r="C51" s="23">
        <v>0.42899999999999999</v>
      </c>
      <c r="D51" s="23">
        <v>0.61099999999999999</v>
      </c>
      <c r="E51" s="22">
        <v>1.8180000000000001</v>
      </c>
      <c r="F51" s="22">
        <v>0</v>
      </c>
      <c r="G51" s="22">
        <v>2</v>
      </c>
      <c r="H51" s="22">
        <v>14</v>
      </c>
      <c r="I51" s="22">
        <v>2</v>
      </c>
      <c r="J51" s="22">
        <v>0</v>
      </c>
      <c r="K51" s="22" t="s">
        <v>121</v>
      </c>
    </row>
    <row r="52" spans="1:11" ht="15.75" thickBot="1">
      <c r="A52" s="21" t="s">
        <v>608</v>
      </c>
      <c r="B52" s="22">
        <v>303.8</v>
      </c>
      <c r="C52" s="23">
        <v>0.78600000000000003</v>
      </c>
      <c r="D52" s="23">
        <v>0.77800000000000002</v>
      </c>
      <c r="E52" s="22">
        <v>1.857</v>
      </c>
      <c r="F52" s="22">
        <v>0</v>
      </c>
      <c r="G52" s="22">
        <v>4</v>
      </c>
      <c r="H52" s="22">
        <v>11</v>
      </c>
      <c r="I52" s="22">
        <v>3</v>
      </c>
      <c r="J52" s="22">
        <v>0</v>
      </c>
      <c r="K52" s="22">
        <v>-1</v>
      </c>
    </row>
    <row r="53" spans="1:11" ht="15.75" thickBot="1">
      <c r="A53" s="21" t="s">
        <v>610</v>
      </c>
      <c r="B53" s="22">
        <v>349</v>
      </c>
      <c r="C53" s="23">
        <v>0.78600000000000003</v>
      </c>
      <c r="D53" s="23">
        <v>0.61099999999999999</v>
      </c>
      <c r="E53" s="22">
        <v>2</v>
      </c>
      <c r="F53" s="22">
        <v>1</v>
      </c>
      <c r="G53" s="22">
        <v>0</v>
      </c>
      <c r="H53" s="22">
        <v>13</v>
      </c>
      <c r="I53" s="22">
        <v>4</v>
      </c>
      <c r="J53" s="22">
        <v>0</v>
      </c>
      <c r="K53" s="22">
        <v>2</v>
      </c>
    </row>
    <row r="54" spans="1:11" ht="15.75" thickBot="1">
      <c r="A54" s="21" t="s">
        <v>612</v>
      </c>
      <c r="B54" s="22">
        <v>303.8</v>
      </c>
      <c r="C54" s="23">
        <v>0.42899999999999999</v>
      </c>
      <c r="D54" s="23">
        <v>0.72199999999999998</v>
      </c>
      <c r="E54" s="22">
        <v>1.6919999999999999</v>
      </c>
      <c r="F54" s="22">
        <v>1</v>
      </c>
      <c r="G54" s="22">
        <v>3</v>
      </c>
      <c r="H54" s="22">
        <v>12</v>
      </c>
      <c r="I54" s="22">
        <v>2</v>
      </c>
      <c r="J54" s="22">
        <v>0</v>
      </c>
      <c r="K54" s="22">
        <v>-3</v>
      </c>
    </row>
    <row r="55" spans="1:11" ht="15.75" thickBot="1">
      <c r="A55" s="21" t="s">
        <v>614</v>
      </c>
      <c r="B55" s="22">
        <v>301.8</v>
      </c>
      <c r="C55" s="24">
        <v>0.5</v>
      </c>
      <c r="D55" s="23">
        <v>0.72199999999999998</v>
      </c>
      <c r="E55" s="22">
        <v>1.7689999999999999</v>
      </c>
      <c r="F55" s="22">
        <v>0</v>
      </c>
      <c r="G55" s="22">
        <v>4</v>
      </c>
      <c r="H55" s="22">
        <v>10</v>
      </c>
      <c r="I55" s="22">
        <v>4</v>
      </c>
      <c r="J55" s="22">
        <v>0</v>
      </c>
      <c r="K55" s="22" t="s">
        <v>121</v>
      </c>
    </row>
    <row r="56" spans="1:11" ht="15.75" thickBot="1">
      <c r="A56" s="21" t="s">
        <v>616</v>
      </c>
      <c r="B56" s="22">
        <v>319</v>
      </c>
      <c r="C56" s="23">
        <v>0.28599999999999998</v>
      </c>
      <c r="D56" s="23">
        <v>0.55600000000000005</v>
      </c>
      <c r="E56" s="22">
        <v>2</v>
      </c>
      <c r="F56" s="22">
        <v>0</v>
      </c>
      <c r="G56" s="22">
        <v>2</v>
      </c>
      <c r="H56" s="22">
        <v>12</v>
      </c>
      <c r="I56" s="22">
        <v>4</v>
      </c>
      <c r="J56" s="22">
        <v>0</v>
      </c>
      <c r="K56" s="22">
        <v>2</v>
      </c>
    </row>
    <row r="57" spans="1:11" ht="15.75" thickBot="1">
      <c r="A57" s="21" t="s">
        <v>618</v>
      </c>
      <c r="B57" s="22">
        <v>273.5</v>
      </c>
      <c r="C57" s="23">
        <v>0.57099999999999995</v>
      </c>
      <c r="D57" s="23">
        <v>0.77800000000000002</v>
      </c>
      <c r="E57" s="22">
        <v>1.786</v>
      </c>
      <c r="F57" s="22">
        <v>0</v>
      </c>
      <c r="G57" s="22">
        <v>4</v>
      </c>
      <c r="H57" s="22">
        <v>10</v>
      </c>
      <c r="I57" s="22">
        <v>4</v>
      </c>
      <c r="J57" s="22">
        <v>0</v>
      </c>
      <c r="K57" s="22" t="s">
        <v>121</v>
      </c>
    </row>
    <row r="58" spans="1:11" ht="15.75" thickBot="1">
      <c r="A58" s="21" t="s">
        <v>620</v>
      </c>
      <c r="B58" s="22">
        <v>320.39999999999998</v>
      </c>
      <c r="C58" s="23">
        <v>0.42899999999999999</v>
      </c>
      <c r="D58" s="23">
        <v>0.55600000000000005</v>
      </c>
      <c r="E58" s="22">
        <v>1.9</v>
      </c>
      <c r="F58" s="22">
        <v>0</v>
      </c>
      <c r="G58" s="22">
        <v>2</v>
      </c>
      <c r="H58" s="22">
        <v>13</v>
      </c>
      <c r="I58" s="22">
        <v>3</v>
      </c>
      <c r="J58" s="22">
        <v>0</v>
      </c>
      <c r="K58" s="22">
        <v>1</v>
      </c>
    </row>
    <row r="59" spans="1:11" ht="15.75" thickBot="1">
      <c r="A59" s="21" t="s">
        <v>622</v>
      </c>
      <c r="B59" s="22">
        <v>322.89999999999998</v>
      </c>
      <c r="C59" s="23">
        <v>0.28599999999999998</v>
      </c>
      <c r="D59" s="23">
        <v>0.61099999999999999</v>
      </c>
      <c r="E59" s="22">
        <v>1.8180000000000001</v>
      </c>
      <c r="F59" s="22">
        <v>0</v>
      </c>
      <c r="G59" s="22">
        <v>3</v>
      </c>
      <c r="H59" s="22">
        <v>9</v>
      </c>
      <c r="I59" s="22">
        <v>3</v>
      </c>
      <c r="J59" s="22">
        <v>3</v>
      </c>
      <c r="K59" s="22">
        <v>6</v>
      </c>
    </row>
    <row r="60" spans="1:11" ht="15.75" thickBot="1">
      <c r="A60" s="21" t="s">
        <v>624</v>
      </c>
      <c r="B60" s="22">
        <v>328.1</v>
      </c>
      <c r="C60" s="23">
        <v>0.57099999999999995</v>
      </c>
      <c r="D60" s="23">
        <v>0.61099999999999999</v>
      </c>
      <c r="E60" s="22">
        <v>1.5449999999999999</v>
      </c>
      <c r="F60" s="22">
        <v>0</v>
      </c>
      <c r="G60" s="22">
        <v>5</v>
      </c>
      <c r="H60" s="22">
        <v>9</v>
      </c>
      <c r="I60" s="22">
        <v>4</v>
      </c>
      <c r="J60" s="22">
        <v>0</v>
      </c>
      <c r="K60" s="22">
        <v>-1</v>
      </c>
    </row>
    <row r="61" spans="1:11" ht="15.75" thickBot="1">
      <c r="A61" s="21" t="s">
        <v>626</v>
      </c>
      <c r="B61" s="22">
        <v>338.7</v>
      </c>
      <c r="C61" s="23">
        <v>0.71399999999999997</v>
      </c>
      <c r="D61" s="23">
        <v>0.77800000000000002</v>
      </c>
      <c r="E61" s="22">
        <v>1.786</v>
      </c>
      <c r="F61" s="22">
        <v>0</v>
      </c>
      <c r="G61" s="22">
        <v>3</v>
      </c>
      <c r="H61" s="22">
        <v>12</v>
      </c>
      <c r="I61" s="22">
        <v>3</v>
      </c>
      <c r="J61" s="22">
        <v>0</v>
      </c>
      <c r="K61" s="22" t="s">
        <v>121</v>
      </c>
    </row>
    <row r="62" spans="1:11" ht="15.75" thickBot="1">
      <c r="A62" s="21" t="s">
        <v>628</v>
      </c>
      <c r="B62" s="22">
        <v>305</v>
      </c>
      <c r="C62" s="23">
        <v>0.57099999999999995</v>
      </c>
      <c r="D62" s="24">
        <v>0.5</v>
      </c>
      <c r="E62" s="22">
        <v>1.889</v>
      </c>
      <c r="F62" s="22">
        <v>0</v>
      </c>
      <c r="G62" s="22">
        <v>1</v>
      </c>
      <c r="H62" s="22">
        <v>14</v>
      </c>
      <c r="I62" s="22">
        <v>3</v>
      </c>
      <c r="J62" s="22">
        <v>0</v>
      </c>
      <c r="K62" s="22">
        <v>2</v>
      </c>
    </row>
    <row r="63" spans="1:11" ht="15.75" thickBot="1">
      <c r="A63" s="21" t="s">
        <v>630</v>
      </c>
      <c r="B63" s="22">
        <v>327.2</v>
      </c>
      <c r="C63" s="23">
        <v>0.214</v>
      </c>
      <c r="D63" s="23">
        <v>0.44400000000000001</v>
      </c>
      <c r="E63" s="22">
        <v>1.875</v>
      </c>
      <c r="F63" s="22">
        <v>0</v>
      </c>
      <c r="G63" s="22">
        <v>3</v>
      </c>
      <c r="H63" s="22">
        <v>7</v>
      </c>
      <c r="I63" s="22">
        <v>6</v>
      </c>
      <c r="J63" s="22">
        <v>1</v>
      </c>
      <c r="K63" s="22">
        <v>8</v>
      </c>
    </row>
    <row r="64" spans="1:11" ht="15.75" thickBot="1">
      <c r="A64" s="21" t="s">
        <v>632</v>
      </c>
      <c r="B64" s="22">
        <v>303.3</v>
      </c>
      <c r="C64" s="24">
        <v>0.5</v>
      </c>
      <c r="D64" s="23">
        <v>0.55600000000000005</v>
      </c>
      <c r="E64" s="22">
        <v>2</v>
      </c>
      <c r="F64" s="22">
        <v>0</v>
      </c>
      <c r="G64" s="22">
        <v>2</v>
      </c>
      <c r="H64" s="22">
        <v>9</v>
      </c>
      <c r="I64" s="22">
        <v>6</v>
      </c>
      <c r="J64" s="22">
        <v>0</v>
      </c>
      <c r="K64" s="22">
        <v>7</v>
      </c>
    </row>
    <row r="65" spans="1:11" ht="15.75" thickBot="1">
      <c r="A65" s="21" t="s">
        <v>634</v>
      </c>
      <c r="B65" s="22">
        <v>298.10000000000002</v>
      </c>
      <c r="C65" s="23">
        <v>0.71399999999999997</v>
      </c>
      <c r="D65" s="23">
        <v>0.44400000000000001</v>
      </c>
      <c r="E65" s="22">
        <v>1.75</v>
      </c>
      <c r="F65" s="22">
        <v>0</v>
      </c>
      <c r="G65" s="22">
        <v>2</v>
      </c>
      <c r="H65" s="22">
        <v>12</v>
      </c>
      <c r="I65" s="22">
        <v>3</v>
      </c>
      <c r="J65" s="22">
        <v>1</v>
      </c>
      <c r="K65" s="22">
        <v>3</v>
      </c>
    </row>
    <row r="66" spans="1:11" ht="15.75" thickBot="1">
      <c r="A66" s="21" t="s">
        <v>636</v>
      </c>
      <c r="B66" s="22">
        <v>312.5</v>
      </c>
      <c r="C66" s="23">
        <v>0.35699999999999998</v>
      </c>
      <c r="D66" s="24">
        <v>0.5</v>
      </c>
      <c r="E66" s="22">
        <v>1.667</v>
      </c>
      <c r="F66" s="22">
        <v>0</v>
      </c>
      <c r="G66" s="22">
        <v>3</v>
      </c>
      <c r="H66" s="22">
        <v>9</v>
      </c>
      <c r="I66" s="22">
        <v>5</v>
      </c>
      <c r="J66" s="22">
        <v>1</v>
      </c>
      <c r="K66" s="22">
        <v>4</v>
      </c>
    </row>
    <row r="67" spans="1:11" ht="15.75" thickBot="1">
      <c r="A67" s="21" t="s">
        <v>638</v>
      </c>
      <c r="B67" s="22">
        <v>322.89999999999998</v>
      </c>
      <c r="C67" s="24">
        <v>0.5</v>
      </c>
      <c r="D67" s="23">
        <v>0.55600000000000005</v>
      </c>
      <c r="E67" s="22">
        <v>1.7</v>
      </c>
      <c r="F67" s="22">
        <v>0</v>
      </c>
      <c r="G67" s="22">
        <v>3</v>
      </c>
      <c r="H67" s="22">
        <v>14</v>
      </c>
      <c r="I67" s="22">
        <v>1</v>
      </c>
      <c r="J67" s="22">
        <v>0</v>
      </c>
      <c r="K67" s="22">
        <v>-2</v>
      </c>
    </row>
    <row r="68" spans="1:11" ht="15.75" thickBot="1">
      <c r="A68" s="21" t="s">
        <v>640</v>
      </c>
      <c r="B68" s="22">
        <v>294.3</v>
      </c>
      <c r="C68" s="24">
        <v>0.5</v>
      </c>
      <c r="D68" s="23">
        <v>0.66700000000000004</v>
      </c>
      <c r="E68" s="22">
        <v>1.667</v>
      </c>
      <c r="F68" s="22">
        <v>0</v>
      </c>
      <c r="G68" s="22">
        <v>4</v>
      </c>
      <c r="H68" s="22">
        <v>13</v>
      </c>
      <c r="I68" s="22">
        <v>1</v>
      </c>
      <c r="J68" s="22">
        <v>0</v>
      </c>
      <c r="K68" s="22">
        <v>-3</v>
      </c>
    </row>
    <row r="69" spans="1:11" ht="15.75" thickBot="1">
      <c r="A69" s="21" t="s">
        <v>642</v>
      </c>
      <c r="B69" s="22">
        <v>309.60000000000002</v>
      </c>
      <c r="C69" s="24">
        <v>0.5</v>
      </c>
      <c r="D69" s="23">
        <v>0.44400000000000001</v>
      </c>
      <c r="E69" s="22">
        <v>1.75</v>
      </c>
      <c r="F69" s="22">
        <v>0</v>
      </c>
      <c r="G69" s="22">
        <v>3</v>
      </c>
      <c r="H69" s="22">
        <v>9</v>
      </c>
      <c r="I69" s="22">
        <v>6</v>
      </c>
      <c r="J69" s="22">
        <v>0</v>
      </c>
      <c r="K69" s="22">
        <v>3</v>
      </c>
    </row>
    <row r="70" spans="1:11" ht="15.75" thickBot="1">
      <c r="A70" s="21" t="s">
        <v>644</v>
      </c>
      <c r="B70" s="22">
        <v>325.7</v>
      </c>
      <c r="C70" s="23">
        <v>0.71399999999999997</v>
      </c>
      <c r="D70" s="24">
        <v>0.5</v>
      </c>
      <c r="E70" s="22">
        <v>1.556</v>
      </c>
      <c r="F70" s="22">
        <v>0</v>
      </c>
      <c r="G70" s="22">
        <v>4</v>
      </c>
      <c r="H70" s="22">
        <v>11</v>
      </c>
      <c r="I70" s="22">
        <v>3</v>
      </c>
      <c r="J70" s="22">
        <v>0</v>
      </c>
      <c r="K70" s="22">
        <v>-1</v>
      </c>
    </row>
    <row r="71" spans="1:11" ht="15.75" thickBot="1">
      <c r="A71" s="21" t="s">
        <v>646</v>
      </c>
      <c r="B71" s="22">
        <v>328.9</v>
      </c>
      <c r="C71" s="23">
        <v>0.78600000000000003</v>
      </c>
      <c r="D71" s="23">
        <v>0.66700000000000004</v>
      </c>
      <c r="E71" s="22">
        <v>2</v>
      </c>
      <c r="F71" s="22">
        <v>0</v>
      </c>
      <c r="G71" s="22">
        <v>3</v>
      </c>
      <c r="H71" s="22">
        <v>11</v>
      </c>
      <c r="I71" s="22">
        <v>4</v>
      </c>
      <c r="J71" s="22">
        <v>0</v>
      </c>
      <c r="K71" s="22">
        <v>1</v>
      </c>
    </row>
    <row r="72" spans="1:11" ht="15.75" thickBot="1">
      <c r="A72" s="21" t="s">
        <v>648</v>
      </c>
      <c r="B72" s="22">
        <v>323.60000000000002</v>
      </c>
      <c r="C72" s="23">
        <v>0.64300000000000002</v>
      </c>
      <c r="D72" s="23">
        <v>0.61099999999999999</v>
      </c>
      <c r="E72" s="22">
        <v>1.7270000000000001</v>
      </c>
      <c r="F72" s="22">
        <v>0</v>
      </c>
      <c r="G72" s="22">
        <v>3</v>
      </c>
      <c r="H72" s="22">
        <v>13</v>
      </c>
      <c r="I72" s="22">
        <v>2</v>
      </c>
      <c r="J72" s="22">
        <v>0</v>
      </c>
      <c r="K72" s="22">
        <v>-1</v>
      </c>
    </row>
    <row r="73" spans="1:11" ht="15.75" thickBot="1">
      <c r="A73" s="21" t="s">
        <v>650</v>
      </c>
      <c r="B73" s="22">
        <v>298.3</v>
      </c>
      <c r="C73" s="23">
        <v>0.64300000000000002</v>
      </c>
      <c r="D73" s="23">
        <v>0.77800000000000002</v>
      </c>
      <c r="E73" s="22">
        <v>1.571</v>
      </c>
      <c r="F73" s="22">
        <v>2</v>
      </c>
      <c r="G73" s="22">
        <v>3</v>
      </c>
      <c r="H73" s="22">
        <v>12</v>
      </c>
      <c r="I73" s="22">
        <v>1</v>
      </c>
      <c r="J73" s="22">
        <v>0</v>
      </c>
      <c r="K73" s="22">
        <v>-6</v>
      </c>
    </row>
    <row r="74" spans="1:11" ht="15.75" thickBot="1">
      <c r="A74" s="21" t="s">
        <v>652</v>
      </c>
      <c r="B74" s="22">
        <v>293.89999999999998</v>
      </c>
      <c r="C74" s="23">
        <v>0.57099999999999995</v>
      </c>
      <c r="D74" s="23">
        <v>0.66700000000000004</v>
      </c>
      <c r="E74" s="22">
        <v>1.583</v>
      </c>
      <c r="F74" s="22">
        <v>2</v>
      </c>
      <c r="G74" s="22">
        <v>2</v>
      </c>
      <c r="H74" s="22">
        <v>12</v>
      </c>
      <c r="I74" s="22">
        <v>2</v>
      </c>
      <c r="J74" s="22">
        <v>0</v>
      </c>
      <c r="K74" s="22">
        <v>-4</v>
      </c>
    </row>
    <row r="75" spans="1:11" ht="15.75" thickBot="1">
      <c r="A75" s="21" t="s">
        <v>654</v>
      </c>
      <c r="B75" s="22">
        <v>300.5</v>
      </c>
      <c r="C75" s="23">
        <v>0.57099999999999995</v>
      </c>
      <c r="D75" s="23">
        <v>0.61099999999999999</v>
      </c>
      <c r="E75" s="22">
        <v>1.909</v>
      </c>
      <c r="F75" s="22">
        <v>0</v>
      </c>
      <c r="G75" s="22">
        <v>5</v>
      </c>
      <c r="H75" s="22">
        <v>8</v>
      </c>
      <c r="I75" s="22">
        <v>5</v>
      </c>
      <c r="J75" s="22">
        <v>0</v>
      </c>
      <c r="K75" s="22" t="s">
        <v>121</v>
      </c>
    </row>
    <row r="76" spans="1:11" ht="15.75" thickBot="1">
      <c r="A76" s="21" t="s">
        <v>656</v>
      </c>
      <c r="B76" s="22">
        <v>308</v>
      </c>
      <c r="C76" s="23">
        <v>0.71399999999999997</v>
      </c>
      <c r="D76" s="23">
        <v>0.61099999999999999</v>
      </c>
      <c r="E76" s="22">
        <v>1.6359999999999999</v>
      </c>
      <c r="F76" s="22">
        <v>0</v>
      </c>
      <c r="G76" s="22">
        <v>4</v>
      </c>
      <c r="H76" s="22">
        <v>10</v>
      </c>
      <c r="I76" s="22">
        <v>4</v>
      </c>
      <c r="J76" s="22">
        <v>0</v>
      </c>
      <c r="K76" s="22" t="s">
        <v>121</v>
      </c>
    </row>
    <row r="77" spans="1:11" ht="15.75" thickBot="1">
      <c r="A77" s="21" t="s">
        <v>658</v>
      </c>
      <c r="B77" s="22">
        <v>271.5</v>
      </c>
      <c r="C77" s="23">
        <v>0.35699999999999998</v>
      </c>
      <c r="D77" s="23">
        <v>0.27800000000000002</v>
      </c>
      <c r="E77" s="22">
        <v>2</v>
      </c>
      <c r="F77" s="22">
        <v>0</v>
      </c>
      <c r="G77" s="22">
        <v>1</v>
      </c>
      <c r="H77" s="22">
        <v>13</v>
      </c>
      <c r="I77" s="22">
        <v>4</v>
      </c>
      <c r="J77" s="22">
        <v>0</v>
      </c>
      <c r="K77" s="22">
        <v>3</v>
      </c>
    </row>
    <row r="78" spans="1:11" ht="15.75" thickBot="1">
      <c r="A78" s="21" t="s">
        <v>660</v>
      </c>
      <c r="B78" s="22">
        <v>340.9</v>
      </c>
      <c r="C78" s="24">
        <v>0.5</v>
      </c>
      <c r="D78" s="23">
        <v>0.55600000000000005</v>
      </c>
      <c r="E78" s="22">
        <v>2.1</v>
      </c>
      <c r="F78" s="22">
        <v>0</v>
      </c>
      <c r="G78" s="22">
        <v>2</v>
      </c>
      <c r="H78" s="22">
        <v>12</v>
      </c>
      <c r="I78" s="22">
        <v>4</v>
      </c>
      <c r="J78" s="22">
        <v>0</v>
      </c>
      <c r="K78" s="22">
        <v>2</v>
      </c>
    </row>
    <row r="79" spans="1:11" ht="15.75" thickBot="1">
      <c r="A79" s="21" t="s">
        <v>662</v>
      </c>
      <c r="B79" s="22">
        <v>312.7</v>
      </c>
      <c r="C79" s="23">
        <v>0.57099999999999995</v>
      </c>
      <c r="D79" s="23">
        <v>0.66700000000000004</v>
      </c>
      <c r="E79" s="22">
        <v>1.75</v>
      </c>
      <c r="F79" s="22">
        <v>0</v>
      </c>
      <c r="G79" s="22">
        <v>3</v>
      </c>
      <c r="H79" s="22">
        <v>15</v>
      </c>
      <c r="I79" s="22">
        <v>0</v>
      </c>
      <c r="J79" s="22">
        <v>0</v>
      </c>
      <c r="K79" s="22">
        <v>-3</v>
      </c>
    </row>
    <row r="80" spans="1:11" ht="15.75" thickBot="1">
      <c r="A80" s="21" t="s">
        <v>664</v>
      </c>
      <c r="B80" s="22">
        <v>359.3</v>
      </c>
      <c r="C80" s="24">
        <v>0.5</v>
      </c>
      <c r="D80" s="23">
        <v>0.83299999999999996</v>
      </c>
      <c r="E80" s="22">
        <v>1.8</v>
      </c>
      <c r="F80" s="22">
        <v>0</v>
      </c>
      <c r="G80" s="22">
        <v>5</v>
      </c>
      <c r="H80" s="22">
        <v>12</v>
      </c>
      <c r="I80" s="22">
        <v>1</v>
      </c>
      <c r="J80" s="22">
        <v>0</v>
      </c>
      <c r="K80" s="22">
        <v>-4</v>
      </c>
    </row>
    <row r="81" spans="1:11" ht="15.75" thickBot="1">
      <c r="A81" s="21" t="s">
        <v>666</v>
      </c>
      <c r="B81" s="22">
        <v>288</v>
      </c>
      <c r="C81" s="23">
        <v>0.64300000000000002</v>
      </c>
      <c r="D81" s="23">
        <v>0.44400000000000001</v>
      </c>
      <c r="E81" s="22">
        <v>1.75</v>
      </c>
      <c r="F81" s="22">
        <v>0</v>
      </c>
      <c r="G81" s="22">
        <v>3</v>
      </c>
      <c r="H81" s="22">
        <v>8</v>
      </c>
      <c r="I81" s="22">
        <v>6</v>
      </c>
      <c r="J81" s="22">
        <v>1</v>
      </c>
      <c r="K81" s="22">
        <v>5</v>
      </c>
    </row>
    <row r="82" spans="1:11" ht="15.75" thickBot="1">
      <c r="A82" s="21" t="s">
        <v>668</v>
      </c>
      <c r="B82" s="22">
        <v>308.39999999999998</v>
      </c>
      <c r="C82" s="23">
        <v>0.64300000000000002</v>
      </c>
      <c r="D82" s="23">
        <v>0.61099999999999999</v>
      </c>
      <c r="E82" s="22">
        <v>1.6359999999999999</v>
      </c>
      <c r="F82" s="22">
        <v>1</v>
      </c>
      <c r="G82" s="22">
        <v>2</v>
      </c>
      <c r="H82" s="22">
        <v>11</v>
      </c>
      <c r="I82" s="22">
        <v>3</v>
      </c>
      <c r="J82" s="22">
        <v>1</v>
      </c>
      <c r="K82" s="22">
        <v>1</v>
      </c>
    </row>
    <row r="83" spans="1:11" ht="15.75" thickBot="1">
      <c r="A83" s="21" t="s">
        <v>670</v>
      </c>
      <c r="B83" s="22">
        <v>299.10000000000002</v>
      </c>
      <c r="C83" s="23">
        <v>0.64300000000000002</v>
      </c>
      <c r="D83" s="24">
        <v>0.5</v>
      </c>
      <c r="E83" s="22">
        <v>2</v>
      </c>
      <c r="F83" s="22">
        <v>0</v>
      </c>
      <c r="G83" s="22">
        <v>1</v>
      </c>
      <c r="H83" s="22">
        <v>10</v>
      </c>
      <c r="I83" s="22">
        <v>5</v>
      </c>
      <c r="J83" s="22">
        <v>2</v>
      </c>
      <c r="K83" s="22">
        <v>8</v>
      </c>
    </row>
    <row r="84" spans="1:11" ht="15.75" thickBot="1">
      <c r="A84" s="21" t="s">
        <v>672</v>
      </c>
      <c r="B84" s="22">
        <v>321.10000000000002</v>
      </c>
      <c r="C84" s="23">
        <v>0.214</v>
      </c>
      <c r="D84" s="24">
        <v>0.5</v>
      </c>
      <c r="E84" s="22">
        <v>1.889</v>
      </c>
      <c r="F84" s="22">
        <v>0</v>
      </c>
      <c r="G84" s="22">
        <v>1</v>
      </c>
      <c r="H84" s="22">
        <v>14</v>
      </c>
      <c r="I84" s="22">
        <v>3</v>
      </c>
      <c r="J84" s="22">
        <v>0</v>
      </c>
      <c r="K84" s="22">
        <v>2</v>
      </c>
    </row>
    <row r="85" spans="1:11" ht="15.75" thickBot="1">
      <c r="A85" s="21" t="s">
        <v>674</v>
      </c>
      <c r="B85" s="22">
        <v>311.7</v>
      </c>
      <c r="C85" s="23">
        <v>0.78600000000000003</v>
      </c>
      <c r="D85" s="23">
        <v>0.72199999999999998</v>
      </c>
      <c r="E85" s="22">
        <v>1.538</v>
      </c>
      <c r="F85" s="22">
        <v>0</v>
      </c>
      <c r="G85" s="22">
        <v>7</v>
      </c>
      <c r="H85" s="22">
        <v>8</v>
      </c>
      <c r="I85" s="22">
        <v>3</v>
      </c>
      <c r="J85" s="22">
        <v>0</v>
      </c>
      <c r="K85" s="22">
        <v>-4</v>
      </c>
    </row>
    <row r="86" spans="1:11" ht="15.75" thickBot="1">
      <c r="A86" s="21" t="s">
        <v>676</v>
      </c>
      <c r="B86" s="22">
        <v>289.89999999999998</v>
      </c>
      <c r="C86" s="23">
        <v>0.64300000000000002</v>
      </c>
      <c r="D86" s="24">
        <v>0.5</v>
      </c>
      <c r="E86" s="22">
        <v>2</v>
      </c>
      <c r="F86" s="22">
        <v>0</v>
      </c>
      <c r="G86" s="22">
        <v>4</v>
      </c>
      <c r="H86" s="22">
        <v>8</v>
      </c>
      <c r="I86" s="22">
        <v>5</v>
      </c>
      <c r="J86" s="22">
        <v>1</v>
      </c>
      <c r="K86" s="22">
        <v>3</v>
      </c>
    </row>
    <row r="87" spans="1:11" ht="15.75" thickBot="1">
      <c r="A87" s="21" t="s">
        <v>678</v>
      </c>
      <c r="B87" s="22">
        <v>299.7</v>
      </c>
      <c r="C87" s="23">
        <v>0.35699999999999998</v>
      </c>
      <c r="D87" s="23">
        <v>0.77800000000000002</v>
      </c>
      <c r="E87" s="22">
        <v>2.1429999999999998</v>
      </c>
      <c r="F87" s="22">
        <v>0</v>
      </c>
      <c r="G87" s="22">
        <v>1</v>
      </c>
      <c r="H87" s="22">
        <v>12</v>
      </c>
      <c r="I87" s="22">
        <v>5</v>
      </c>
      <c r="J87" s="22">
        <v>0</v>
      </c>
      <c r="K87" s="22">
        <v>4</v>
      </c>
    </row>
    <row r="88" spans="1:11" ht="15.75" thickBot="1">
      <c r="A88" s="21" t="s">
        <v>680</v>
      </c>
      <c r="B88" s="22">
        <v>289.8</v>
      </c>
      <c r="C88" s="23">
        <v>0.64300000000000002</v>
      </c>
      <c r="D88" s="23">
        <v>0.44400000000000001</v>
      </c>
      <c r="E88" s="22">
        <v>2</v>
      </c>
      <c r="F88" s="22">
        <v>0</v>
      </c>
      <c r="G88" s="22">
        <v>1</v>
      </c>
      <c r="H88" s="22">
        <v>13</v>
      </c>
      <c r="I88" s="22">
        <v>4</v>
      </c>
      <c r="J88" s="22">
        <v>0</v>
      </c>
      <c r="K88" s="22">
        <v>3</v>
      </c>
    </row>
    <row r="89" spans="1:11" ht="15.75" thickBot="1">
      <c r="A89" s="21" t="s">
        <v>682</v>
      </c>
      <c r="B89" s="22">
        <v>303.10000000000002</v>
      </c>
      <c r="C89" s="23">
        <v>0.57099999999999995</v>
      </c>
      <c r="D89" s="23">
        <v>0.66700000000000004</v>
      </c>
      <c r="E89" s="22">
        <v>2.1669999999999998</v>
      </c>
      <c r="F89" s="22">
        <v>0</v>
      </c>
      <c r="G89" s="22">
        <v>2</v>
      </c>
      <c r="H89" s="22">
        <v>11</v>
      </c>
      <c r="I89" s="22">
        <v>5</v>
      </c>
      <c r="J89" s="22">
        <v>0</v>
      </c>
      <c r="K89" s="22">
        <v>3</v>
      </c>
    </row>
    <row r="90" spans="1:11" ht="15.75" thickBot="1">
      <c r="A90" s="21" t="s">
        <v>684</v>
      </c>
      <c r="B90" s="22">
        <v>340</v>
      </c>
      <c r="C90" s="23">
        <v>0.57099999999999995</v>
      </c>
      <c r="D90" s="23">
        <v>0.72199999999999998</v>
      </c>
      <c r="E90" s="22">
        <v>1.6919999999999999</v>
      </c>
      <c r="F90" s="22">
        <v>0</v>
      </c>
      <c r="G90" s="22">
        <v>4</v>
      </c>
      <c r="H90" s="22">
        <v>11</v>
      </c>
      <c r="I90" s="22">
        <v>3</v>
      </c>
      <c r="J90" s="22">
        <v>0</v>
      </c>
      <c r="K90" s="22">
        <v>-1</v>
      </c>
    </row>
    <row r="91" spans="1:11" ht="15.75" thickBot="1">
      <c r="A91" s="21" t="s">
        <v>686</v>
      </c>
      <c r="B91" s="22">
        <v>302.8</v>
      </c>
      <c r="C91" s="24">
        <v>0.5</v>
      </c>
      <c r="D91" s="23">
        <v>0.66700000000000004</v>
      </c>
      <c r="E91" s="22">
        <v>1.833</v>
      </c>
      <c r="F91" s="22">
        <v>0</v>
      </c>
      <c r="G91" s="22">
        <v>4</v>
      </c>
      <c r="H91" s="22">
        <v>10</v>
      </c>
      <c r="I91" s="22">
        <v>4</v>
      </c>
      <c r="J91" s="22">
        <v>0</v>
      </c>
      <c r="K91" s="22" t="s">
        <v>121</v>
      </c>
    </row>
    <row r="92" spans="1:11" ht="15.75" thickBot="1">
      <c r="A92" s="21" t="s">
        <v>688</v>
      </c>
      <c r="B92" s="22">
        <v>320.10000000000002</v>
      </c>
      <c r="C92" s="23">
        <v>0.57099999999999995</v>
      </c>
      <c r="D92" s="23">
        <v>0.61099999999999999</v>
      </c>
      <c r="E92" s="22">
        <v>1.8180000000000001</v>
      </c>
      <c r="F92" s="22">
        <v>0</v>
      </c>
      <c r="G92" s="22">
        <v>2</v>
      </c>
      <c r="H92" s="22">
        <v>13</v>
      </c>
      <c r="I92" s="22">
        <v>3</v>
      </c>
      <c r="J92" s="22">
        <v>0</v>
      </c>
      <c r="K92" s="22">
        <v>1</v>
      </c>
    </row>
    <row r="93" spans="1:11" ht="15.75" thickBot="1">
      <c r="A93" s="21" t="s">
        <v>690</v>
      </c>
      <c r="B93" s="22">
        <v>289.39999999999998</v>
      </c>
      <c r="C93" s="23">
        <v>0.35699999999999998</v>
      </c>
      <c r="D93" s="23">
        <v>0.61099999999999999</v>
      </c>
      <c r="E93" s="22">
        <v>1.909</v>
      </c>
      <c r="F93" s="22">
        <v>0</v>
      </c>
      <c r="G93" s="22">
        <v>1</v>
      </c>
      <c r="H93" s="22">
        <v>14</v>
      </c>
      <c r="I93" s="22">
        <v>3</v>
      </c>
      <c r="J93" s="22">
        <v>0</v>
      </c>
      <c r="K93" s="22">
        <v>2</v>
      </c>
    </row>
    <row r="94" spans="1:11" ht="15.75" thickBot="1">
      <c r="A94" s="21" t="s">
        <v>692</v>
      </c>
      <c r="B94" s="22">
        <v>307.2</v>
      </c>
      <c r="C94" s="23">
        <v>0.42899999999999999</v>
      </c>
      <c r="D94" s="24">
        <v>0.5</v>
      </c>
      <c r="E94" s="22">
        <v>1.778</v>
      </c>
      <c r="F94" s="22">
        <v>0</v>
      </c>
      <c r="G94" s="22">
        <v>2</v>
      </c>
      <c r="H94" s="22">
        <v>10</v>
      </c>
      <c r="I94" s="22">
        <v>6</v>
      </c>
      <c r="J94" s="22">
        <v>0</v>
      </c>
      <c r="K94" s="22">
        <v>4</v>
      </c>
    </row>
    <row r="95" spans="1:11" ht="15.75" thickBot="1">
      <c r="A95" s="21" t="s">
        <v>694</v>
      </c>
      <c r="B95" s="22">
        <v>270</v>
      </c>
      <c r="C95" s="23">
        <v>0.57099999999999995</v>
      </c>
      <c r="D95" s="23">
        <v>0.44400000000000001</v>
      </c>
      <c r="E95" s="22">
        <v>1.875</v>
      </c>
      <c r="F95" s="22">
        <v>0</v>
      </c>
      <c r="G95" s="22">
        <v>2</v>
      </c>
      <c r="H95" s="22">
        <v>7</v>
      </c>
      <c r="I95" s="22">
        <v>8</v>
      </c>
      <c r="J95" s="22">
        <v>1</v>
      </c>
      <c r="K95" s="22">
        <v>8</v>
      </c>
    </row>
    <row r="96" spans="1:11" ht="15.75" thickBot="1">
      <c r="A96" s="21" t="s">
        <v>696</v>
      </c>
      <c r="B96" s="22">
        <v>289.3</v>
      </c>
      <c r="C96" s="23">
        <v>0.42899999999999999</v>
      </c>
      <c r="D96" s="23">
        <v>0.61099999999999999</v>
      </c>
      <c r="E96" s="22">
        <v>1.6359999999999999</v>
      </c>
      <c r="F96" s="22">
        <v>0</v>
      </c>
      <c r="G96" s="22">
        <v>5</v>
      </c>
      <c r="H96" s="22">
        <v>11</v>
      </c>
      <c r="I96" s="22">
        <v>2</v>
      </c>
      <c r="J96" s="22">
        <v>0</v>
      </c>
      <c r="K96" s="22">
        <v>-3</v>
      </c>
    </row>
    <row r="97" spans="1:11" ht="15.75" thickBot="1">
      <c r="A97" s="21" t="s">
        <v>698</v>
      </c>
      <c r="B97" s="22">
        <v>275</v>
      </c>
      <c r="C97" s="23">
        <v>0.214</v>
      </c>
      <c r="D97" s="23">
        <v>0.27800000000000002</v>
      </c>
      <c r="E97" s="22">
        <v>1.8</v>
      </c>
      <c r="F97" s="22">
        <v>0</v>
      </c>
      <c r="G97" s="22">
        <v>2</v>
      </c>
      <c r="H97" s="22">
        <v>8</v>
      </c>
      <c r="I97" s="22">
        <v>5</v>
      </c>
      <c r="J97" s="22">
        <v>2</v>
      </c>
      <c r="K97" s="22">
        <v>10</v>
      </c>
    </row>
    <row r="98" spans="1:11" ht="15.75" thickBot="1">
      <c r="A98" s="21" t="s">
        <v>700</v>
      </c>
      <c r="B98" s="22">
        <v>302.10000000000002</v>
      </c>
      <c r="C98" s="23">
        <v>0.28599999999999998</v>
      </c>
      <c r="D98" s="23">
        <v>0.44400000000000001</v>
      </c>
      <c r="E98" s="22">
        <v>2.125</v>
      </c>
      <c r="F98" s="22">
        <v>0</v>
      </c>
      <c r="G98" s="22">
        <v>1</v>
      </c>
      <c r="H98" s="22">
        <v>12</v>
      </c>
      <c r="I98" s="22">
        <v>5</v>
      </c>
      <c r="J98" s="22">
        <v>0</v>
      </c>
      <c r="K98" s="22">
        <v>4</v>
      </c>
    </row>
    <row r="99" spans="1:11" ht="15.75" thickBot="1">
      <c r="A99" s="21" t="s">
        <v>702</v>
      </c>
      <c r="B99" s="22">
        <v>301.5</v>
      </c>
      <c r="C99" s="23">
        <v>0.57099999999999995</v>
      </c>
      <c r="D99" s="23">
        <v>0.55600000000000005</v>
      </c>
      <c r="E99" s="22">
        <v>1.8</v>
      </c>
      <c r="F99" s="22">
        <v>0</v>
      </c>
      <c r="G99" s="22">
        <v>2</v>
      </c>
      <c r="H99" s="22">
        <v>10</v>
      </c>
      <c r="I99" s="22">
        <v>6</v>
      </c>
      <c r="J99" s="22">
        <v>0</v>
      </c>
      <c r="K99" s="22">
        <v>4</v>
      </c>
    </row>
    <row r="100" spans="1:11" ht="15.75" thickBot="1">
      <c r="A100" s="21" t="s">
        <v>704</v>
      </c>
      <c r="B100" s="22">
        <v>286.89999999999998</v>
      </c>
      <c r="C100" s="23">
        <v>0.42899999999999999</v>
      </c>
      <c r="D100" s="23">
        <v>0.55600000000000005</v>
      </c>
      <c r="E100" s="22">
        <v>2</v>
      </c>
      <c r="F100" s="22">
        <v>0</v>
      </c>
      <c r="G100" s="22">
        <v>1</v>
      </c>
      <c r="H100" s="22">
        <v>10</v>
      </c>
      <c r="I100" s="22">
        <v>7</v>
      </c>
      <c r="J100" s="22">
        <v>0</v>
      </c>
      <c r="K100" s="22">
        <v>6</v>
      </c>
    </row>
    <row r="101" spans="1:11" ht="15.75" thickBot="1">
      <c r="A101" s="21" t="s">
        <v>706</v>
      </c>
      <c r="B101" s="22">
        <v>318.2</v>
      </c>
      <c r="C101" s="24">
        <v>0.5</v>
      </c>
      <c r="D101" s="23">
        <v>0.72199999999999998</v>
      </c>
      <c r="E101" s="22">
        <v>1.7689999999999999</v>
      </c>
      <c r="F101" s="22">
        <v>0</v>
      </c>
      <c r="G101" s="22">
        <v>3</v>
      </c>
      <c r="H101" s="22">
        <v>12</v>
      </c>
      <c r="I101" s="22">
        <v>2</v>
      </c>
      <c r="J101" s="22">
        <v>1</v>
      </c>
      <c r="K101" s="22">
        <v>1</v>
      </c>
    </row>
    <row r="102" spans="1:11" ht="15.75" thickBot="1">
      <c r="A102" s="21" t="s">
        <v>708</v>
      </c>
      <c r="B102" s="22">
        <v>307.5</v>
      </c>
      <c r="C102" s="23">
        <v>0.71399999999999997</v>
      </c>
      <c r="D102" s="23">
        <v>0.77800000000000002</v>
      </c>
      <c r="E102" s="22">
        <v>1.643</v>
      </c>
      <c r="F102" s="22">
        <v>0</v>
      </c>
      <c r="G102" s="22">
        <v>5</v>
      </c>
      <c r="H102" s="22">
        <v>11</v>
      </c>
      <c r="I102" s="22">
        <v>2</v>
      </c>
      <c r="J102" s="22">
        <v>0</v>
      </c>
      <c r="K102" s="22">
        <v>-3</v>
      </c>
    </row>
    <row r="103" spans="1:11" ht="15.75" thickBot="1">
      <c r="A103" s="21" t="s">
        <v>710</v>
      </c>
      <c r="B103" s="22">
        <v>313.89999999999998</v>
      </c>
      <c r="C103" s="23">
        <v>0.28599999999999998</v>
      </c>
      <c r="D103" s="23">
        <v>0.72199999999999998</v>
      </c>
      <c r="E103" s="22">
        <v>1.8460000000000001</v>
      </c>
      <c r="F103" s="22">
        <v>0</v>
      </c>
      <c r="G103" s="22">
        <v>2</v>
      </c>
      <c r="H103" s="22">
        <v>15</v>
      </c>
      <c r="I103" s="22">
        <v>0</v>
      </c>
      <c r="J103" s="22">
        <v>1</v>
      </c>
      <c r="K103" s="22" t="s">
        <v>121</v>
      </c>
    </row>
    <row r="104" spans="1:11" ht="15.75" thickBot="1">
      <c r="A104" s="21" t="s">
        <v>712</v>
      </c>
      <c r="B104" s="22">
        <v>308.7</v>
      </c>
      <c r="C104" s="23">
        <v>0.42899999999999999</v>
      </c>
      <c r="D104" s="23">
        <v>0.55600000000000005</v>
      </c>
      <c r="E104" s="22">
        <v>1.7</v>
      </c>
      <c r="F104" s="22">
        <v>0</v>
      </c>
      <c r="G104" s="22">
        <v>3</v>
      </c>
      <c r="H104" s="22">
        <v>12</v>
      </c>
      <c r="I104" s="22">
        <v>3</v>
      </c>
      <c r="J104" s="22">
        <v>0</v>
      </c>
      <c r="K104" s="22" t="s">
        <v>121</v>
      </c>
    </row>
    <row r="105" spans="1:11" ht="15.75" thickBot="1">
      <c r="A105" s="21" t="s">
        <v>714</v>
      </c>
      <c r="B105" s="22">
        <v>314.2</v>
      </c>
      <c r="C105" s="23">
        <v>0.42899999999999999</v>
      </c>
      <c r="D105" s="23">
        <v>0.44400000000000001</v>
      </c>
      <c r="E105" s="22">
        <v>2</v>
      </c>
      <c r="F105" s="22">
        <v>0</v>
      </c>
      <c r="G105" s="22">
        <v>2</v>
      </c>
      <c r="H105" s="22">
        <v>11</v>
      </c>
      <c r="I105" s="22">
        <v>4</v>
      </c>
      <c r="J105" s="22">
        <v>1</v>
      </c>
      <c r="K105" s="22">
        <v>4</v>
      </c>
    </row>
    <row r="106" spans="1:11" ht="15.75" thickBot="1">
      <c r="A106" s="21" t="s">
        <v>716</v>
      </c>
      <c r="B106" s="22">
        <v>315.89999999999998</v>
      </c>
      <c r="C106" s="23">
        <v>0.71399999999999997</v>
      </c>
      <c r="D106" s="23">
        <v>0.61099999999999999</v>
      </c>
      <c r="E106" s="22">
        <v>1.5449999999999999</v>
      </c>
      <c r="F106" s="22">
        <v>0</v>
      </c>
      <c r="G106" s="22">
        <v>5</v>
      </c>
      <c r="H106" s="22">
        <v>10</v>
      </c>
      <c r="I106" s="22">
        <v>3</v>
      </c>
      <c r="J106" s="22">
        <v>0</v>
      </c>
      <c r="K106" s="22">
        <v>-2</v>
      </c>
    </row>
    <row r="107" spans="1:11" ht="15.75" thickBot="1">
      <c r="A107" s="21" t="s">
        <v>718</v>
      </c>
      <c r="B107" s="22">
        <v>301.89999999999998</v>
      </c>
      <c r="C107" s="24">
        <v>0.5</v>
      </c>
      <c r="D107" s="23">
        <v>0.72199999999999998</v>
      </c>
      <c r="E107" s="22">
        <v>1.538</v>
      </c>
      <c r="F107" s="22">
        <v>0</v>
      </c>
      <c r="G107" s="22">
        <v>6</v>
      </c>
      <c r="H107" s="22">
        <v>10</v>
      </c>
      <c r="I107" s="22">
        <v>2</v>
      </c>
      <c r="J107" s="22">
        <v>0</v>
      </c>
      <c r="K107" s="22">
        <v>-4</v>
      </c>
    </row>
    <row r="108" spans="1:11" ht="15.75" thickBot="1">
      <c r="A108" s="21" t="s">
        <v>720</v>
      </c>
      <c r="B108" s="22">
        <v>300</v>
      </c>
      <c r="C108" s="23">
        <v>0.35699999999999998</v>
      </c>
      <c r="D108" s="23">
        <v>0.44400000000000001</v>
      </c>
      <c r="E108" s="22">
        <v>1.875</v>
      </c>
      <c r="F108" s="22">
        <v>0</v>
      </c>
      <c r="G108" s="22">
        <v>1</v>
      </c>
      <c r="H108" s="22">
        <v>15</v>
      </c>
      <c r="I108" s="22">
        <v>2</v>
      </c>
      <c r="J108" s="22">
        <v>0</v>
      </c>
      <c r="K108" s="22">
        <v>1</v>
      </c>
    </row>
    <row r="109" spans="1:11" ht="15.75" thickBot="1">
      <c r="A109" s="21" t="s">
        <v>722</v>
      </c>
      <c r="B109" s="22">
        <v>305.3</v>
      </c>
      <c r="C109" s="23">
        <v>0.57099999999999995</v>
      </c>
      <c r="D109" s="23">
        <v>0.55600000000000005</v>
      </c>
      <c r="E109" s="22">
        <v>1.7</v>
      </c>
      <c r="F109" s="22">
        <v>0</v>
      </c>
      <c r="G109" s="22">
        <v>4</v>
      </c>
      <c r="H109" s="22">
        <v>10</v>
      </c>
      <c r="I109" s="22">
        <v>3</v>
      </c>
      <c r="J109" s="22">
        <v>1</v>
      </c>
      <c r="K109" s="22">
        <v>1</v>
      </c>
    </row>
    <row r="110" spans="1:11" ht="15.75" thickBot="1">
      <c r="A110" s="21" t="s">
        <v>724</v>
      </c>
      <c r="B110" s="22">
        <v>309.60000000000002</v>
      </c>
      <c r="C110" s="23">
        <v>0.64300000000000002</v>
      </c>
      <c r="D110" s="23">
        <v>0.61099999999999999</v>
      </c>
      <c r="E110" s="22">
        <v>2</v>
      </c>
      <c r="F110" s="22">
        <v>0</v>
      </c>
      <c r="G110" s="22">
        <v>1</v>
      </c>
      <c r="H110" s="22">
        <v>10</v>
      </c>
      <c r="I110" s="22">
        <v>7</v>
      </c>
      <c r="J110" s="22">
        <v>0</v>
      </c>
      <c r="K110" s="22">
        <v>6</v>
      </c>
    </row>
    <row r="111" spans="1:11" ht="15.75" thickBot="1">
      <c r="A111" s="21" t="s">
        <v>726</v>
      </c>
      <c r="B111" s="22">
        <v>305.5</v>
      </c>
      <c r="C111" s="24">
        <v>0.5</v>
      </c>
      <c r="D111" s="23">
        <v>0.61099999999999999</v>
      </c>
      <c r="E111" s="22">
        <v>1.8180000000000001</v>
      </c>
      <c r="F111" s="22">
        <v>0</v>
      </c>
      <c r="G111" s="22">
        <v>3</v>
      </c>
      <c r="H111" s="22">
        <v>12</v>
      </c>
      <c r="I111" s="22">
        <v>3</v>
      </c>
      <c r="J111" s="22">
        <v>0</v>
      </c>
      <c r="K111" s="22" t="s">
        <v>121</v>
      </c>
    </row>
    <row r="112" spans="1:11" ht="15.75" thickBot="1">
      <c r="A112" s="21" t="s">
        <v>728</v>
      </c>
      <c r="B112" s="22">
        <v>307.60000000000002</v>
      </c>
      <c r="C112" s="23">
        <v>0.71399999999999997</v>
      </c>
      <c r="D112" s="23">
        <v>0.77800000000000002</v>
      </c>
      <c r="E112" s="22">
        <v>2</v>
      </c>
      <c r="F112" s="22">
        <v>0</v>
      </c>
      <c r="G112" s="22">
        <v>1</v>
      </c>
      <c r="H112" s="22">
        <v>15</v>
      </c>
      <c r="I112" s="22">
        <v>2</v>
      </c>
      <c r="J112" s="22">
        <v>0</v>
      </c>
      <c r="K112" s="22">
        <v>1</v>
      </c>
    </row>
    <row r="113" spans="1:11" ht="15.75" thickBot="1">
      <c r="A113" s="21" t="s">
        <v>730</v>
      </c>
      <c r="B113" s="22">
        <v>322.3</v>
      </c>
      <c r="C113" s="23">
        <v>0.35699999999999998</v>
      </c>
      <c r="D113" s="23">
        <v>0.72199999999999998</v>
      </c>
      <c r="E113" s="22">
        <v>1.8460000000000001</v>
      </c>
      <c r="F113" s="22">
        <v>0</v>
      </c>
      <c r="G113" s="22">
        <v>2</v>
      </c>
      <c r="H113" s="22">
        <v>13</v>
      </c>
      <c r="I113" s="22">
        <v>3</v>
      </c>
      <c r="J113" s="22">
        <v>0</v>
      </c>
      <c r="K113" s="22">
        <v>1</v>
      </c>
    </row>
    <row r="114" spans="1:11" ht="15.75" thickBot="1">
      <c r="A114" s="21" t="s">
        <v>732</v>
      </c>
      <c r="B114" s="22">
        <v>298.5</v>
      </c>
      <c r="C114" s="23">
        <v>0.35699999999999998</v>
      </c>
      <c r="D114" s="23">
        <v>0.33300000000000002</v>
      </c>
      <c r="E114" s="22">
        <v>1.833</v>
      </c>
      <c r="F114" s="22">
        <v>0</v>
      </c>
      <c r="G114" s="22">
        <v>2</v>
      </c>
      <c r="H114" s="22">
        <v>12</v>
      </c>
      <c r="I114" s="22">
        <v>4</v>
      </c>
      <c r="J114" s="22">
        <v>0</v>
      </c>
      <c r="K114" s="22">
        <v>2</v>
      </c>
    </row>
    <row r="115" spans="1:11" ht="15.75" thickBot="1">
      <c r="A115" s="21" t="s">
        <v>734</v>
      </c>
      <c r="B115" s="22">
        <v>311</v>
      </c>
      <c r="C115" s="23">
        <v>0.64300000000000002</v>
      </c>
      <c r="D115" s="23">
        <v>0.44400000000000001</v>
      </c>
      <c r="E115" s="22">
        <v>1.625</v>
      </c>
      <c r="F115" s="22">
        <v>0</v>
      </c>
      <c r="G115" s="22">
        <v>3</v>
      </c>
      <c r="H115" s="22">
        <v>8</v>
      </c>
      <c r="I115" s="22">
        <v>7</v>
      </c>
      <c r="J115" s="22">
        <v>0</v>
      </c>
      <c r="K115" s="22">
        <v>4</v>
      </c>
    </row>
    <row r="116" spans="1:11" ht="15.75" thickBot="1">
      <c r="A116" s="21" t="s">
        <v>736</v>
      </c>
      <c r="B116" s="22">
        <v>289.89999999999998</v>
      </c>
      <c r="C116" s="23">
        <v>0.78600000000000003</v>
      </c>
      <c r="D116" s="23">
        <v>0.83299999999999996</v>
      </c>
      <c r="E116" s="22">
        <v>1.9330000000000001</v>
      </c>
      <c r="F116" s="22">
        <v>0</v>
      </c>
      <c r="G116" s="22">
        <v>1</v>
      </c>
      <c r="H116" s="22">
        <v>16</v>
      </c>
      <c r="I116" s="22">
        <v>1</v>
      </c>
      <c r="J116" s="22">
        <v>0</v>
      </c>
      <c r="K116" s="22" t="s">
        <v>121</v>
      </c>
    </row>
    <row r="117" spans="1:11" ht="15.75" thickBot="1">
      <c r="A117" s="21" t="s">
        <v>738</v>
      </c>
      <c r="B117" s="22">
        <v>326.7</v>
      </c>
      <c r="C117" s="23">
        <v>0.28599999999999998</v>
      </c>
      <c r="D117" s="23">
        <v>0.77800000000000002</v>
      </c>
      <c r="E117" s="22">
        <v>1.643</v>
      </c>
      <c r="F117" s="22">
        <v>0</v>
      </c>
      <c r="G117" s="22">
        <v>5</v>
      </c>
      <c r="H117" s="22">
        <v>11</v>
      </c>
      <c r="I117" s="22">
        <v>2</v>
      </c>
      <c r="J117" s="22">
        <v>0</v>
      </c>
      <c r="K117" s="22">
        <v>-3</v>
      </c>
    </row>
    <row r="118" spans="1:11" ht="15.75" thickBot="1">
      <c r="A118" s="21" t="s">
        <v>740</v>
      </c>
      <c r="B118" s="22">
        <v>311.8</v>
      </c>
      <c r="C118" s="23">
        <v>0.64300000000000002</v>
      </c>
      <c r="D118" s="23">
        <v>0.55600000000000005</v>
      </c>
      <c r="E118" s="22">
        <v>1.8</v>
      </c>
      <c r="F118" s="22">
        <v>0</v>
      </c>
      <c r="G118" s="22">
        <v>3</v>
      </c>
      <c r="H118" s="22">
        <v>12</v>
      </c>
      <c r="I118" s="22">
        <v>3</v>
      </c>
      <c r="J118" s="22">
        <v>0</v>
      </c>
      <c r="K118" s="22" t="s">
        <v>121</v>
      </c>
    </row>
    <row r="119" spans="1:11" ht="15.75" thickBot="1">
      <c r="A119" s="21" t="s">
        <v>742</v>
      </c>
      <c r="B119" s="22">
        <v>325.2</v>
      </c>
      <c r="C119" s="23">
        <v>0.71399999999999997</v>
      </c>
      <c r="D119" s="23">
        <v>0.66700000000000004</v>
      </c>
      <c r="E119" s="22">
        <v>1.75</v>
      </c>
      <c r="F119" s="22">
        <v>0</v>
      </c>
      <c r="G119" s="22">
        <v>5</v>
      </c>
      <c r="H119" s="22">
        <v>10</v>
      </c>
      <c r="I119" s="22">
        <v>3</v>
      </c>
      <c r="J119" s="22">
        <v>0</v>
      </c>
      <c r="K119" s="22">
        <v>-2</v>
      </c>
    </row>
    <row r="120" spans="1:11" ht="15.75" thickBot="1">
      <c r="A120" s="21" t="s">
        <v>744</v>
      </c>
      <c r="B120" s="22">
        <v>302.60000000000002</v>
      </c>
      <c r="C120" s="23">
        <v>0.64300000000000002</v>
      </c>
      <c r="D120" s="23">
        <v>0.55600000000000005</v>
      </c>
      <c r="E120" s="22">
        <v>2</v>
      </c>
      <c r="F120" s="22">
        <v>0</v>
      </c>
      <c r="G120" s="22">
        <v>2</v>
      </c>
      <c r="H120" s="22">
        <v>12</v>
      </c>
      <c r="I120" s="22">
        <v>3</v>
      </c>
      <c r="J120" s="22">
        <v>1</v>
      </c>
      <c r="K120" s="22">
        <v>3</v>
      </c>
    </row>
    <row r="121" spans="1:11" ht="15.75" thickBot="1">
      <c r="A121" s="21" t="s">
        <v>746</v>
      </c>
      <c r="B121" s="22">
        <v>297</v>
      </c>
      <c r="C121" s="23">
        <v>0.78600000000000003</v>
      </c>
      <c r="D121" s="23">
        <v>0.66700000000000004</v>
      </c>
      <c r="E121" s="22">
        <v>1.833</v>
      </c>
      <c r="F121" s="22">
        <v>0</v>
      </c>
      <c r="G121" s="22">
        <v>4</v>
      </c>
      <c r="H121" s="22">
        <v>9</v>
      </c>
      <c r="I121" s="22">
        <v>4</v>
      </c>
      <c r="J121" s="22">
        <v>0</v>
      </c>
      <c r="K121" s="22">
        <v>4</v>
      </c>
    </row>
    <row r="122" spans="1:11" ht="15.75" thickBot="1">
      <c r="A122" s="21" t="s">
        <v>748</v>
      </c>
      <c r="B122" s="22">
        <v>308.3</v>
      </c>
      <c r="C122" s="23">
        <v>0.64300000000000002</v>
      </c>
      <c r="D122" s="23">
        <v>0.44400000000000001</v>
      </c>
      <c r="E122" s="22">
        <v>1.875</v>
      </c>
      <c r="F122" s="22">
        <v>0</v>
      </c>
      <c r="G122" s="22">
        <v>3</v>
      </c>
      <c r="H122" s="22">
        <v>10</v>
      </c>
      <c r="I122" s="22">
        <v>5</v>
      </c>
      <c r="J122" s="22">
        <v>0</v>
      </c>
      <c r="K122" s="22">
        <v>2</v>
      </c>
    </row>
    <row r="123" spans="1:11" ht="15.75" thickBot="1">
      <c r="A123" s="21" t="s">
        <v>750</v>
      </c>
      <c r="B123" s="22">
        <v>286.8</v>
      </c>
      <c r="C123" s="23">
        <v>0.35699999999999998</v>
      </c>
      <c r="D123" s="23">
        <v>0.61099999999999999</v>
      </c>
      <c r="E123" s="22">
        <v>2.0910000000000002</v>
      </c>
      <c r="F123" s="22">
        <v>0</v>
      </c>
      <c r="G123" s="22">
        <v>0</v>
      </c>
      <c r="H123" s="22">
        <v>12</v>
      </c>
      <c r="I123" s="22">
        <v>5</v>
      </c>
      <c r="J123" s="22">
        <v>1</v>
      </c>
      <c r="K123" s="22">
        <v>7</v>
      </c>
    </row>
    <row r="124" spans="1:11" ht="15.75" thickBot="1">
      <c r="A124" s="21" t="s">
        <v>752</v>
      </c>
      <c r="B124" s="22">
        <v>341.1</v>
      </c>
      <c r="C124" s="23">
        <v>0.42899999999999999</v>
      </c>
      <c r="D124" s="23">
        <v>0.88900000000000001</v>
      </c>
      <c r="E124" s="22">
        <v>1.875</v>
      </c>
      <c r="F124" s="22">
        <v>0</v>
      </c>
      <c r="G124" s="22">
        <v>2</v>
      </c>
      <c r="H124" s="22">
        <v>16</v>
      </c>
      <c r="I124" s="22">
        <v>0</v>
      </c>
      <c r="J124" s="22">
        <v>0</v>
      </c>
      <c r="K124" s="22">
        <v>-2</v>
      </c>
    </row>
    <row r="125" spans="1:11" ht="15.75" thickBot="1">
      <c r="A125" s="21" t="s">
        <v>754</v>
      </c>
      <c r="B125" s="22">
        <v>301.2</v>
      </c>
      <c r="C125" s="23">
        <v>0.71399999999999997</v>
      </c>
      <c r="D125" s="23">
        <v>0.66700000000000004</v>
      </c>
      <c r="E125" s="22">
        <v>1.583</v>
      </c>
      <c r="F125" s="22">
        <v>0</v>
      </c>
      <c r="G125" s="22">
        <v>5</v>
      </c>
      <c r="H125" s="22">
        <v>9</v>
      </c>
      <c r="I125" s="22">
        <v>3</v>
      </c>
      <c r="J125" s="22">
        <v>1</v>
      </c>
      <c r="K125" s="22" t="s">
        <v>121</v>
      </c>
    </row>
    <row r="126" spans="1:11" ht="15.75" thickBot="1">
      <c r="A126" s="21" t="s">
        <v>756</v>
      </c>
      <c r="B126" s="22">
        <v>314.3</v>
      </c>
      <c r="C126" s="24">
        <v>0.5</v>
      </c>
      <c r="D126" s="23">
        <v>0.66700000000000004</v>
      </c>
      <c r="E126" s="22">
        <v>1.75</v>
      </c>
      <c r="F126" s="22">
        <v>0</v>
      </c>
      <c r="G126" s="22">
        <v>4</v>
      </c>
      <c r="H126" s="22">
        <v>12</v>
      </c>
      <c r="I126" s="22">
        <v>1</v>
      </c>
      <c r="J126" s="22">
        <v>1</v>
      </c>
      <c r="K126" s="22">
        <v>-1</v>
      </c>
    </row>
    <row r="127" spans="1:11" ht="15.75" thickBot="1">
      <c r="A127" s="21" t="s">
        <v>758</v>
      </c>
      <c r="B127" s="22">
        <v>296.10000000000002</v>
      </c>
      <c r="C127" s="23">
        <v>0.214</v>
      </c>
      <c r="D127" s="23">
        <v>0.44400000000000001</v>
      </c>
      <c r="E127" s="22">
        <v>2</v>
      </c>
      <c r="F127" s="22">
        <v>0</v>
      </c>
      <c r="G127" s="22">
        <v>0</v>
      </c>
      <c r="H127" s="22">
        <v>14</v>
      </c>
      <c r="I127" s="22">
        <v>4</v>
      </c>
      <c r="J127" s="22">
        <v>0</v>
      </c>
      <c r="K127" s="22">
        <v>4</v>
      </c>
    </row>
    <row r="128" spans="1:11" ht="15.75" thickBot="1">
      <c r="A128" s="21" t="s">
        <v>760</v>
      </c>
      <c r="B128" s="22">
        <v>309</v>
      </c>
      <c r="C128" s="23">
        <v>0.42899999999999999</v>
      </c>
      <c r="D128" s="23">
        <v>0.44400000000000001</v>
      </c>
      <c r="E128" s="22">
        <v>1.875</v>
      </c>
      <c r="F128" s="22">
        <v>0</v>
      </c>
      <c r="G128" s="22">
        <v>1</v>
      </c>
      <c r="H128" s="22">
        <v>10</v>
      </c>
      <c r="I128" s="22">
        <v>6</v>
      </c>
      <c r="J128" s="22">
        <v>0</v>
      </c>
      <c r="K128" s="22">
        <v>8</v>
      </c>
    </row>
    <row r="129" spans="1:11" ht="15.75" thickBot="1">
      <c r="A129" s="21" t="s">
        <v>762</v>
      </c>
      <c r="B129" s="22">
        <v>311.7</v>
      </c>
      <c r="C129" s="23">
        <v>0.28599999999999998</v>
      </c>
      <c r="D129" s="23">
        <v>0.66700000000000004</v>
      </c>
      <c r="E129" s="22">
        <v>2.0830000000000002</v>
      </c>
      <c r="F129" s="22">
        <v>0</v>
      </c>
      <c r="G129" s="22">
        <v>0</v>
      </c>
      <c r="H129" s="22">
        <v>15</v>
      </c>
      <c r="I129" s="22">
        <v>3</v>
      </c>
      <c r="J129" s="22">
        <v>0</v>
      </c>
      <c r="K129" s="22">
        <v>3</v>
      </c>
    </row>
    <row r="130" spans="1:11" ht="15.75" thickBot="1">
      <c r="A130" s="21" t="s">
        <v>764</v>
      </c>
      <c r="B130" s="22">
        <v>317.10000000000002</v>
      </c>
      <c r="C130" s="24">
        <v>0.5</v>
      </c>
      <c r="D130" s="23">
        <v>0.61099999999999999</v>
      </c>
      <c r="E130" s="22">
        <v>1.8180000000000001</v>
      </c>
      <c r="F130" s="22">
        <v>0</v>
      </c>
      <c r="G130" s="22">
        <v>2</v>
      </c>
      <c r="H130" s="22">
        <v>13</v>
      </c>
      <c r="I130" s="22">
        <v>3</v>
      </c>
      <c r="J130" s="22">
        <v>0</v>
      </c>
      <c r="K130" s="22">
        <v>1</v>
      </c>
    </row>
    <row r="131" spans="1:11" ht="15.75" thickBot="1">
      <c r="A131" s="21" t="s">
        <v>766</v>
      </c>
      <c r="B131" s="22">
        <v>293.89999999999998</v>
      </c>
      <c r="C131" s="23">
        <v>0.42899999999999999</v>
      </c>
      <c r="D131" s="23">
        <v>0.72199999999999998</v>
      </c>
      <c r="E131" s="22">
        <v>2.1539999999999999</v>
      </c>
      <c r="F131" s="22">
        <v>0</v>
      </c>
      <c r="G131" s="22">
        <v>2</v>
      </c>
      <c r="H131" s="22">
        <v>11</v>
      </c>
      <c r="I131" s="22">
        <v>5</v>
      </c>
      <c r="J131" s="22">
        <v>0</v>
      </c>
      <c r="K131" s="22">
        <v>3</v>
      </c>
    </row>
    <row r="132" spans="1:11" ht="15.75" thickBot="1">
      <c r="A132" s="21" t="s">
        <v>768</v>
      </c>
      <c r="B132" s="22">
        <v>328.7</v>
      </c>
      <c r="C132" s="23">
        <v>0.57099999999999995</v>
      </c>
      <c r="D132" s="23">
        <v>0.66700000000000004</v>
      </c>
      <c r="E132" s="22">
        <v>1.917</v>
      </c>
      <c r="F132" s="22">
        <v>0</v>
      </c>
      <c r="G132" s="22">
        <v>2</v>
      </c>
      <c r="H132" s="22">
        <v>14</v>
      </c>
      <c r="I132" s="22">
        <v>2</v>
      </c>
      <c r="J132" s="22">
        <v>0</v>
      </c>
      <c r="K132" s="22" t="s">
        <v>121</v>
      </c>
    </row>
    <row r="133" spans="1:11" ht="15.75" thickBot="1">
      <c r="A133" s="21" t="s">
        <v>770</v>
      </c>
      <c r="B133" s="22">
        <v>307.60000000000002</v>
      </c>
      <c r="C133" s="23">
        <v>0.42899999999999999</v>
      </c>
      <c r="D133" s="23">
        <v>0.38900000000000001</v>
      </c>
      <c r="E133" s="22">
        <v>2</v>
      </c>
      <c r="F133" s="22">
        <v>0</v>
      </c>
      <c r="G133" s="22">
        <v>1</v>
      </c>
      <c r="H133" s="22">
        <v>9</v>
      </c>
      <c r="I133" s="22">
        <v>7</v>
      </c>
      <c r="J133" s="22">
        <v>0</v>
      </c>
      <c r="K133" s="22">
        <v>9</v>
      </c>
    </row>
    <row r="134" spans="1:11" ht="15.75" thickBot="1">
      <c r="A134" s="21" t="s">
        <v>772</v>
      </c>
      <c r="B134" s="22">
        <v>304.3</v>
      </c>
      <c r="C134" s="23">
        <v>0.57099999999999995</v>
      </c>
      <c r="D134" s="24">
        <v>0.5</v>
      </c>
      <c r="E134" s="22">
        <v>1.778</v>
      </c>
      <c r="F134" s="22">
        <v>0</v>
      </c>
      <c r="G134" s="22">
        <v>2</v>
      </c>
      <c r="H134" s="22">
        <v>11</v>
      </c>
      <c r="I134" s="22">
        <v>3</v>
      </c>
      <c r="J134" s="22">
        <v>2</v>
      </c>
      <c r="K134" s="22">
        <v>5</v>
      </c>
    </row>
    <row r="135" spans="1:11" ht="15.75" thickBot="1">
      <c r="A135" s="21" t="s">
        <v>818</v>
      </c>
      <c r="B135" s="22">
        <v>301.60000000000002</v>
      </c>
      <c r="C135" s="24">
        <v>0.5</v>
      </c>
      <c r="D135" s="23">
        <v>0.44400000000000001</v>
      </c>
      <c r="E135" s="22">
        <v>2</v>
      </c>
      <c r="F135" s="22">
        <v>0</v>
      </c>
      <c r="G135" s="22">
        <v>0</v>
      </c>
      <c r="H135" s="22">
        <v>13</v>
      </c>
      <c r="I135" s="22">
        <v>2</v>
      </c>
      <c r="J135" s="22">
        <v>2</v>
      </c>
      <c r="K135" s="22">
        <v>9</v>
      </c>
    </row>
    <row r="136" spans="1:11" ht="15.75" thickBot="1">
      <c r="A136" s="21" t="s">
        <v>774</v>
      </c>
      <c r="B136" s="22">
        <v>295.10000000000002</v>
      </c>
      <c r="C136" s="23">
        <v>0.57099999999999995</v>
      </c>
      <c r="D136" s="23">
        <v>0.55600000000000005</v>
      </c>
      <c r="E136" s="22">
        <v>1.7</v>
      </c>
      <c r="F136" s="22">
        <v>0</v>
      </c>
      <c r="G136" s="22">
        <v>3</v>
      </c>
      <c r="H136" s="22">
        <v>12</v>
      </c>
      <c r="I136" s="22">
        <v>3</v>
      </c>
      <c r="J136" s="22">
        <v>0</v>
      </c>
      <c r="K136" s="22" t="s">
        <v>121</v>
      </c>
    </row>
    <row r="137" spans="1:11" ht="15.75" thickBot="1">
      <c r="A137" s="21" t="s">
        <v>776</v>
      </c>
      <c r="B137" s="22">
        <v>311.7</v>
      </c>
      <c r="C137" s="23">
        <v>0.42899999999999999</v>
      </c>
      <c r="D137" s="23">
        <v>0.44400000000000001</v>
      </c>
      <c r="E137" s="22">
        <v>1.75</v>
      </c>
      <c r="F137" s="22">
        <v>0</v>
      </c>
      <c r="G137" s="22">
        <v>2</v>
      </c>
      <c r="H137" s="22">
        <v>13</v>
      </c>
      <c r="I137" s="22">
        <v>3</v>
      </c>
      <c r="J137" s="22">
        <v>0</v>
      </c>
      <c r="K137" s="22">
        <v>1</v>
      </c>
    </row>
    <row r="138" spans="1:11" ht="15.75" thickBot="1">
      <c r="A138" s="21" t="s">
        <v>778</v>
      </c>
      <c r="B138" s="22">
        <v>262</v>
      </c>
      <c r="C138" s="23">
        <v>0.42899999999999999</v>
      </c>
      <c r="D138" s="23">
        <v>0.61099999999999999</v>
      </c>
      <c r="E138" s="22">
        <v>1.6359999999999999</v>
      </c>
      <c r="F138" s="22">
        <v>1</v>
      </c>
      <c r="G138" s="22">
        <v>3</v>
      </c>
      <c r="H138" s="22">
        <v>11</v>
      </c>
      <c r="I138" s="22">
        <v>3</v>
      </c>
      <c r="J138" s="22">
        <v>0</v>
      </c>
      <c r="K138" s="22">
        <v>-2</v>
      </c>
    </row>
    <row r="139" spans="1:11" ht="15.75" thickBot="1">
      <c r="A139" s="21" t="s">
        <v>780</v>
      </c>
      <c r="B139" s="22">
        <v>325.5</v>
      </c>
      <c r="C139" s="23">
        <v>0.28599999999999998</v>
      </c>
      <c r="D139" s="23">
        <v>0.52900000000000003</v>
      </c>
      <c r="E139" s="22">
        <v>1.667</v>
      </c>
      <c r="F139" s="22">
        <v>0</v>
      </c>
      <c r="G139" s="22">
        <v>3</v>
      </c>
      <c r="H139" s="22">
        <v>12</v>
      </c>
      <c r="I139" s="22">
        <v>2</v>
      </c>
      <c r="J139" s="22">
        <v>0</v>
      </c>
      <c r="K139" s="22" t="s">
        <v>121</v>
      </c>
    </row>
    <row r="140" spans="1:11" ht="15.75" thickBot="1">
      <c r="A140" s="21" t="s">
        <v>782</v>
      </c>
      <c r="B140" s="22">
        <v>290.39999999999998</v>
      </c>
      <c r="C140" s="23">
        <v>0.78600000000000003</v>
      </c>
      <c r="D140" s="23">
        <v>0.55600000000000005</v>
      </c>
      <c r="E140" s="22">
        <v>1.7</v>
      </c>
      <c r="F140" s="22">
        <v>0</v>
      </c>
      <c r="G140" s="22">
        <v>3</v>
      </c>
      <c r="H140" s="22">
        <v>11</v>
      </c>
      <c r="I140" s="22">
        <v>4</v>
      </c>
      <c r="J140" s="22">
        <v>0</v>
      </c>
      <c r="K140" s="22">
        <v>1</v>
      </c>
    </row>
    <row r="141" spans="1:11" ht="15.75" thickBot="1">
      <c r="A141" s="21" t="s">
        <v>784</v>
      </c>
      <c r="B141" s="22">
        <v>329.4</v>
      </c>
      <c r="C141" s="23">
        <v>0.42899999999999999</v>
      </c>
      <c r="D141" s="23">
        <v>0.72199999999999998</v>
      </c>
      <c r="E141" s="22">
        <v>1.8460000000000001</v>
      </c>
      <c r="F141" s="22">
        <v>0</v>
      </c>
      <c r="G141" s="22">
        <v>3</v>
      </c>
      <c r="H141" s="22">
        <v>12</v>
      </c>
      <c r="I141" s="22">
        <v>3</v>
      </c>
      <c r="J141" s="22">
        <v>0</v>
      </c>
      <c r="K141" s="22" t="s">
        <v>121</v>
      </c>
    </row>
    <row r="142" spans="1:11" ht="15.75" thickBot="1">
      <c r="A142" s="21" t="s">
        <v>786</v>
      </c>
      <c r="B142" s="22">
        <v>255.1</v>
      </c>
      <c r="C142" s="24">
        <v>0.5</v>
      </c>
      <c r="D142" s="23">
        <v>0.66700000000000004</v>
      </c>
      <c r="E142" s="22">
        <v>2</v>
      </c>
      <c r="F142" s="22">
        <v>0</v>
      </c>
      <c r="G142" s="22">
        <v>2</v>
      </c>
      <c r="H142" s="22">
        <v>12</v>
      </c>
      <c r="I142" s="22">
        <v>4</v>
      </c>
      <c r="J142" s="22">
        <v>0</v>
      </c>
      <c r="K142" s="22">
        <v>2</v>
      </c>
    </row>
    <row r="143" spans="1:11" ht="15.75" thickBot="1">
      <c r="A143" s="21" t="s">
        <v>788</v>
      </c>
      <c r="B143" s="22">
        <v>324.7</v>
      </c>
      <c r="C143" s="23">
        <v>0.42899999999999999</v>
      </c>
      <c r="D143" s="23">
        <v>0.55600000000000005</v>
      </c>
      <c r="E143" s="22">
        <v>1.6</v>
      </c>
      <c r="F143" s="22">
        <v>0</v>
      </c>
      <c r="G143" s="22">
        <v>7</v>
      </c>
      <c r="H143" s="22">
        <v>7</v>
      </c>
      <c r="I143" s="22">
        <v>4</v>
      </c>
      <c r="J143" s="22">
        <v>0</v>
      </c>
      <c r="K143" s="22">
        <v>-3</v>
      </c>
    </row>
    <row r="144" spans="1:11" ht="15.75" thickBot="1">
      <c r="A144" s="21" t="s">
        <v>790</v>
      </c>
      <c r="B144" s="22">
        <v>310.39999999999998</v>
      </c>
      <c r="C144" s="23">
        <v>0.64300000000000002</v>
      </c>
      <c r="D144" s="23">
        <v>0.61099999999999999</v>
      </c>
      <c r="E144" s="22">
        <v>1.7270000000000001</v>
      </c>
      <c r="F144" s="22">
        <v>0</v>
      </c>
      <c r="G144" s="22">
        <v>5</v>
      </c>
      <c r="H144" s="22">
        <v>6</v>
      </c>
      <c r="I144" s="22">
        <v>6</v>
      </c>
      <c r="J144" s="22">
        <v>1</v>
      </c>
      <c r="K144" s="22">
        <v>3</v>
      </c>
    </row>
    <row r="145" spans="1:11" ht="15.75" thickBot="1">
      <c r="A145" s="21" t="s">
        <v>792</v>
      </c>
      <c r="B145" s="22">
        <v>320.3</v>
      </c>
      <c r="C145" s="24">
        <v>0.5</v>
      </c>
      <c r="D145" s="23">
        <v>0.55600000000000005</v>
      </c>
      <c r="E145" s="22">
        <v>1.6</v>
      </c>
      <c r="F145" s="22">
        <v>1</v>
      </c>
      <c r="G145" s="22">
        <v>5</v>
      </c>
      <c r="H145" s="22">
        <v>9</v>
      </c>
      <c r="I145" s="22">
        <v>1</v>
      </c>
      <c r="J145" s="22">
        <v>2</v>
      </c>
      <c r="K145" s="22">
        <v>-2</v>
      </c>
    </row>
    <row r="146" spans="1:11" ht="15.75" thickBot="1">
      <c r="A146" s="21" t="s">
        <v>794</v>
      </c>
      <c r="B146" s="22">
        <v>328.7</v>
      </c>
      <c r="C146" s="24">
        <v>0.5</v>
      </c>
      <c r="D146" s="23">
        <v>0.38900000000000001</v>
      </c>
      <c r="E146" s="22">
        <v>2</v>
      </c>
      <c r="F146" s="22">
        <v>0</v>
      </c>
      <c r="G146" s="22">
        <v>1</v>
      </c>
      <c r="H146" s="22">
        <v>10</v>
      </c>
      <c r="I146" s="22">
        <v>7</v>
      </c>
      <c r="J146" s="22">
        <v>0</v>
      </c>
      <c r="K146" s="22">
        <v>6</v>
      </c>
    </row>
    <row r="147" spans="1:11" ht="15.75" thickBot="1">
      <c r="A147" s="21" t="s">
        <v>796</v>
      </c>
      <c r="B147" s="22">
        <v>300.89999999999998</v>
      </c>
      <c r="C147" s="23">
        <v>0.57099999999999995</v>
      </c>
      <c r="D147" s="24">
        <v>0.5</v>
      </c>
      <c r="E147" s="22">
        <v>1.889</v>
      </c>
      <c r="F147" s="22">
        <v>0</v>
      </c>
      <c r="G147" s="22">
        <v>1</v>
      </c>
      <c r="H147" s="22">
        <v>15</v>
      </c>
      <c r="I147" s="22">
        <v>2</v>
      </c>
      <c r="J147" s="22">
        <v>0</v>
      </c>
      <c r="K147" s="22">
        <v>1</v>
      </c>
    </row>
    <row r="148" spans="1:11" ht="15.75" thickBot="1">
      <c r="A148" s="21" t="s">
        <v>798</v>
      </c>
      <c r="B148" s="22">
        <v>308.5</v>
      </c>
      <c r="C148" s="23">
        <v>0.71399999999999997</v>
      </c>
      <c r="D148" s="23">
        <v>0.66700000000000004</v>
      </c>
      <c r="E148" s="22">
        <v>1.833</v>
      </c>
      <c r="F148" s="22">
        <v>0</v>
      </c>
      <c r="G148" s="22">
        <v>2</v>
      </c>
      <c r="H148" s="22">
        <v>13</v>
      </c>
      <c r="I148" s="22">
        <v>2</v>
      </c>
      <c r="J148" s="22">
        <v>1</v>
      </c>
      <c r="K148" s="22">
        <v>2</v>
      </c>
    </row>
    <row r="149" spans="1:11" ht="15.75" thickBot="1">
      <c r="A149" s="21" t="s">
        <v>800</v>
      </c>
      <c r="B149" s="22">
        <v>308.7</v>
      </c>
      <c r="C149" s="23">
        <v>0.35699999999999998</v>
      </c>
      <c r="D149" s="23">
        <v>0.66700000000000004</v>
      </c>
      <c r="E149" s="22">
        <v>1.667</v>
      </c>
      <c r="F149" s="22">
        <v>0</v>
      </c>
      <c r="G149" s="22">
        <v>4</v>
      </c>
      <c r="H149" s="22">
        <v>10</v>
      </c>
      <c r="I149" s="22">
        <v>3</v>
      </c>
      <c r="J149" s="22">
        <v>1</v>
      </c>
      <c r="K149" s="22">
        <v>1</v>
      </c>
    </row>
    <row r="150" spans="1:11" ht="15.75" thickBot="1">
      <c r="A150" s="21" t="s">
        <v>802</v>
      </c>
      <c r="B150" s="22">
        <v>294.2</v>
      </c>
      <c r="C150" s="23">
        <v>0.42899999999999999</v>
      </c>
      <c r="D150" s="23">
        <v>0.55600000000000005</v>
      </c>
      <c r="E150" s="22">
        <v>1.5</v>
      </c>
      <c r="F150" s="22">
        <v>1</v>
      </c>
      <c r="G150" s="22">
        <v>3</v>
      </c>
      <c r="H150" s="22">
        <v>13</v>
      </c>
      <c r="I150" s="22">
        <v>1</v>
      </c>
      <c r="J150" s="22">
        <v>0</v>
      </c>
      <c r="K150" s="22">
        <v>-4</v>
      </c>
    </row>
    <row r="151" spans="1:11" ht="15.75" thickBot="1">
      <c r="A151" s="21" t="s">
        <v>804</v>
      </c>
      <c r="B151" s="22">
        <v>289.8</v>
      </c>
      <c r="C151" s="23">
        <v>0.78600000000000003</v>
      </c>
      <c r="D151" s="23">
        <v>0.72199999999999998</v>
      </c>
      <c r="E151" s="22">
        <v>1.923</v>
      </c>
      <c r="F151" s="22">
        <v>0</v>
      </c>
      <c r="G151" s="22">
        <v>2</v>
      </c>
      <c r="H151" s="22">
        <v>12</v>
      </c>
      <c r="I151" s="22">
        <v>3</v>
      </c>
      <c r="J151" s="22">
        <v>1</v>
      </c>
      <c r="K151" s="22">
        <v>3</v>
      </c>
    </row>
    <row r="152" spans="1:11" ht="15.75" thickBot="1">
      <c r="A152" s="21" t="s">
        <v>806</v>
      </c>
      <c r="B152" s="22">
        <v>295</v>
      </c>
      <c r="C152" s="24">
        <v>0.5</v>
      </c>
      <c r="D152" s="23">
        <v>0.61099999999999999</v>
      </c>
      <c r="E152" s="22">
        <v>1.909</v>
      </c>
      <c r="F152" s="22">
        <v>0</v>
      </c>
      <c r="G152" s="22">
        <v>2</v>
      </c>
      <c r="H152" s="22">
        <v>11</v>
      </c>
      <c r="I152" s="22">
        <v>5</v>
      </c>
      <c r="J152" s="22">
        <v>0</v>
      </c>
      <c r="K152" s="22">
        <v>3</v>
      </c>
    </row>
    <row r="153" spans="1:11" ht="15.75" thickBot="1">
      <c r="A153" s="21" t="s">
        <v>808</v>
      </c>
      <c r="B153" s="22">
        <v>309.10000000000002</v>
      </c>
      <c r="C153" s="23">
        <v>0.28599999999999998</v>
      </c>
      <c r="D153" s="23">
        <v>0.66700000000000004</v>
      </c>
      <c r="E153" s="22">
        <v>1.917</v>
      </c>
      <c r="F153" s="22">
        <v>0</v>
      </c>
      <c r="G153" s="22">
        <v>1</v>
      </c>
      <c r="H153" s="22">
        <v>15</v>
      </c>
      <c r="I153" s="22">
        <v>2</v>
      </c>
      <c r="J153" s="22">
        <v>0</v>
      </c>
      <c r="K153" s="22">
        <v>1</v>
      </c>
    </row>
    <row r="154" spans="1:11" ht="15.75" thickBot="1">
      <c r="A154" s="21" t="s">
        <v>810</v>
      </c>
      <c r="B154" s="22">
        <v>312.3</v>
      </c>
      <c r="C154" s="23">
        <v>0.57099999999999995</v>
      </c>
      <c r="D154" s="23">
        <v>0.44400000000000001</v>
      </c>
      <c r="E154" s="22">
        <v>2</v>
      </c>
      <c r="F154" s="22">
        <v>0</v>
      </c>
      <c r="G154" s="22">
        <v>0</v>
      </c>
      <c r="H154" s="22">
        <v>14</v>
      </c>
      <c r="I154" s="22">
        <v>3</v>
      </c>
      <c r="J154" s="22">
        <v>1</v>
      </c>
      <c r="K154" s="22">
        <v>5</v>
      </c>
    </row>
    <row r="155" spans="1:11" ht="15.75" thickBot="1">
      <c r="A155" s="21" t="s">
        <v>812</v>
      </c>
      <c r="B155" s="22">
        <v>327.7</v>
      </c>
      <c r="C155" s="23">
        <v>0.64300000000000002</v>
      </c>
      <c r="D155" s="24">
        <v>0.5</v>
      </c>
      <c r="E155" s="22">
        <v>1.778</v>
      </c>
      <c r="F155" s="22">
        <v>0</v>
      </c>
      <c r="G155" s="22">
        <v>3</v>
      </c>
      <c r="H155" s="22">
        <v>9</v>
      </c>
      <c r="I155" s="22">
        <v>6</v>
      </c>
      <c r="J155" s="22">
        <v>0</v>
      </c>
      <c r="K155" s="22">
        <v>3</v>
      </c>
    </row>
    <row r="156" spans="1:11">
      <c r="A156" s="21" t="s">
        <v>814</v>
      </c>
      <c r="B156" s="22">
        <v>303</v>
      </c>
      <c r="C156" s="24">
        <v>0.5</v>
      </c>
      <c r="D156" s="23">
        <v>0.44400000000000001</v>
      </c>
      <c r="E156" s="22">
        <v>2</v>
      </c>
      <c r="F156" s="22">
        <v>0</v>
      </c>
      <c r="G156" s="22">
        <v>3</v>
      </c>
      <c r="H156" s="22">
        <v>12</v>
      </c>
      <c r="I156" s="22">
        <v>3</v>
      </c>
      <c r="J156" s="22">
        <v>0</v>
      </c>
      <c r="K156" s="22" t="s">
        <v>121</v>
      </c>
    </row>
  </sheetData>
  <autoFilter ref="A1:N1" xr:uid="{00000000-0009-0000-0000-000009000000}">
    <sortState xmlns:xlrd2="http://schemas.microsoft.com/office/spreadsheetml/2017/richdata2" ref="A2:N156">
      <sortCondition ref="A1"/>
    </sortState>
  </autoFilter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57"/>
  <sheetViews>
    <sheetView workbookViewId="0">
      <selection activeCell="I2" sqref="I2:I156"/>
    </sheetView>
  </sheetViews>
  <sheetFormatPr defaultColWidth="8.85546875" defaultRowHeight="15"/>
  <sheetData>
    <row r="1" spans="1:16" ht="15.75" thickBot="1">
      <c r="A1" s="44" t="s">
        <v>815</v>
      </c>
      <c r="B1" s="44" t="s">
        <v>5</v>
      </c>
      <c r="C1" s="45" t="s">
        <v>99</v>
      </c>
      <c r="D1" s="45" t="s">
        <v>5</v>
      </c>
      <c r="E1" s="45"/>
      <c r="F1" s="45" t="s">
        <v>24</v>
      </c>
      <c r="G1" s="45" t="s">
        <v>101</v>
      </c>
      <c r="H1" s="45" t="s">
        <v>102</v>
      </c>
      <c r="I1" s="45" t="s">
        <v>103</v>
      </c>
      <c r="J1" s="45" t="s">
        <v>104</v>
      </c>
      <c r="K1" s="45" t="s">
        <v>105</v>
      </c>
      <c r="L1" s="45" t="s">
        <v>106</v>
      </c>
      <c r="M1" s="45" t="s">
        <v>107</v>
      </c>
      <c r="P1" t="s">
        <v>5</v>
      </c>
    </row>
    <row r="2" spans="1:16" ht="15.75" thickBot="1">
      <c r="A2" s="21" t="s">
        <v>123</v>
      </c>
      <c r="B2" s="21" t="s">
        <v>505</v>
      </c>
      <c r="C2" s="22">
        <v>292.7</v>
      </c>
      <c r="D2" s="23" t="s">
        <v>506</v>
      </c>
      <c r="E2" s="23" t="s">
        <v>74</v>
      </c>
      <c r="F2" s="23">
        <v>0.72199999999999998</v>
      </c>
      <c r="G2" s="22">
        <v>1.7689999999999999</v>
      </c>
      <c r="H2" s="22">
        <v>0</v>
      </c>
      <c r="I2" s="22">
        <v>4</v>
      </c>
      <c r="J2" s="22">
        <v>10</v>
      </c>
      <c r="K2" s="22">
        <v>4</v>
      </c>
      <c r="L2" s="22">
        <v>0</v>
      </c>
      <c r="M2" s="22" t="s">
        <v>121</v>
      </c>
      <c r="P2" t="s">
        <v>506</v>
      </c>
    </row>
    <row r="3" spans="1:16" ht="15.75" thickBot="1">
      <c r="A3" s="21" t="s">
        <v>359</v>
      </c>
      <c r="B3" s="21" t="s">
        <v>507</v>
      </c>
      <c r="C3" s="22">
        <v>310.5</v>
      </c>
      <c r="D3" s="23" t="s">
        <v>508</v>
      </c>
      <c r="E3" s="23" t="s">
        <v>280</v>
      </c>
      <c r="F3" s="23">
        <v>0.61099999999999999</v>
      </c>
      <c r="G3" s="22">
        <v>1.6359999999999999</v>
      </c>
      <c r="H3" s="22">
        <v>0</v>
      </c>
      <c r="I3" s="22">
        <v>6</v>
      </c>
      <c r="J3" s="22">
        <v>9</v>
      </c>
      <c r="K3" s="22">
        <v>3</v>
      </c>
      <c r="L3" s="22">
        <v>0</v>
      </c>
      <c r="M3" s="22">
        <v>-3</v>
      </c>
      <c r="P3" t="s">
        <v>508</v>
      </c>
    </row>
    <row r="4" spans="1:16" ht="15.75" thickBot="1">
      <c r="A4" s="21" t="s">
        <v>819</v>
      </c>
      <c r="B4" s="21" t="s">
        <v>509</v>
      </c>
      <c r="C4" s="22">
        <v>312.7</v>
      </c>
      <c r="D4" s="23" t="s">
        <v>510</v>
      </c>
      <c r="E4" s="23" t="s">
        <v>43</v>
      </c>
      <c r="F4" s="24">
        <v>0.5</v>
      </c>
      <c r="G4" s="22">
        <v>1.889</v>
      </c>
      <c r="H4" s="22">
        <v>0</v>
      </c>
      <c r="I4" s="22">
        <v>3</v>
      </c>
      <c r="J4" s="22">
        <v>12</v>
      </c>
      <c r="K4" s="22">
        <v>2</v>
      </c>
      <c r="L4" s="22">
        <v>1</v>
      </c>
      <c r="M4" s="22">
        <v>1</v>
      </c>
      <c r="P4" t="s">
        <v>510</v>
      </c>
    </row>
    <row r="5" spans="1:16" ht="15.75" thickBot="1">
      <c r="A5" s="21" t="s">
        <v>269</v>
      </c>
      <c r="B5" s="21" t="s">
        <v>512</v>
      </c>
      <c r="C5" s="22">
        <v>274.60000000000002</v>
      </c>
      <c r="D5" s="23" t="s">
        <v>513</v>
      </c>
      <c r="E5" s="23" t="s">
        <v>282</v>
      </c>
      <c r="F5" s="23">
        <v>0.61099999999999999</v>
      </c>
      <c r="G5" s="22">
        <v>1.8180000000000001</v>
      </c>
      <c r="H5" s="22">
        <v>0</v>
      </c>
      <c r="I5" s="22">
        <v>4</v>
      </c>
      <c r="J5" s="22">
        <v>8</v>
      </c>
      <c r="K5" s="22">
        <v>6</v>
      </c>
      <c r="L5" s="22">
        <v>0</v>
      </c>
      <c r="M5" s="22">
        <v>2</v>
      </c>
      <c r="P5" t="s">
        <v>513</v>
      </c>
    </row>
    <row r="6" spans="1:16" ht="15.75" thickBot="1">
      <c r="A6" s="21" t="s">
        <v>820</v>
      </c>
      <c r="B6" s="21" t="s">
        <v>515</v>
      </c>
      <c r="C6" s="22">
        <v>313.5</v>
      </c>
      <c r="D6" s="23" t="s">
        <v>516</v>
      </c>
      <c r="E6" s="23" t="s">
        <v>182</v>
      </c>
      <c r="F6" s="23">
        <v>0.47099999999999997</v>
      </c>
      <c r="G6" s="22">
        <v>2</v>
      </c>
      <c r="H6" s="22">
        <v>0</v>
      </c>
      <c r="I6" s="22">
        <v>3</v>
      </c>
      <c r="J6" s="22">
        <v>6</v>
      </c>
      <c r="K6" s="22">
        <v>7</v>
      </c>
      <c r="L6" s="22">
        <v>1</v>
      </c>
      <c r="M6" s="22">
        <v>6</v>
      </c>
      <c r="P6" t="s">
        <v>516</v>
      </c>
    </row>
    <row r="7" spans="1:16" ht="15.75" thickBot="1">
      <c r="A7" s="21" t="s">
        <v>821</v>
      </c>
      <c r="B7" s="21" t="s">
        <v>517</v>
      </c>
      <c r="C7" s="22">
        <v>305.5</v>
      </c>
      <c r="D7" s="23" t="s">
        <v>518</v>
      </c>
      <c r="E7" s="23" t="s">
        <v>215</v>
      </c>
      <c r="F7" s="23">
        <v>0.61099999999999999</v>
      </c>
      <c r="G7" s="22">
        <v>1.909</v>
      </c>
      <c r="H7" s="22">
        <v>0</v>
      </c>
      <c r="I7" s="22">
        <v>1</v>
      </c>
      <c r="J7" s="22">
        <v>13</v>
      </c>
      <c r="K7" s="22">
        <v>3</v>
      </c>
      <c r="L7" s="22">
        <v>1</v>
      </c>
      <c r="M7" s="22">
        <v>4</v>
      </c>
      <c r="P7" t="s">
        <v>518</v>
      </c>
    </row>
    <row r="8" spans="1:16" ht="15.75" thickBot="1">
      <c r="A8" s="21" t="s">
        <v>234</v>
      </c>
      <c r="B8" s="21" t="s">
        <v>520</v>
      </c>
      <c r="C8" s="22">
        <v>295.8</v>
      </c>
      <c r="D8" s="23" t="s">
        <v>521</v>
      </c>
      <c r="E8" s="23" t="s">
        <v>134</v>
      </c>
      <c r="F8" s="23">
        <v>0.61099999999999999</v>
      </c>
      <c r="G8" s="22">
        <v>1.5449999999999999</v>
      </c>
      <c r="H8" s="22">
        <v>1</v>
      </c>
      <c r="I8" s="22">
        <v>3</v>
      </c>
      <c r="J8" s="22">
        <v>10</v>
      </c>
      <c r="K8" s="22">
        <v>4</v>
      </c>
      <c r="L8" s="22">
        <v>0</v>
      </c>
      <c r="M8" s="22">
        <v>-1</v>
      </c>
      <c r="P8" t="s">
        <v>521</v>
      </c>
    </row>
    <row r="9" spans="1:16" ht="15.75" thickBot="1">
      <c r="A9" s="21" t="s">
        <v>269</v>
      </c>
      <c r="B9" s="21" t="s">
        <v>522</v>
      </c>
      <c r="C9" s="22">
        <v>293.89999999999998</v>
      </c>
      <c r="D9" s="24" t="s">
        <v>523</v>
      </c>
      <c r="E9" s="24" t="s">
        <v>295</v>
      </c>
      <c r="F9" s="23">
        <v>0.61099999999999999</v>
      </c>
      <c r="G9" s="22">
        <v>1.909</v>
      </c>
      <c r="H9" s="22">
        <v>0</v>
      </c>
      <c r="I9" s="22">
        <v>3</v>
      </c>
      <c r="J9" s="22">
        <v>11</v>
      </c>
      <c r="K9" s="22">
        <v>3</v>
      </c>
      <c r="L9" s="22">
        <v>1</v>
      </c>
      <c r="M9" s="22">
        <v>2</v>
      </c>
      <c r="P9" t="s">
        <v>523</v>
      </c>
    </row>
    <row r="10" spans="1:16" ht="15.75" thickBot="1">
      <c r="A10" s="21" t="s">
        <v>822</v>
      </c>
      <c r="B10" s="21" t="s">
        <v>524</v>
      </c>
      <c r="C10" s="22">
        <v>312.89999999999998</v>
      </c>
      <c r="D10" s="23" t="s">
        <v>525</v>
      </c>
      <c r="E10" s="23" t="s">
        <v>242</v>
      </c>
      <c r="F10" s="23">
        <v>0.55600000000000005</v>
      </c>
      <c r="G10" s="22">
        <v>2</v>
      </c>
      <c r="H10" s="22">
        <v>0</v>
      </c>
      <c r="I10" s="22">
        <v>1</v>
      </c>
      <c r="J10" s="22">
        <v>14</v>
      </c>
      <c r="K10" s="22">
        <v>2</v>
      </c>
      <c r="L10" s="22">
        <v>1</v>
      </c>
      <c r="M10" s="22">
        <v>3</v>
      </c>
      <c r="P10" t="s">
        <v>525</v>
      </c>
    </row>
    <row r="11" spans="1:16" ht="15.75" thickBot="1">
      <c r="A11" s="21" t="s">
        <v>823</v>
      </c>
      <c r="B11" s="21" t="s">
        <v>526</v>
      </c>
      <c r="C11" s="22">
        <v>311.89999999999998</v>
      </c>
      <c r="D11" s="23" t="s">
        <v>527</v>
      </c>
      <c r="E11" s="23" t="s">
        <v>235</v>
      </c>
      <c r="F11" s="24">
        <v>0.5</v>
      </c>
      <c r="G11" s="22">
        <v>2</v>
      </c>
      <c r="H11" s="22">
        <v>0</v>
      </c>
      <c r="I11" s="22">
        <v>2</v>
      </c>
      <c r="J11" s="22">
        <v>10</v>
      </c>
      <c r="K11" s="22">
        <v>5</v>
      </c>
      <c r="L11" s="22">
        <v>1</v>
      </c>
      <c r="M11" s="22">
        <v>5</v>
      </c>
      <c r="P11" t="s">
        <v>527</v>
      </c>
    </row>
    <row r="12" spans="1:16" ht="15.75" thickBot="1">
      <c r="A12" s="21" t="s">
        <v>123</v>
      </c>
      <c r="B12" s="21" t="s">
        <v>528</v>
      </c>
      <c r="C12" s="22">
        <v>303.5</v>
      </c>
      <c r="D12" s="23" t="s">
        <v>529</v>
      </c>
      <c r="E12" s="23" t="s">
        <v>275</v>
      </c>
      <c r="F12" s="23">
        <v>0.44400000000000001</v>
      </c>
      <c r="G12" s="22">
        <v>1.625</v>
      </c>
      <c r="H12" s="22">
        <v>0</v>
      </c>
      <c r="I12" s="22">
        <v>4</v>
      </c>
      <c r="J12" s="22">
        <v>11</v>
      </c>
      <c r="K12" s="22">
        <v>2</v>
      </c>
      <c r="L12" s="22">
        <v>1</v>
      </c>
      <c r="M12" s="22" t="s">
        <v>121</v>
      </c>
      <c r="P12" t="s">
        <v>529</v>
      </c>
    </row>
    <row r="13" spans="1:16" ht="15.75" thickBot="1">
      <c r="A13" s="21" t="s">
        <v>359</v>
      </c>
      <c r="B13" s="21" t="s">
        <v>530</v>
      </c>
      <c r="C13" s="22">
        <v>296.8</v>
      </c>
      <c r="D13" s="24" t="s">
        <v>531</v>
      </c>
      <c r="E13" s="24" t="s">
        <v>243</v>
      </c>
      <c r="F13" s="23">
        <v>0.83299999999999996</v>
      </c>
      <c r="G13" s="22">
        <v>1.7330000000000001</v>
      </c>
      <c r="H13" s="22">
        <v>0</v>
      </c>
      <c r="I13" s="22">
        <v>4</v>
      </c>
      <c r="J13" s="22">
        <v>13</v>
      </c>
      <c r="K13" s="22">
        <v>1</v>
      </c>
      <c r="L13" s="22">
        <v>0</v>
      </c>
      <c r="M13" s="22">
        <v>-3</v>
      </c>
      <c r="P13" t="s">
        <v>531</v>
      </c>
    </row>
    <row r="14" spans="1:16" ht="15.75" thickBot="1">
      <c r="A14" s="21" t="s">
        <v>269</v>
      </c>
      <c r="B14" s="21" t="s">
        <v>532</v>
      </c>
      <c r="C14" s="22">
        <v>273</v>
      </c>
      <c r="D14" s="23" t="s">
        <v>533</v>
      </c>
      <c r="E14" s="23" t="s">
        <v>278</v>
      </c>
      <c r="F14" s="23">
        <v>0.66700000000000004</v>
      </c>
      <c r="G14" s="22">
        <v>1.75</v>
      </c>
      <c r="H14" s="22">
        <v>0</v>
      </c>
      <c r="I14" s="22">
        <v>4</v>
      </c>
      <c r="J14" s="22">
        <v>9</v>
      </c>
      <c r="K14" s="22">
        <v>4</v>
      </c>
      <c r="L14" s="22">
        <v>1</v>
      </c>
      <c r="M14" s="22">
        <v>2</v>
      </c>
      <c r="P14" t="s">
        <v>533</v>
      </c>
    </row>
    <row r="15" spans="1:16" ht="15.75" thickBot="1">
      <c r="A15" s="21" t="s">
        <v>822</v>
      </c>
      <c r="B15" s="21" t="s">
        <v>535</v>
      </c>
      <c r="C15" s="22">
        <v>290.89999999999998</v>
      </c>
      <c r="D15" s="23" t="s">
        <v>536</v>
      </c>
      <c r="E15" s="23" t="s">
        <v>331</v>
      </c>
      <c r="F15" s="23">
        <v>0.66700000000000004</v>
      </c>
      <c r="G15" s="22">
        <v>1.833</v>
      </c>
      <c r="H15" s="22">
        <v>0</v>
      </c>
      <c r="I15" s="22">
        <v>2</v>
      </c>
      <c r="J15" s="22">
        <v>12</v>
      </c>
      <c r="K15" s="22">
        <v>3</v>
      </c>
      <c r="L15" s="22">
        <v>1</v>
      </c>
      <c r="M15" s="22">
        <v>3</v>
      </c>
      <c r="P15" t="s">
        <v>536</v>
      </c>
    </row>
    <row r="16" spans="1:16" ht="15.75" thickBot="1">
      <c r="A16" s="21" t="s">
        <v>819</v>
      </c>
      <c r="B16" s="21" t="s">
        <v>537</v>
      </c>
      <c r="C16" s="22">
        <v>308.7</v>
      </c>
      <c r="D16" s="23" t="s">
        <v>538</v>
      </c>
      <c r="E16" s="23" t="s">
        <v>302</v>
      </c>
      <c r="F16" s="24">
        <v>0.5</v>
      </c>
      <c r="G16" s="22">
        <v>1.778</v>
      </c>
      <c r="H16" s="22">
        <v>0</v>
      </c>
      <c r="I16" s="22">
        <v>2</v>
      </c>
      <c r="J16" s="22">
        <v>13</v>
      </c>
      <c r="K16" s="22">
        <v>3</v>
      </c>
      <c r="L16" s="22">
        <v>0</v>
      </c>
      <c r="M16" s="22">
        <v>1</v>
      </c>
      <c r="P16" t="s">
        <v>538</v>
      </c>
    </row>
    <row r="17" spans="1:16" ht="15.75" thickBot="1">
      <c r="A17" s="21" t="s">
        <v>123</v>
      </c>
      <c r="B17" s="21" t="s">
        <v>539</v>
      </c>
      <c r="C17" s="22">
        <v>298.89999999999998</v>
      </c>
      <c r="D17" s="24" t="s">
        <v>540</v>
      </c>
      <c r="E17" s="24" t="s">
        <v>95</v>
      </c>
      <c r="F17" s="23">
        <v>0.61099999999999999</v>
      </c>
      <c r="G17" s="22">
        <v>1.6359999999999999</v>
      </c>
      <c r="H17" s="22">
        <v>0</v>
      </c>
      <c r="I17" s="22">
        <v>4</v>
      </c>
      <c r="J17" s="22">
        <v>10</v>
      </c>
      <c r="K17" s="22">
        <v>4</v>
      </c>
      <c r="L17" s="22">
        <v>0</v>
      </c>
      <c r="M17" s="22" t="s">
        <v>121</v>
      </c>
      <c r="P17" t="s">
        <v>540</v>
      </c>
    </row>
    <row r="18" spans="1:16" ht="15.75" thickBot="1">
      <c r="A18" s="21" t="s">
        <v>123</v>
      </c>
      <c r="B18" s="21" t="s">
        <v>541</v>
      </c>
      <c r="C18" s="22">
        <v>314.8</v>
      </c>
      <c r="D18" s="23" t="s">
        <v>542</v>
      </c>
      <c r="E18" s="23" t="s">
        <v>90</v>
      </c>
      <c r="F18" s="23">
        <v>0.55600000000000005</v>
      </c>
      <c r="G18" s="22">
        <v>1.6</v>
      </c>
      <c r="H18" s="22">
        <v>0</v>
      </c>
      <c r="I18" s="22">
        <v>5</v>
      </c>
      <c r="J18" s="22">
        <v>9</v>
      </c>
      <c r="K18" s="22">
        <v>3</v>
      </c>
      <c r="L18" s="22">
        <v>1</v>
      </c>
      <c r="M18" s="22" t="s">
        <v>121</v>
      </c>
      <c r="P18" t="s">
        <v>542</v>
      </c>
    </row>
    <row r="19" spans="1:16" ht="15.75" thickBot="1">
      <c r="A19" s="21" t="s">
        <v>820</v>
      </c>
      <c r="B19" s="21" t="s">
        <v>824</v>
      </c>
      <c r="C19" s="22">
        <v>292.10000000000002</v>
      </c>
      <c r="D19" s="24" t="s">
        <v>816</v>
      </c>
      <c r="E19" s="24" t="s">
        <v>94</v>
      </c>
      <c r="F19" s="23">
        <v>0.33300000000000002</v>
      </c>
      <c r="G19" s="22">
        <v>2</v>
      </c>
      <c r="H19" s="22">
        <v>0</v>
      </c>
      <c r="I19" s="22">
        <v>2</v>
      </c>
      <c r="J19" s="22">
        <v>8</v>
      </c>
      <c r="K19" s="22">
        <v>8</v>
      </c>
      <c r="L19" s="22">
        <v>0</v>
      </c>
      <c r="M19" s="22">
        <v>6</v>
      </c>
      <c r="P19" t="s">
        <v>816</v>
      </c>
    </row>
    <row r="20" spans="1:16" ht="15.75" thickBot="1">
      <c r="A20" s="21" t="s">
        <v>269</v>
      </c>
      <c r="B20" s="21" t="s">
        <v>543</v>
      </c>
      <c r="C20" s="22">
        <v>314.8</v>
      </c>
      <c r="D20" s="23" t="s">
        <v>544</v>
      </c>
      <c r="E20" s="23" t="s">
        <v>337</v>
      </c>
      <c r="F20" s="23">
        <v>0.55600000000000005</v>
      </c>
      <c r="G20" s="22">
        <v>1.6</v>
      </c>
      <c r="H20" s="22">
        <v>0</v>
      </c>
      <c r="I20" s="22">
        <v>5</v>
      </c>
      <c r="J20" s="22">
        <v>8</v>
      </c>
      <c r="K20" s="22">
        <v>3</v>
      </c>
      <c r="L20" s="22">
        <v>2</v>
      </c>
      <c r="M20" s="22">
        <v>2</v>
      </c>
      <c r="P20" t="s">
        <v>544</v>
      </c>
    </row>
    <row r="21" spans="1:16" ht="15.75" thickBot="1">
      <c r="A21" s="21" t="s">
        <v>819</v>
      </c>
      <c r="B21" s="21" t="s">
        <v>545</v>
      </c>
      <c r="C21" s="22">
        <v>306.7</v>
      </c>
      <c r="D21" s="23" t="s">
        <v>546</v>
      </c>
      <c r="E21" s="23" t="s">
        <v>166</v>
      </c>
      <c r="F21" s="24">
        <v>0.5</v>
      </c>
      <c r="G21" s="22">
        <v>1.556</v>
      </c>
      <c r="H21" s="22">
        <v>0</v>
      </c>
      <c r="I21" s="22">
        <v>4</v>
      </c>
      <c r="J21" s="22">
        <v>10</v>
      </c>
      <c r="K21" s="22">
        <v>3</v>
      </c>
      <c r="L21" s="22">
        <v>1</v>
      </c>
      <c r="M21" s="22">
        <v>1</v>
      </c>
      <c r="P21" t="s">
        <v>546</v>
      </c>
    </row>
    <row r="22" spans="1:16" ht="15.75" thickBot="1">
      <c r="A22" s="21" t="s">
        <v>825</v>
      </c>
      <c r="B22" s="21" t="s">
        <v>547</v>
      </c>
      <c r="C22" s="22">
        <v>283</v>
      </c>
      <c r="D22" s="23" t="s">
        <v>548</v>
      </c>
      <c r="E22" s="23" t="s">
        <v>265</v>
      </c>
      <c r="F22" s="23">
        <v>0.66700000000000004</v>
      </c>
      <c r="G22" s="22">
        <v>2.0830000000000002</v>
      </c>
      <c r="H22" s="22">
        <v>0</v>
      </c>
      <c r="I22" s="22">
        <v>1</v>
      </c>
      <c r="J22" s="22">
        <v>11</v>
      </c>
      <c r="K22" s="22">
        <v>5</v>
      </c>
      <c r="L22" s="22">
        <v>0</v>
      </c>
      <c r="M22" s="22">
        <v>7</v>
      </c>
      <c r="P22" t="s">
        <v>548</v>
      </c>
    </row>
    <row r="23" spans="1:16" ht="15.75" thickBot="1">
      <c r="A23" s="21" t="s">
        <v>123</v>
      </c>
      <c r="B23" s="21" t="s">
        <v>549</v>
      </c>
      <c r="C23" s="22">
        <v>309.3</v>
      </c>
      <c r="D23" s="23" t="s">
        <v>550</v>
      </c>
      <c r="E23" s="23" t="s">
        <v>130</v>
      </c>
      <c r="F23" s="23">
        <v>0.77800000000000002</v>
      </c>
      <c r="G23" s="22">
        <v>1.857</v>
      </c>
      <c r="H23" s="22">
        <v>0</v>
      </c>
      <c r="I23" s="22">
        <v>3</v>
      </c>
      <c r="J23" s="22">
        <v>12</v>
      </c>
      <c r="K23" s="22">
        <v>3</v>
      </c>
      <c r="L23" s="22">
        <v>0</v>
      </c>
      <c r="M23" s="22" t="s">
        <v>121</v>
      </c>
      <c r="P23" t="s">
        <v>550</v>
      </c>
    </row>
    <row r="24" spans="1:16" ht="15.75" thickBot="1">
      <c r="A24" s="21" t="s">
        <v>819</v>
      </c>
      <c r="B24" s="21" t="s">
        <v>551</v>
      </c>
      <c r="C24" s="22">
        <v>317.8</v>
      </c>
      <c r="D24" s="24" t="s">
        <v>552</v>
      </c>
      <c r="E24" s="24" t="s">
        <v>40</v>
      </c>
      <c r="F24" s="23">
        <v>0.66700000000000004</v>
      </c>
      <c r="G24" s="22">
        <v>2</v>
      </c>
      <c r="H24" s="22">
        <v>0</v>
      </c>
      <c r="I24" s="22">
        <v>2</v>
      </c>
      <c r="J24" s="22">
        <v>13</v>
      </c>
      <c r="K24" s="22">
        <v>3</v>
      </c>
      <c r="L24" s="22">
        <v>0</v>
      </c>
      <c r="M24" s="22">
        <v>1</v>
      </c>
      <c r="P24" t="s">
        <v>552</v>
      </c>
    </row>
    <row r="25" spans="1:16" ht="15.75" thickBot="1">
      <c r="A25" s="21" t="s">
        <v>819</v>
      </c>
      <c r="B25" s="21" t="s">
        <v>553</v>
      </c>
      <c r="C25" s="22">
        <v>312</v>
      </c>
      <c r="D25" s="23" t="s">
        <v>554</v>
      </c>
      <c r="E25" s="23" t="s">
        <v>181</v>
      </c>
      <c r="F25" s="23">
        <v>0.55600000000000005</v>
      </c>
      <c r="G25" s="22">
        <v>1.8</v>
      </c>
      <c r="H25" s="22">
        <v>0</v>
      </c>
      <c r="I25" s="22">
        <v>4</v>
      </c>
      <c r="J25" s="22">
        <v>9</v>
      </c>
      <c r="K25" s="22">
        <v>5</v>
      </c>
      <c r="L25" s="22">
        <v>0</v>
      </c>
      <c r="M25" s="22">
        <v>1</v>
      </c>
      <c r="P25" t="s">
        <v>554</v>
      </c>
    </row>
    <row r="26" spans="1:16" ht="15.75" thickBot="1">
      <c r="A26" s="21" t="s">
        <v>821</v>
      </c>
      <c r="B26" s="21" t="s">
        <v>556</v>
      </c>
      <c r="C26" s="22">
        <v>326.60000000000002</v>
      </c>
      <c r="D26" s="24" t="s">
        <v>557</v>
      </c>
      <c r="E26" s="24" t="s">
        <v>210</v>
      </c>
      <c r="F26" s="23">
        <v>0.55600000000000005</v>
      </c>
      <c r="G26" s="22">
        <v>1.9</v>
      </c>
      <c r="H26" s="22">
        <v>0</v>
      </c>
      <c r="I26" s="22">
        <v>2</v>
      </c>
      <c r="J26" s="22">
        <v>12</v>
      </c>
      <c r="K26" s="22">
        <v>3</v>
      </c>
      <c r="L26" s="22">
        <v>0</v>
      </c>
      <c r="M26" s="22">
        <v>4</v>
      </c>
      <c r="P26" t="s">
        <v>557</v>
      </c>
    </row>
    <row r="27" spans="1:16" ht="15.75" thickBot="1">
      <c r="A27" s="21" t="s">
        <v>826</v>
      </c>
      <c r="B27" s="21" t="s">
        <v>558</v>
      </c>
      <c r="C27" s="22">
        <v>280.60000000000002</v>
      </c>
      <c r="D27" s="23" t="s">
        <v>559</v>
      </c>
      <c r="E27" s="23" t="s">
        <v>261</v>
      </c>
      <c r="F27" s="23">
        <v>0.72199999999999998</v>
      </c>
      <c r="G27" s="22">
        <v>1.6919999999999999</v>
      </c>
      <c r="H27" s="22">
        <v>0</v>
      </c>
      <c r="I27" s="22">
        <v>4</v>
      </c>
      <c r="J27" s="22">
        <v>12</v>
      </c>
      <c r="K27" s="22">
        <v>2</v>
      </c>
      <c r="L27" s="22">
        <v>0</v>
      </c>
      <c r="M27" s="22">
        <v>-2</v>
      </c>
      <c r="P27" t="s">
        <v>559</v>
      </c>
    </row>
    <row r="28" spans="1:16" ht="15.75" thickBot="1">
      <c r="A28" s="21" t="s">
        <v>269</v>
      </c>
      <c r="B28" s="21" t="s">
        <v>560</v>
      </c>
      <c r="C28" s="22">
        <v>333.1</v>
      </c>
      <c r="D28" s="23" t="s">
        <v>561</v>
      </c>
      <c r="E28" s="23" t="s">
        <v>827</v>
      </c>
      <c r="F28" s="24">
        <v>0.5</v>
      </c>
      <c r="G28" s="22">
        <v>2</v>
      </c>
      <c r="H28" s="22">
        <v>0</v>
      </c>
      <c r="I28" s="22">
        <v>0</v>
      </c>
      <c r="J28" s="22">
        <v>16</v>
      </c>
      <c r="K28" s="22">
        <v>2</v>
      </c>
      <c r="L28" s="22">
        <v>0</v>
      </c>
      <c r="M28" s="22">
        <v>2</v>
      </c>
      <c r="P28" t="s">
        <v>561</v>
      </c>
    </row>
    <row r="29" spans="1:16" ht="15.75" thickBot="1">
      <c r="A29" s="21" t="s">
        <v>269</v>
      </c>
      <c r="B29" s="21" t="s">
        <v>562</v>
      </c>
      <c r="C29" s="22">
        <v>288.10000000000002</v>
      </c>
      <c r="D29" s="23" t="s">
        <v>563</v>
      </c>
      <c r="E29" s="23" t="s">
        <v>257</v>
      </c>
      <c r="F29" s="23">
        <v>0.55600000000000005</v>
      </c>
      <c r="G29" s="22">
        <v>1.9</v>
      </c>
      <c r="H29" s="22">
        <v>0</v>
      </c>
      <c r="I29" s="22">
        <v>2</v>
      </c>
      <c r="J29" s="22">
        <v>13</v>
      </c>
      <c r="K29" s="22">
        <v>2</v>
      </c>
      <c r="L29" s="22">
        <v>1</v>
      </c>
      <c r="M29" s="22">
        <v>2</v>
      </c>
      <c r="P29" t="s">
        <v>563</v>
      </c>
    </row>
    <row r="30" spans="1:16" ht="15.75" thickBot="1">
      <c r="A30" s="21" t="s">
        <v>234</v>
      </c>
      <c r="B30" s="21" t="s">
        <v>564</v>
      </c>
      <c r="C30" s="22">
        <v>293.10000000000002</v>
      </c>
      <c r="D30" s="23" t="s">
        <v>565</v>
      </c>
      <c r="E30" s="23" t="s">
        <v>29</v>
      </c>
      <c r="F30" s="23">
        <v>0.66700000000000004</v>
      </c>
      <c r="G30" s="22">
        <v>1.75</v>
      </c>
      <c r="H30" s="22">
        <v>0</v>
      </c>
      <c r="I30" s="22">
        <v>4</v>
      </c>
      <c r="J30" s="22">
        <v>11</v>
      </c>
      <c r="K30" s="22">
        <v>3</v>
      </c>
      <c r="L30" s="22">
        <v>0</v>
      </c>
      <c r="M30" s="22">
        <v>-1</v>
      </c>
      <c r="P30" t="s">
        <v>565</v>
      </c>
    </row>
    <row r="31" spans="1:16" ht="15.75" thickBot="1">
      <c r="A31" s="21" t="s">
        <v>823</v>
      </c>
      <c r="B31" s="21" t="s">
        <v>566</v>
      </c>
      <c r="C31" s="22">
        <v>334.5</v>
      </c>
      <c r="D31" s="23" t="s">
        <v>567</v>
      </c>
      <c r="E31" s="23" t="s">
        <v>184</v>
      </c>
      <c r="F31" s="23">
        <v>0.72199999999999998</v>
      </c>
      <c r="G31" s="22">
        <v>2.1539999999999999</v>
      </c>
      <c r="H31" s="22">
        <v>0</v>
      </c>
      <c r="I31" s="22">
        <v>1</v>
      </c>
      <c r="J31" s="22">
        <v>12</v>
      </c>
      <c r="K31" s="22">
        <v>4</v>
      </c>
      <c r="L31" s="22">
        <v>1</v>
      </c>
      <c r="M31" s="22">
        <v>5</v>
      </c>
      <c r="P31" t="s">
        <v>567</v>
      </c>
    </row>
    <row r="32" spans="1:16" ht="15.75" thickBot="1">
      <c r="A32" s="21" t="s">
        <v>234</v>
      </c>
      <c r="B32" s="21" t="s">
        <v>568</v>
      </c>
      <c r="C32" s="22">
        <v>297.5</v>
      </c>
      <c r="D32" s="24" t="s">
        <v>569</v>
      </c>
      <c r="E32" s="24" t="s">
        <v>828</v>
      </c>
      <c r="F32" s="23">
        <v>0.77800000000000002</v>
      </c>
      <c r="G32" s="22">
        <v>1.786</v>
      </c>
      <c r="H32" s="22">
        <v>0</v>
      </c>
      <c r="I32" s="22">
        <v>5</v>
      </c>
      <c r="J32" s="22">
        <v>9</v>
      </c>
      <c r="K32" s="22">
        <v>4</v>
      </c>
      <c r="L32" s="22">
        <v>0</v>
      </c>
      <c r="M32" s="22">
        <v>-1</v>
      </c>
      <c r="P32" t="s">
        <v>569</v>
      </c>
    </row>
    <row r="33" spans="1:16" ht="15.75" thickBot="1">
      <c r="A33" s="21">
        <v>154</v>
      </c>
      <c r="B33" s="21" t="s">
        <v>570</v>
      </c>
      <c r="C33" s="22">
        <v>287.8</v>
      </c>
      <c r="D33" s="23" t="s">
        <v>571</v>
      </c>
      <c r="E33" s="23" t="s">
        <v>216</v>
      </c>
      <c r="F33" s="23">
        <v>0.44400000000000001</v>
      </c>
      <c r="G33" s="22">
        <v>2.125</v>
      </c>
      <c r="H33" s="22">
        <v>0</v>
      </c>
      <c r="I33" s="22">
        <v>1</v>
      </c>
      <c r="J33" s="22">
        <v>7</v>
      </c>
      <c r="K33" s="22">
        <v>8</v>
      </c>
      <c r="L33" s="22">
        <v>2</v>
      </c>
      <c r="M33" s="22">
        <v>11</v>
      </c>
      <c r="P33" t="s">
        <v>571</v>
      </c>
    </row>
    <row r="34" spans="1:16" ht="15.75" thickBot="1">
      <c r="A34" s="21" t="s">
        <v>123</v>
      </c>
      <c r="B34" s="21" t="s">
        <v>572</v>
      </c>
      <c r="C34" s="22">
        <v>332.9</v>
      </c>
      <c r="D34" s="23" t="s">
        <v>573</v>
      </c>
      <c r="E34" s="23" t="s">
        <v>203</v>
      </c>
      <c r="F34" s="23">
        <v>0.55600000000000005</v>
      </c>
      <c r="G34" s="22">
        <v>1.9</v>
      </c>
      <c r="H34" s="22">
        <v>0</v>
      </c>
      <c r="I34" s="22">
        <v>2</v>
      </c>
      <c r="J34" s="22">
        <v>14</v>
      </c>
      <c r="K34" s="22">
        <v>2</v>
      </c>
      <c r="L34" s="22">
        <v>0</v>
      </c>
      <c r="M34" s="22" t="s">
        <v>121</v>
      </c>
      <c r="P34" t="s">
        <v>573</v>
      </c>
    </row>
    <row r="35" spans="1:16" ht="15.75" thickBot="1">
      <c r="A35" s="21" t="s">
        <v>234</v>
      </c>
      <c r="B35" s="21" t="s">
        <v>574</v>
      </c>
      <c r="C35" s="22">
        <v>331.2</v>
      </c>
      <c r="D35" s="23" t="s">
        <v>575</v>
      </c>
      <c r="E35" s="23" t="s">
        <v>263</v>
      </c>
      <c r="F35" s="23">
        <v>0.72199999999999998</v>
      </c>
      <c r="G35" s="22">
        <v>2</v>
      </c>
      <c r="H35" s="22">
        <v>0</v>
      </c>
      <c r="I35" s="22">
        <v>4</v>
      </c>
      <c r="J35" s="22">
        <v>11</v>
      </c>
      <c r="K35" s="22">
        <v>3</v>
      </c>
      <c r="L35" s="22">
        <v>0</v>
      </c>
      <c r="M35" s="22">
        <v>-1</v>
      </c>
      <c r="P35" t="s">
        <v>575</v>
      </c>
    </row>
    <row r="36" spans="1:16" ht="15.75" thickBot="1">
      <c r="A36" s="21" t="s">
        <v>821</v>
      </c>
      <c r="B36" s="21" t="s">
        <v>576</v>
      </c>
      <c r="C36" s="22">
        <v>295.10000000000002</v>
      </c>
      <c r="D36" s="23" t="s">
        <v>577</v>
      </c>
      <c r="E36" s="23" t="s">
        <v>49</v>
      </c>
      <c r="F36" s="23">
        <v>0.55600000000000005</v>
      </c>
      <c r="G36" s="22">
        <v>1.9</v>
      </c>
      <c r="H36" s="22">
        <v>0</v>
      </c>
      <c r="I36" s="22">
        <v>2</v>
      </c>
      <c r="J36" s="22">
        <v>11</v>
      </c>
      <c r="K36" s="22">
        <v>4</v>
      </c>
      <c r="L36" s="22">
        <v>1</v>
      </c>
      <c r="M36" s="22">
        <v>4</v>
      </c>
      <c r="P36" t="s">
        <v>577</v>
      </c>
    </row>
    <row r="37" spans="1:16" ht="15.75" thickBot="1">
      <c r="A37" s="21" t="s">
        <v>269</v>
      </c>
      <c r="B37" s="21" t="s">
        <v>579</v>
      </c>
      <c r="C37" s="22">
        <v>307</v>
      </c>
      <c r="D37" s="23" t="s">
        <v>580</v>
      </c>
      <c r="E37" s="23" t="s">
        <v>829</v>
      </c>
      <c r="F37" s="23">
        <v>0.44400000000000001</v>
      </c>
      <c r="G37" s="22">
        <v>1.875</v>
      </c>
      <c r="H37" s="22">
        <v>0</v>
      </c>
      <c r="I37" s="22">
        <v>3</v>
      </c>
      <c r="J37" s="22">
        <v>10</v>
      </c>
      <c r="K37" s="22">
        <v>5</v>
      </c>
      <c r="L37" s="22">
        <v>0</v>
      </c>
      <c r="M37" s="22">
        <v>2</v>
      </c>
      <c r="P37" t="s">
        <v>580</v>
      </c>
    </row>
    <row r="38" spans="1:16" ht="15.75" thickBot="1">
      <c r="A38" s="21" t="s">
        <v>821</v>
      </c>
      <c r="B38" s="21" t="s">
        <v>581</v>
      </c>
      <c r="C38" s="22">
        <v>305.89999999999998</v>
      </c>
      <c r="D38" s="23" t="s">
        <v>582</v>
      </c>
      <c r="E38" s="23" t="s">
        <v>206</v>
      </c>
      <c r="F38" s="23">
        <v>0.44400000000000001</v>
      </c>
      <c r="G38" s="22">
        <v>1.75</v>
      </c>
      <c r="H38" s="22">
        <v>0</v>
      </c>
      <c r="I38" s="22">
        <v>2</v>
      </c>
      <c r="J38" s="22">
        <v>10</v>
      </c>
      <c r="K38" s="22">
        <v>6</v>
      </c>
      <c r="L38" s="22">
        <v>0</v>
      </c>
      <c r="M38" s="22">
        <v>4</v>
      </c>
      <c r="P38" t="s">
        <v>582</v>
      </c>
    </row>
    <row r="39" spans="1:16" ht="15.75" thickBot="1">
      <c r="A39" s="21" t="s">
        <v>823</v>
      </c>
      <c r="B39" s="21" t="s">
        <v>583</v>
      </c>
      <c r="C39" s="22">
        <v>297.3</v>
      </c>
      <c r="D39" s="23" t="s">
        <v>584</v>
      </c>
      <c r="E39" s="23" t="s">
        <v>55</v>
      </c>
      <c r="F39" s="23">
        <v>0.44400000000000001</v>
      </c>
      <c r="G39" s="22">
        <v>1.875</v>
      </c>
      <c r="H39" s="22">
        <v>0</v>
      </c>
      <c r="I39" s="22">
        <v>3</v>
      </c>
      <c r="J39" s="22">
        <v>8</v>
      </c>
      <c r="K39" s="22">
        <v>6</v>
      </c>
      <c r="L39" s="22">
        <v>1</v>
      </c>
      <c r="M39" s="22">
        <v>5</v>
      </c>
      <c r="P39" t="s">
        <v>584</v>
      </c>
    </row>
    <row r="40" spans="1:16" ht="15.75" thickBot="1">
      <c r="A40" s="21" t="s">
        <v>269</v>
      </c>
      <c r="B40" s="21" t="s">
        <v>585</v>
      </c>
      <c r="C40" s="22">
        <v>311.60000000000002</v>
      </c>
      <c r="D40" s="23" t="s">
        <v>586</v>
      </c>
      <c r="E40" s="23" t="s">
        <v>34</v>
      </c>
      <c r="F40" s="23">
        <v>0.55600000000000005</v>
      </c>
      <c r="G40" s="22">
        <v>1.8</v>
      </c>
      <c r="H40" s="22">
        <v>0</v>
      </c>
      <c r="I40" s="22">
        <v>3</v>
      </c>
      <c r="J40" s="22">
        <v>10</v>
      </c>
      <c r="K40" s="22">
        <v>5</v>
      </c>
      <c r="L40" s="22">
        <v>0</v>
      </c>
      <c r="M40" s="22">
        <v>2</v>
      </c>
      <c r="P40" t="s">
        <v>586</v>
      </c>
    </row>
    <row r="41" spans="1:16" ht="15.75" thickBot="1">
      <c r="A41" s="21" t="s">
        <v>821</v>
      </c>
      <c r="B41" s="21" t="s">
        <v>587</v>
      </c>
      <c r="C41" s="22">
        <v>303.2</v>
      </c>
      <c r="D41" s="23" t="s">
        <v>588</v>
      </c>
      <c r="E41" s="23" t="s">
        <v>160</v>
      </c>
      <c r="F41" s="23">
        <v>0.38900000000000001</v>
      </c>
      <c r="G41" s="22">
        <v>1.857</v>
      </c>
      <c r="H41" s="22">
        <v>0</v>
      </c>
      <c r="I41" s="22">
        <v>1</v>
      </c>
      <c r="J41" s="22">
        <v>12</v>
      </c>
      <c r="K41" s="22">
        <v>5</v>
      </c>
      <c r="L41" s="22">
        <v>0</v>
      </c>
      <c r="M41" s="22">
        <v>4</v>
      </c>
      <c r="P41" t="s">
        <v>588</v>
      </c>
    </row>
    <row r="42" spans="1:16" ht="15.75" thickBot="1">
      <c r="A42" s="21" t="s">
        <v>825</v>
      </c>
      <c r="B42" s="21" t="s">
        <v>830</v>
      </c>
      <c r="C42" s="22">
        <v>282.89999999999998</v>
      </c>
      <c r="D42" s="24" t="s">
        <v>817</v>
      </c>
      <c r="E42" s="24" t="s">
        <v>71</v>
      </c>
      <c r="F42" s="23">
        <v>0.55600000000000005</v>
      </c>
      <c r="G42" s="22">
        <v>2</v>
      </c>
      <c r="H42" s="22">
        <v>0</v>
      </c>
      <c r="I42" s="22">
        <v>1</v>
      </c>
      <c r="J42" s="22">
        <v>10</v>
      </c>
      <c r="K42" s="22">
        <v>6</v>
      </c>
      <c r="L42" s="22">
        <v>1</v>
      </c>
      <c r="M42" s="22">
        <v>7</v>
      </c>
      <c r="P42" t="s">
        <v>817</v>
      </c>
    </row>
    <row r="43" spans="1:16" ht="15.75" thickBot="1">
      <c r="A43" s="21" t="s">
        <v>823</v>
      </c>
      <c r="B43" s="21" t="s">
        <v>589</v>
      </c>
      <c r="C43" s="22">
        <v>312.7</v>
      </c>
      <c r="D43" s="24" t="s">
        <v>590</v>
      </c>
      <c r="E43" s="24" t="s">
        <v>148</v>
      </c>
      <c r="F43" s="24">
        <v>0.5</v>
      </c>
      <c r="G43" s="22">
        <v>1.889</v>
      </c>
      <c r="H43" s="22">
        <v>0</v>
      </c>
      <c r="I43" s="22">
        <v>3</v>
      </c>
      <c r="J43" s="22">
        <v>9</v>
      </c>
      <c r="K43" s="22">
        <v>4</v>
      </c>
      <c r="L43" s="22">
        <v>2</v>
      </c>
      <c r="M43" s="22">
        <v>5</v>
      </c>
      <c r="P43" t="s">
        <v>590</v>
      </c>
    </row>
    <row r="44" spans="1:16" ht="15.75" thickBot="1">
      <c r="A44" s="21" t="s">
        <v>822</v>
      </c>
      <c r="B44" s="21" t="s">
        <v>591</v>
      </c>
      <c r="C44" s="22">
        <v>299.3</v>
      </c>
      <c r="D44" s="23" t="s">
        <v>592</v>
      </c>
      <c r="E44" s="23" t="s">
        <v>46</v>
      </c>
      <c r="F44" s="23">
        <v>0.44400000000000001</v>
      </c>
      <c r="G44" s="22">
        <v>1.625</v>
      </c>
      <c r="H44" s="22">
        <v>0</v>
      </c>
      <c r="I44" s="22">
        <v>3</v>
      </c>
      <c r="J44" s="22">
        <v>10</v>
      </c>
      <c r="K44" s="22">
        <v>4</v>
      </c>
      <c r="L44" s="22">
        <v>1</v>
      </c>
      <c r="M44" s="22">
        <v>3</v>
      </c>
      <c r="P44" t="s">
        <v>592</v>
      </c>
    </row>
    <row r="45" spans="1:16" ht="15.75" thickBot="1">
      <c r="A45" s="21">
        <v>155</v>
      </c>
      <c r="B45" s="21" t="s">
        <v>593</v>
      </c>
      <c r="C45" s="22">
        <v>289</v>
      </c>
      <c r="D45" s="23" t="s">
        <v>594</v>
      </c>
      <c r="E45" s="23" t="s">
        <v>831</v>
      </c>
      <c r="F45" s="23">
        <v>0.222</v>
      </c>
      <c r="G45" s="22">
        <v>2.25</v>
      </c>
      <c r="H45" s="22">
        <v>0</v>
      </c>
      <c r="I45" s="22">
        <v>0</v>
      </c>
      <c r="J45" s="22">
        <v>8</v>
      </c>
      <c r="K45" s="22">
        <v>9</v>
      </c>
      <c r="L45" s="22">
        <v>0</v>
      </c>
      <c r="M45" s="22">
        <v>12</v>
      </c>
      <c r="P45" t="s">
        <v>594</v>
      </c>
    </row>
    <row r="46" spans="1:16" ht="15.75" thickBot="1">
      <c r="A46" s="21" t="s">
        <v>822</v>
      </c>
      <c r="B46" s="21" t="s">
        <v>595</v>
      </c>
      <c r="C46" s="22">
        <v>255.1</v>
      </c>
      <c r="D46" s="23" t="s">
        <v>596</v>
      </c>
      <c r="E46" s="23" t="s">
        <v>197</v>
      </c>
      <c r="F46" s="23">
        <v>0.44400000000000001</v>
      </c>
      <c r="G46" s="22">
        <v>1.75</v>
      </c>
      <c r="H46" s="22">
        <v>0</v>
      </c>
      <c r="I46" s="22">
        <v>5</v>
      </c>
      <c r="J46" s="22">
        <v>5</v>
      </c>
      <c r="K46" s="22">
        <v>8</v>
      </c>
      <c r="L46" s="22">
        <v>0</v>
      </c>
      <c r="M46" s="22">
        <v>3</v>
      </c>
      <c r="P46" t="s">
        <v>596</v>
      </c>
    </row>
    <row r="47" spans="1:16" ht="15.75" thickBot="1">
      <c r="A47" s="21" t="s">
        <v>291</v>
      </c>
      <c r="B47" s="21" t="s">
        <v>597</v>
      </c>
      <c r="C47" s="22">
        <v>319</v>
      </c>
      <c r="D47" s="23" t="s">
        <v>598</v>
      </c>
      <c r="E47" s="23" t="s">
        <v>149</v>
      </c>
      <c r="F47" s="24">
        <v>0.5</v>
      </c>
      <c r="G47" s="22">
        <v>2</v>
      </c>
      <c r="H47" s="22">
        <v>0</v>
      </c>
      <c r="I47" s="22">
        <v>1</v>
      </c>
      <c r="J47" s="22">
        <v>11</v>
      </c>
      <c r="K47" s="22">
        <v>4</v>
      </c>
      <c r="L47" s="22">
        <v>1</v>
      </c>
      <c r="M47" s="22">
        <v>8</v>
      </c>
      <c r="P47" t="s">
        <v>598</v>
      </c>
    </row>
    <row r="48" spans="1:16" ht="15.75" thickBot="1">
      <c r="A48" s="21" t="s">
        <v>820</v>
      </c>
      <c r="B48" s="21" t="s">
        <v>599</v>
      </c>
      <c r="C48" s="22">
        <v>310.60000000000002</v>
      </c>
      <c r="D48" s="23" t="s">
        <v>600</v>
      </c>
      <c r="E48" s="23" t="s">
        <v>832</v>
      </c>
      <c r="F48" s="23">
        <v>0.61099999999999999</v>
      </c>
      <c r="G48" s="22">
        <v>2</v>
      </c>
      <c r="H48" s="22">
        <v>0</v>
      </c>
      <c r="I48" s="22">
        <v>2</v>
      </c>
      <c r="J48" s="22">
        <v>11</v>
      </c>
      <c r="K48" s="22">
        <v>4</v>
      </c>
      <c r="L48" s="22">
        <v>0</v>
      </c>
      <c r="M48" s="22">
        <v>6</v>
      </c>
      <c r="P48" t="s">
        <v>600</v>
      </c>
    </row>
    <row r="49" spans="1:16" ht="15.75" thickBot="1">
      <c r="A49" s="21" t="s">
        <v>359</v>
      </c>
      <c r="B49" s="21" t="s">
        <v>601</v>
      </c>
      <c r="C49" s="22">
        <v>312</v>
      </c>
      <c r="D49" s="23" t="s">
        <v>602</v>
      </c>
      <c r="E49" s="23" t="s">
        <v>262</v>
      </c>
      <c r="F49" s="23">
        <v>0.55600000000000005</v>
      </c>
      <c r="G49" s="22">
        <v>1.5</v>
      </c>
      <c r="H49" s="22">
        <v>0</v>
      </c>
      <c r="I49" s="22">
        <v>6</v>
      </c>
      <c r="J49" s="22">
        <v>9</v>
      </c>
      <c r="K49" s="22">
        <v>3</v>
      </c>
      <c r="L49" s="22">
        <v>0</v>
      </c>
      <c r="M49" s="22">
        <v>-3</v>
      </c>
      <c r="P49" t="s">
        <v>602</v>
      </c>
    </row>
    <row r="50" spans="1:16" ht="15.75" thickBot="1">
      <c r="A50" s="21" t="s">
        <v>123</v>
      </c>
      <c r="B50" s="21" t="s">
        <v>603</v>
      </c>
      <c r="C50" s="22">
        <v>299</v>
      </c>
      <c r="D50" s="23" t="s">
        <v>604</v>
      </c>
      <c r="E50" s="23" t="s">
        <v>226</v>
      </c>
      <c r="F50" s="24">
        <v>0.5</v>
      </c>
      <c r="G50" s="22">
        <v>1.667</v>
      </c>
      <c r="H50" s="22">
        <v>0</v>
      </c>
      <c r="I50" s="22">
        <v>3</v>
      </c>
      <c r="J50" s="22">
        <v>12</v>
      </c>
      <c r="K50" s="22">
        <v>3</v>
      </c>
      <c r="L50" s="22">
        <v>0</v>
      </c>
      <c r="M50" s="22" t="s">
        <v>121</v>
      </c>
      <c r="P50" t="s">
        <v>604</v>
      </c>
    </row>
    <row r="51" spans="1:16" ht="15.75" thickBot="1">
      <c r="A51" s="21" t="s">
        <v>123</v>
      </c>
      <c r="B51" s="21" t="s">
        <v>605</v>
      </c>
      <c r="C51" s="22">
        <v>294.10000000000002</v>
      </c>
      <c r="D51" s="23" t="s">
        <v>606</v>
      </c>
      <c r="E51" s="23" t="s">
        <v>138</v>
      </c>
      <c r="F51" s="23">
        <v>0.61099999999999999</v>
      </c>
      <c r="G51" s="22">
        <v>1.8180000000000001</v>
      </c>
      <c r="H51" s="22">
        <v>0</v>
      </c>
      <c r="I51" s="22">
        <v>2</v>
      </c>
      <c r="J51" s="22">
        <v>14</v>
      </c>
      <c r="K51" s="22">
        <v>2</v>
      </c>
      <c r="L51" s="22">
        <v>0</v>
      </c>
      <c r="M51" s="22" t="s">
        <v>121</v>
      </c>
      <c r="P51" t="s">
        <v>606</v>
      </c>
    </row>
    <row r="52" spans="1:16" ht="15.75" thickBot="1">
      <c r="A52" s="21" t="s">
        <v>234</v>
      </c>
      <c r="B52" s="21" t="s">
        <v>607</v>
      </c>
      <c r="C52" s="22">
        <v>303.8</v>
      </c>
      <c r="D52" s="23" t="s">
        <v>608</v>
      </c>
      <c r="E52" s="23" t="s">
        <v>152</v>
      </c>
      <c r="F52" s="23">
        <v>0.77800000000000002</v>
      </c>
      <c r="G52" s="22">
        <v>1.857</v>
      </c>
      <c r="H52" s="22">
        <v>0</v>
      </c>
      <c r="I52" s="22">
        <v>4</v>
      </c>
      <c r="J52" s="22">
        <v>11</v>
      </c>
      <c r="K52" s="22">
        <v>3</v>
      </c>
      <c r="L52" s="22">
        <v>0</v>
      </c>
      <c r="M52" s="22">
        <v>-1</v>
      </c>
      <c r="P52" t="s">
        <v>608</v>
      </c>
    </row>
    <row r="53" spans="1:16" ht="15.75" thickBot="1">
      <c r="A53" s="21" t="s">
        <v>269</v>
      </c>
      <c r="B53" s="21" t="s">
        <v>609</v>
      </c>
      <c r="C53" s="22">
        <v>349</v>
      </c>
      <c r="D53" s="23" t="s">
        <v>610</v>
      </c>
      <c r="E53" s="23" t="s">
        <v>222</v>
      </c>
      <c r="F53" s="23">
        <v>0.61099999999999999</v>
      </c>
      <c r="G53" s="22">
        <v>2</v>
      </c>
      <c r="H53" s="22">
        <v>1</v>
      </c>
      <c r="I53" s="22">
        <v>0</v>
      </c>
      <c r="J53" s="22">
        <v>13</v>
      </c>
      <c r="K53" s="22">
        <v>4</v>
      </c>
      <c r="L53" s="22">
        <v>0</v>
      </c>
      <c r="M53" s="22">
        <v>2</v>
      </c>
      <c r="P53" t="s">
        <v>610</v>
      </c>
    </row>
    <row r="54" spans="1:16" ht="15.75" thickBot="1">
      <c r="A54" s="21" t="s">
        <v>359</v>
      </c>
      <c r="B54" s="21" t="s">
        <v>611</v>
      </c>
      <c r="C54" s="22">
        <v>303.8</v>
      </c>
      <c r="D54" s="23" t="s">
        <v>612</v>
      </c>
      <c r="E54" s="23" t="s">
        <v>209</v>
      </c>
      <c r="F54" s="23">
        <v>0.72199999999999998</v>
      </c>
      <c r="G54" s="22">
        <v>1.6919999999999999</v>
      </c>
      <c r="H54" s="22">
        <v>1</v>
      </c>
      <c r="I54" s="22">
        <v>3</v>
      </c>
      <c r="J54" s="22">
        <v>12</v>
      </c>
      <c r="K54" s="22">
        <v>2</v>
      </c>
      <c r="L54" s="22">
        <v>0</v>
      </c>
      <c r="M54" s="22">
        <v>-3</v>
      </c>
      <c r="P54" t="s">
        <v>612</v>
      </c>
    </row>
    <row r="55" spans="1:16" ht="15.75" thickBot="1">
      <c r="A55" s="21" t="s">
        <v>123</v>
      </c>
      <c r="B55" s="21" t="s">
        <v>613</v>
      </c>
      <c r="C55" s="22">
        <v>301.8</v>
      </c>
      <c r="D55" s="24" t="s">
        <v>614</v>
      </c>
      <c r="E55" s="24" t="s">
        <v>321</v>
      </c>
      <c r="F55" s="23">
        <v>0.72199999999999998</v>
      </c>
      <c r="G55" s="22">
        <v>1.7689999999999999</v>
      </c>
      <c r="H55" s="22">
        <v>0</v>
      </c>
      <c r="I55" s="22">
        <v>4</v>
      </c>
      <c r="J55" s="22">
        <v>10</v>
      </c>
      <c r="K55" s="22">
        <v>4</v>
      </c>
      <c r="L55" s="22">
        <v>0</v>
      </c>
      <c r="M55" s="22" t="s">
        <v>121</v>
      </c>
      <c r="P55" t="s">
        <v>614</v>
      </c>
    </row>
    <row r="56" spans="1:16" ht="15.75" thickBot="1">
      <c r="A56" s="21" t="s">
        <v>269</v>
      </c>
      <c r="B56" s="21" t="s">
        <v>615</v>
      </c>
      <c r="C56" s="22">
        <v>319</v>
      </c>
      <c r="D56" s="23" t="s">
        <v>616</v>
      </c>
      <c r="E56" s="23" t="s">
        <v>80</v>
      </c>
      <c r="F56" s="23">
        <v>0.55600000000000005</v>
      </c>
      <c r="G56" s="22">
        <v>2</v>
      </c>
      <c r="H56" s="22">
        <v>0</v>
      </c>
      <c r="I56" s="22">
        <v>2</v>
      </c>
      <c r="J56" s="22">
        <v>12</v>
      </c>
      <c r="K56" s="22">
        <v>4</v>
      </c>
      <c r="L56" s="22">
        <v>0</v>
      </c>
      <c r="M56" s="22">
        <v>2</v>
      </c>
      <c r="P56" t="s">
        <v>616</v>
      </c>
    </row>
    <row r="57" spans="1:16" ht="15.75" thickBot="1">
      <c r="A57" s="21" t="s">
        <v>123</v>
      </c>
      <c r="B57" s="21" t="s">
        <v>617</v>
      </c>
      <c r="C57" s="22">
        <v>273.5</v>
      </c>
      <c r="D57" s="23" t="s">
        <v>618</v>
      </c>
      <c r="E57" s="23" t="s">
        <v>179</v>
      </c>
      <c r="F57" s="23">
        <v>0.77800000000000002</v>
      </c>
      <c r="G57" s="22">
        <v>1.786</v>
      </c>
      <c r="H57" s="22">
        <v>0</v>
      </c>
      <c r="I57" s="22">
        <v>4</v>
      </c>
      <c r="J57" s="22">
        <v>10</v>
      </c>
      <c r="K57" s="22">
        <v>4</v>
      </c>
      <c r="L57" s="22">
        <v>0</v>
      </c>
      <c r="M57" s="22" t="s">
        <v>121</v>
      </c>
      <c r="P57" t="s">
        <v>618</v>
      </c>
    </row>
    <row r="58" spans="1:16" ht="15.75" thickBot="1">
      <c r="A58" s="21" t="s">
        <v>819</v>
      </c>
      <c r="B58" s="21" t="s">
        <v>619</v>
      </c>
      <c r="C58" s="22">
        <v>320.39999999999998</v>
      </c>
      <c r="D58" s="23" t="s">
        <v>620</v>
      </c>
      <c r="E58" s="23" t="s">
        <v>833</v>
      </c>
      <c r="F58" s="23">
        <v>0.55600000000000005</v>
      </c>
      <c r="G58" s="22">
        <v>1.9</v>
      </c>
      <c r="H58" s="22">
        <v>0</v>
      </c>
      <c r="I58" s="22">
        <v>2</v>
      </c>
      <c r="J58" s="22">
        <v>13</v>
      </c>
      <c r="K58" s="22">
        <v>3</v>
      </c>
      <c r="L58" s="22">
        <v>0</v>
      </c>
      <c r="M58" s="22">
        <v>1</v>
      </c>
      <c r="P58" t="s">
        <v>620</v>
      </c>
    </row>
    <row r="59" spans="1:16" ht="15.75" thickBot="1">
      <c r="A59" s="21" t="s">
        <v>820</v>
      </c>
      <c r="B59" s="21" t="s">
        <v>621</v>
      </c>
      <c r="C59" s="22">
        <v>322.89999999999998</v>
      </c>
      <c r="D59" s="23" t="s">
        <v>622</v>
      </c>
      <c r="E59" s="23" t="s">
        <v>61</v>
      </c>
      <c r="F59" s="23">
        <v>0.61099999999999999</v>
      </c>
      <c r="G59" s="22">
        <v>1.8180000000000001</v>
      </c>
      <c r="H59" s="22">
        <v>0</v>
      </c>
      <c r="I59" s="22">
        <v>3</v>
      </c>
      <c r="J59" s="22">
        <v>9</v>
      </c>
      <c r="K59" s="22">
        <v>3</v>
      </c>
      <c r="L59" s="22">
        <v>3</v>
      </c>
      <c r="M59" s="22">
        <v>6</v>
      </c>
      <c r="P59" t="s">
        <v>622</v>
      </c>
    </row>
    <row r="60" spans="1:16" ht="15.75" thickBot="1">
      <c r="A60" s="21" t="s">
        <v>234</v>
      </c>
      <c r="B60" s="21" t="s">
        <v>623</v>
      </c>
      <c r="C60" s="22">
        <v>328.1</v>
      </c>
      <c r="D60" s="23" t="s">
        <v>624</v>
      </c>
      <c r="E60" s="23" t="s">
        <v>48</v>
      </c>
      <c r="F60" s="23">
        <v>0.61099999999999999</v>
      </c>
      <c r="G60" s="22">
        <v>1.5449999999999999</v>
      </c>
      <c r="H60" s="22">
        <v>0</v>
      </c>
      <c r="I60" s="22">
        <v>5</v>
      </c>
      <c r="J60" s="22">
        <v>9</v>
      </c>
      <c r="K60" s="22">
        <v>4</v>
      </c>
      <c r="L60" s="22">
        <v>0</v>
      </c>
      <c r="M60" s="22">
        <v>-1</v>
      </c>
      <c r="P60" t="s">
        <v>624</v>
      </c>
    </row>
    <row r="61" spans="1:16" ht="15.75" thickBot="1">
      <c r="A61" s="21" t="s">
        <v>123</v>
      </c>
      <c r="B61" s="21" t="s">
        <v>625</v>
      </c>
      <c r="C61" s="22">
        <v>338.7</v>
      </c>
      <c r="D61" s="23" t="s">
        <v>626</v>
      </c>
      <c r="E61" s="23" t="s">
        <v>79</v>
      </c>
      <c r="F61" s="23">
        <v>0.77800000000000002</v>
      </c>
      <c r="G61" s="22">
        <v>1.786</v>
      </c>
      <c r="H61" s="22">
        <v>0</v>
      </c>
      <c r="I61" s="22">
        <v>3</v>
      </c>
      <c r="J61" s="22">
        <v>12</v>
      </c>
      <c r="K61" s="22">
        <v>3</v>
      </c>
      <c r="L61" s="22">
        <v>0</v>
      </c>
      <c r="M61" s="22" t="s">
        <v>121</v>
      </c>
      <c r="P61" t="s">
        <v>626</v>
      </c>
    </row>
    <row r="62" spans="1:16" ht="15.75" thickBot="1">
      <c r="A62" s="21" t="s">
        <v>269</v>
      </c>
      <c r="B62" s="21" t="s">
        <v>627</v>
      </c>
      <c r="C62" s="22">
        <v>305</v>
      </c>
      <c r="D62" s="23" t="s">
        <v>628</v>
      </c>
      <c r="E62" s="23" t="s">
        <v>277</v>
      </c>
      <c r="F62" s="24">
        <v>0.5</v>
      </c>
      <c r="G62" s="22">
        <v>1.889</v>
      </c>
      <c r="H62" s="22">
        <v>0</v>
      </c>
      <c r="I62" s="22">
        <v>1</v>
      </c>
      <c r="J62" s="22">
        <v>14</v>
      </c>
      <c r="K62" s="22">
        <v>3</v>
      </c>
      <c r="L62" s="22">
        <v>0</v>
      </c>
      <c r="M62" s="22">
        <v>2</v>
      </c>
      <c r="P62" t="s">
        <v>628</v>
      </c>
    </row>
    <row r="63" spans="1:16" ht="15.75" thickBot="1">
      <c r="A63" s="21" t="s">
        <v>291</v>
      </c>
      <c r="B63" s="21" t="s">
        <v>629</v>
      </c>
      <c r="C63" s="22">
        <v>327.2</v>
      </c>
      <c r="D63" s="23" t="s">
        <v>630</v>
      </c>
      <c r="E63" s="23" t="s">
        <v>162</v>
      </c>
      <c r="F63" s="23">
        <v>0.44400000000000001</v>
      </c>
      <c r="G63" s="22">
        <v>1.875</v>
      </c>
      <c r="H63" s="22">
        <v>0</v>
      </c>
      <c r="I63" s="22">
        <v>3</v>
      </c>
      <c r="J63" s="22">
        <v>7</v>
      </c>
      <c r="K63" s="22">
        <v>6</v>
      </c>
      <c r="L63" s="22">
        <v>1</v>
      </c>
      <c r="M63" s="22">
        <v>8</v>
      </c>
      <c r="P63" t="s">
        <v>630</v>
      </c>
    </row>
    <row r="64" spans="1:16" ht="15.75" thickBot="1">
      <c r="A64" s="21" t="s">
        <v>825</v>
      </c>
      <c r="B64" s="21" t="s">
        <v>631</v>
      </c>
      <c r="C64" s="22">
        <v>303.3</v>
      </c>
      <c r="D64" s="24" t="s">
        <v>632</v>
      </c>
      <c r="E64" s="24" t="s">
        <v>834</v>
      </c>
      <c r="F64" s="23">
        <v>0.55600000000000005</v>
      </c>
      <c r="G64" s="22">
        <v>2</v>
      </c>
      <c r="H64" s="22">
        <v>0</v>
      </c>
      <c r="I64" s="22">
        <v>2</v>
      </c>
      <c r="J64" s="22">
        <v>9</v>
      </c>
      <c r="K64" s="22">
        <v>6</v>
      </c>
      <c r="L64" s="22">
        <v>0</v>
      </c>
      <c r="M64" s="22">
        <v>7</v>
      </c>
      <c r="P64" t="s">
        <v>632</v>
      </c>
    </row>
    <row r="65" spans="1:16" ht="15.75" thickBot="1">
      <c r="A65" s="21" t="s">
        <v>822</v>
      </c>
      <c r="B65" s="21" t="s">
        <v>633</v>
      </c>
      <c r="C65" s="22">
        <v>298.10000000000002</v>
      </c>
      <c r="D65" s="23" t="s">
        <v>634</v>
      </c>
      <c r="E65" s="23" t="s">
        <v>183</v>
      </c>
      <c r="F65" s="23">
        <v>0.44400000000000001</v>
      </c>
      <c r="G65" s="22">
        <v>1.75</v>
      </c>
      <c r="H65" s="22">
        <v>0</v>
      </c>
      <c r="I65" s="22">
        <v>2</v>
      </c>
      <c r="J65" s="22">
        <v>12</v>
      </c>
      <c r="K65" s="22">
        <v>3</v>
      </c>
      <c r="L65" s="22">
        <v>1</v>
      </c>
      <c r="M65" s="22">
        <v>3</v>
      </c>
      <c r="P65" t="s">
        <v>634</v>
      </c>
    </row>
    <row r="66" spans="1:16" ht="15.75" thickBot="1">
      <c r="A66" s="21" t="s">
        <v>821</v>
      </c>
      <c r="B66" s="21" t="s">
        <v>635</v>
      </c>
      <c r="C66" s="22">
        <v>312.5</v>
      </c>
      <c r="D66" s="23" t="s">
        <v>636</v>
      </c>
      <c r="E66" s="23" t="s">
        <v>285</v>
      </c>
      <c r="F66" s="24">
        <v>0.5</v>
      </c>
      <c r="G66" s="22">
        <v>1.667</v>
      </c>
      <c r="H66" s="22">
        <v>0</v>
      </c>
      <c r="I66" s="22">
        <v>3</v>
      </c>
      <c r="J66" s="22">
        <v>9</v>
      </c>
      <c r="K66" s="22">
        <v>5</v>
      </c>
      <c r="L66" s="22">
        <v>1</v>
      </c>
      <c r="M66" s="22">
        <v>4</v>
      </c>
      <c r="P66" t="s">
        <v>636</v>
      </c>
    </row>
    <row r="67" spans="1:16" ht="15.75" thickBot="1">
      <c r="A67" s="21" t="s">
        <v>826</v>
      </c>
      <c r="B67" s="21" t="s">
        <v>637</v>
      </c>
      <c r="C67" s="22">
        <v>322.89999999999998</v>
      </c>
      <c r="D67" s="24" t="s">
        <v>638</v>
      </c>
      <c r="E67" s="24" t="s">
        <v>86</v>
      </c>
      <c r="F67" s="23">
        <v>0.55600000000000005</v>
      </c>
      <c r="G67" s="22">
        <v>1.7</v>
      </c>
      <c r="H67" s="22">
        <v>0</v>
      </c>
      <c r="I67" s="22">
        <v>3</v>
      </c>
      <c r="J67" s="22">
        <v>14</v>
      </c>
      <c r="K67" s="22">
        <v>1</v>
      </c>
      <c r="L67" s="22">
        <v>0</v>
      </c>
      <c r="M67" s="22">
        <v>-2</v>
      </c>
      <c r="P67" t="s">
        <v>638</v>
      </c>
    </row>
    <row r="68" spans="1:16" ht="15.75" thickBot="1">
      <c r="A68" s="21" t="s">
        <v>359</v>
      </c>
      <c r="B68" s="21" t="s">
        <v>639</v>
      </c>
      <c r="C68" s="22">
        <v>294.3</v>
      </c>
      <c r="D68" s="24" t="s">
        <v>640</v>
      </c>
      <c r="E68" s="24" t="s">
        <v>220</v>
      </c>
      <c r="F68" s="23">
        <v>0.66700000000000004</v>
      </c>
      <c r="G68" s="22">
        <v>1.667</v>
      </c>
      <c r="H68" s="22">
        <v>0</v>
      </c>
      <c r="I68" s="22">
        <v>4</v>
      </c>
      <c r="J68" s="22">
        <v>13</v>
      </c>
      <c r="K68" s="22">
        <v>1</v>
      </c>
      <c r="L68" s="22">
        <v>0</v>
      </c>
      <c r="M68" s="22">
        <v>-3</v>
      </c>
      <c r="P68" t="s">
        <v>640</v>
      </c>
    </row>
    <row r="69" spans="1:16" ht="15.75" thickBot="1">
      <c r="A69" s="21" t="s">
        <v>822</v>
      </c>
      <c r="B69" s="21" t="s">
        <v>641</v>
      </c>
      <c r="C69" s="22">
        <v>309.60000000000002</v>
      </c>
      <c r="D69" s="24" t="s">
        <v>642</v>
      </c>
      <c r="E69" s="24" t="s">
        <v>78</v>
      </c>
      <c r="F69" s="23">
        <v>0.44400000000000001</v>
      </c>
      <c r="G69" s="22">
        <v>1.75</v>
      </c>
      <c r="H69" s="22">
        <v>0</v>
      </c>
      <c r="I69" s="22">
        <v>3</v>
      </c>
      <c r="J69" s="22">
        <v>9</v>
      </c>
      <c r="K69" s="22">
        <v>6</v>
      </c>
      <c r="L69" s="22">
        <v>0</v>
      </c>
      <c r="M69" s="22">
        <v>3</v>
      </c>
      <c r="P69" t="s">
        <v>642</v>
      </c>
    </row>
    <row r="70" spans="1:16" ht="15.75" thickBot="1">
      <c r="A70" s="21" t="s">
        <v>234</v>
      </c>
      <c r="B70" s="21" t="s">
        <v>643</v>
      </c>
      <c r="C70" s="22">
        <v>325.7</v>
      </c>
      <c r="D70" s="23" t="s">
        <v>644</v>
      </c>
      <c r="E70" s="23" t="s">
        <v>88</v>
      </c>
      <c r="F70" s="24">
        <v>0.5</v>
      </c>
      <c r="G70" s="22">
        <v>1.556</v>
      </c>
      <c r="H70" s="22">
        <v>0</v>
      </c>
      <c r="I70" s="22">
        <v>4</v>
      </c>
      <c r="J70" s="22">
        <v>11</v>
      </c>
      <c r="K70" s="22">
        <v>3</v>
      </c>
      <c r="L70" s="22">
        <v>0</v>
      </c>
      <c r="M70" s="22">
        <v>-1</v>
      </c>
      <c r="P70" t="s">
        <v>644</v>
      </c>
    </row>
    <row r="71" spans="1:16" ht="15.75" thickBot="1">
      <c r="A71" s="21" t="s">
        <v>819</v>
      </c>
      <c r="B71" s="21" t="s">
        <v>645</v>
      </c>
      <c r="C71" s="22">
        <v>328.9</v>
      </c>
      <c r="D71" s="23" t="s">
        <v>646</v>
      </c>
      <c r="E71" s="23" t="s">
        <v>175</v>
      </c>
      <c r="F71" s="23">
        <v>0.66700000000000004</v>
      </c>
      <c r="G71" s="22">
        <v>2</v>
      </c>
      <c r="H71" s="22">
        <v>0</v>
      </c>
      <c r="I71" s="22">
        <v>3</v>
      </c>
      <c r="J71" s="22">
        <v>11</v>
      </c>
      <c r="K71" s="22">
        <v>4</v>
      </c>
      <c r="L71" s="22">
        <v>0</v>
      </c>
      <c r="M71" s="22">
        <v>1</v>
      </c>
      <c r="P71" t="s">
        <v>646</v>
      </c>
    </row>
    <row r="72" spans="1:16" ht="15.75" thickBot="1">
      <c r="A72" s="21" t="s">
        <v>234</v>
      </c>
      <c r="B72" s="21" t="s">
        <v>647</v>
      </c>
      <c r="C72" s="22">
        <v>323.60000000000002</v>
      </c>
      <c r="D72" s="23" t="s">
        <v>648</v>
      </c>
      <c r="E72" s="23" t="s">
        <v>62</v>
      </c>
      <c r="F72" s="23">
        <v>0.61099999999999999</v>
      </c>
      <c r="G72" s="22">
        <v>1.7270000000000001</v>
      </c>
      <c r="H72" s="22">
        <v>0</v>
      </c>
      <c r="I72" s="22">
        <v>3</v>
      </c>
      <c r="J72" s="22">
        <v>13</v>
      </c>
      <c r="K72" s="22">
        <v>2</v>
      </c>
      <c r="L72" s="22">
        <v>0</v>
      </c>
      <c r="M72" s="22">
        <v>-1</v>
      </c>
      <c r="P72" t="s">
        <v>648</v>
      </c>
    </row>
    <row r="73" spans="1:16" ht="15.75" thickBot="1">
      <c r="A73" s="21">
        <v>1</v>
      </c>
      <c r="B73" s="21" t="s">
        <v>649</v>
      </c>
      <c r="C73" s="22">
        <v>298.3</v>
      </c>
      <c r="D73" s="23" t="s">
        <v>650</v>
      </c>
      <c r="E73" s="23" t="s">
        <v>225</v>
      </c>
      <c r="F73" s="23">
        <v>0.77800000000000002</v>
      </c>
      <c r="G73" s="22">
        <v>1.571</v>
      </c>
      <c r="H73" s="22">
        <v>2</v>
      </c>
      <c r="I73" s="22">
        <v>3</v>
      </c>
      <c r="J73" s="22">
        <v>12</v>
      </c>
      <c r="K73" s="22">
        <v>1</v>
      </c>
      <c r="L73" s="22">
        <v>0</v>
      </c>
      <c r="M73" s="22">
        <v>-6</v>
      </c>
      <c r="P73" t="s">
        <v>652</v>
      </c>
    </row>
    <row r="74" spans="1:16" ht="15.75" thickBot="1">
      <c r="A74" s="21" t="s">
        <v>208</v>
      </c>
      <c r="B74" s="21" t="s">
        <v>651</v>
      </c>
      <c r="C74" s="22">
        <v>293.89999999999998</v>
      </c>
      <c r="D74" s="23" t="s">
        <v>652</v>
      </c>
      <c r="E74" s="23" t="s">
        <v>297</v>
      </c>
      <c r="F74" s="23">
        <v>0.66700000000000004</v>
      </c>
      <c r="G74" s="22">
        <v>1.583</v>
      </c>
      <c r="H74" s="22">
        <v>2</v>
      </c>
      <c r="I74" s="22">
        <v>2</v>
      </c>
      <c r="J74" s="22">
        <v>12</v>
      </c>
      <c r="K74" s="22">
        <v>2</v>
      </c>
      <c r="L74" s="22">
        <v>0</v>
      </c>
      <c r="M74" s="22">
        <v>-4</v>
      </c>
      <c r="P74" t="s">
        <v>654</v>
      </c>
    </row>
    <row r="75" spans="1:16" ht="15.75" thickBot="1">
      <c r="A75" s="21" t="s">
        <v>123</v>
      </c>
      <c r="B75" s="21" t="s">
        <v>653</v>
      </c>
      <c r="C75" s="22">
        <v>300.5</v>
      </c>
      <c r="D75" s="23" t="s">
        <v>654</v>
      </c>
      <c r="E75" s="23" t="s">
        <v>835</v>
      </c>
      <c r="F75" s="23">
        <v>0.61099999999999999</v>
      </c>
      <c r="G75" s="22">
        <v>1.909</v>
      </c>
      <c r="H75" s="22">
        <v>0</v>
      </c>
      <c r="I75" s="22">
        <v>5</v>
      </c>
      <c r="J75" s="22">
        <v>8</v>
      </c>
      <c r="K75" s="22">
        <v>5</v>
      </c>
      <c r="L75" s="22">
        <v>0</v>
      </c>
      <c r="M75" s="22" t="s">
        <v>121</v>
      </c>
      <c r="P75" t="s">
        <v>656</v>
      </c>
    </row>
    <row r="76" spans="1:16" ht="15.75" thickBot="1">
      <c r="A76" s="21" t="s">
        <v>123</v>
      </c>
      <c r="B76" s="21" t="s">
        <v>655</v>
      </c>
      <c r="C76" s="22">
        <v>308</v>
      </c>
      <c r="D76" s="23" t="s">
        <v>656</v>
      </c>
      <c r="E76" s="23" t="s">
        <v>76</v>
      </c>
      <c r="F76" s="23">
        <v>0.61099999999999999</v>
      </c>
      <c r="G76" s="22">
        <v>1.6359999999999999</v>
      </c>
      <c r="H76" s="22">
        <v>0</v>
      </c>
      <c r="I76" s="22">
        <v>4</v>
      </c>
      <c r="J76" s="22">
        <v>10</v>
      </c>
      <c r="K76" s="22">
        <v>4</v>
      </c>
      <c r="L76" s="22">
        <v>0</v>
      </c>
      <c r="M76" s="22" t="s">
        <v>121</v>
      </c>
      <c r="P76" t="s">
        <v>658</v>
      </c>
    </row>
    <row r="77" spans="1:16" ht="15.75" thickBot="1">
      <c r="A77" s="21" t="s">
        <v>822</v>
      </c>
      <c r="B77" s="21" t="s">
        <v>657</v>
      </c>
      <c r="C77" s="22">
        <v>271.5</v>
      </c>
      <c r="D77" s="23" t="s">
        <v>658</v>
      </c>
      <c r="E77" s="23" t="s">
        <v>83</v>
      </c>
      <c r="F77" s="23">
        <v>0.27800000000000002</v>
      </c>
      <c r="G77" s="22">
        <v>2</v>
      </c>
      <c r="H77" s="22">
        <v>0</v>
      </c>
      <c r="I77" s="22">
        <v>1</v>
      </c>
      <c r="J77" s="22">
        <v>13</v>
      </c>
      <c r="K77" s="22">
        <v>4</v>
      </c>
      <c r="L77" s="22">
        <v>0</v>
      </c>
      <c r="M77" s="22">
        <v>3</v>
      </c>
      <c r="P77" t="s">
        <v>660</v>
      </c>
    </row>
    <row r="78" spans="1:16" ht="15.75" thickBot="1">
      <c r="A78" s="21" t="s">
        <v>269</v>
      </c>
      <c r="B78" s="21" t="s">
        <v>659</v>
      </c>
      <c r="C78" s="22">
        <v>340.9</v>
      </c>
      <c r="D78" s="24" t="s">
        <v>660</v>
      </c>
      <c r="E78" s="24" t="s">
        <v>47</v>
      </c>
      <c r="F78" s="23">
        <v>0.55600000000000005</v>
      </c>
      <c r="G78" s="22">
        <v>2.1</v>
      </c>
      <c r="H78" s="22">
        <v>0</v>
      </c>
      <c r="I78" s="22">
        <v>2</v>
      </c>
      <c r="J78" s="22">
        <v>12</v>
      </c>
      <c r="K78" s="22">
        <v>4</v>
      </c>
      <c r="L78" s="22">
        <v>0</v>
      </c>
      <c r="M78" s="22">
        <v>2</v>
      </c>
      <c r="P78" t="s">
        <v>662</v>
      </c>
    </row>
    <row r="79" spans="1:16" ht="15.75" thickBot="1">
      <c r="A79" s="21" t="s">
        <v>359</v>
      </c>
      <c r="B79" s="21" t="s">
        <v>661</v>
      </c>
      <c r="C79" s="22">
        <v>312.7</v>
      </c>
      <c r="D79" s="23" t="s">
        <v>662</v>
      </c>
      <c r="E79" s="23" t="s">
        <v>176</v>
      </c>
      <c r="F79" s="23">
        <v>0.66700000000000004</v>
      </c>
      <c r="G79" s="22">
        <v>1.75</v>
      </c>
      <c r="H79" s="22">
        <v>0</v>
      </c>
      <c r="I79" s="22">
        <v>3</v>
      </c>
      <c r="J79" s="22">
        <v>15</v>
      </c>
      <c r="K79" s="22">
        <v>0</v>
      </c>
      <c r="L79" s="22">
        <v>0</v>
      </c>
      <c r="M79" s="22">
        <v>-3</v>
      </c>
      <c r="P79" t="s">
        <v>664</v>
      </c>
    </row>
    <row r="80" spans="1:16" ht="15.75" thickBot="1">
      <c r="A80" s="21" t="s">
        <v>208</v>
      </c>
      <c r="B80" s="21" t="s">
        <v>663</v>
      </c>
      <c r="C80" s="22">
        <v>359.3</v>
      </c>
      <c r="D80" s="24" t="s">
        <v>664</v>
      </c>
      <c r="E80" s="24" t="s">
        <v>217</v>
      </c>
      <c r="F80" s="23">
        <v>0.83299999999999996</v>
      </c>
      <c r="G80" s="22">
        <v>1.8</v>
      </c>
      <c r="H80" s="22">
        <v>0</v>
      </c>
      <c r="I80" s="22">
        <v>5</v>
      </c>
      <c r="J80" s="22">
        <v>12</v>
      </c>
      <c r="K80" s="22">
        <v>1</v>
      </c>
      <c r="L80" s="22">
        <v>0</v>
      </c>
      <c r="M80" s="22">
        <v>-4</v>
      </c>
      <c r="P80" t="s">
        <v>666</v>
      </c>
    </row>
    <row r="81" spans="1:16" ht="15.75" thickBot="1">
      <c r="A81" s="21" t="s">
        <v>823</v>
      </c>
      <c r="B81" s="21" t="s">
        <v>665</v>
      </c>
      <c r="C81" s="22">
        <v>288</v>
      </c>
      <c r="D81" s="23" t="s">
        <v>666</v>
      </c>
      <c r="E81" s="23" t="s">
        <v>238</v>
      </c>
      <c r="F81" s="23">
        <v>0.44400000000000001</v>
      </c>
      <c r="G81" s="22">
        <v>1.75</v>
      </c>
      <c r="H81" s="22">
        <v>0</v>
      </c>
      <c r="I81" s="22">
        <v>3</v>
      </c>
      <c r="J81" s="22">
        <v>8</v>
      </c>
      <c r="K81" s="22">
        <v>6</v>
      </c>
      <c r="L81" s="22">
        <v>1</v>
      </c>
      <c r="M81" s="22">
        <v>5</v>
      </c>
      <c r="P81" t="s">
        <v>668</v>
      </c>
    </row>
    <row r="82" spans="1:16" ht="15.75" thickBot="1">
      <c r="A82" s="21" t="s">
        <v>819</v>
      </c>
      <c r="B82" s="21" t="s">
        <v>667</v>
      </c>
      <c r="C82" s="22">
        <v>308.39999999999998</v>
      </c>
      <c r="D82" s="23" t="s">
        <v>668</v>
      </c>
      <c r="E82" s="23" t="s">
        <v>31</v>
      </c>
      <c r="F82" s="23">
        <v>0.61099999999999999</v>
      </c>
      <c r="G82" s="22">
        <v>1.6359999999999999</v>
      </c>
      <c r="H82" s="22">
        <v>1</v>
      </c>
      <c r="I82" s="22">
        <v>2</v>
      </c>
      <c r="J82" s="22">
        <v>11</v>
      </c>
      <c r="K82" s="22">
        <v>3</v>
      </c>
      <c r="L82" s="22">
        <v>1</v>
      </c>
      <c r="M82" s="22">
        <v>1</v>
      </c>
      <c r="P82" t="s">
        <v>670</v>
      </c>
    </row>
    <row r="83" spans="1:16" ht="15.75" thickBot="1">
      <c r="A83" s="21" t="s">
        <v>291</v>
      </c>
      <c r="B83" s="21" t="s">
        <v>669</v>
      </c>
      <c r="C83" s="22">
        <v>299.10000000000002</v>
      </c>
      <c r="D83" s="23" t="s">
        <v>670</v>
      </c>
      <c r="E83" s="23" t="s">
        <v>284</v>
      </c>
      <c r="F83" s="24">
        <v>0.5</v>
      </c>
      <c r="G83" s="22">
        <v>2</v>
      </c>
      <c r="H83" s="22">
        <v>0</v>
      </c>
      <c r="I83" s="22">
        <v>1</v>
      </c>
      <c r="J83" s="22">
        <v>10</v>
      </c>
      <c r="K83" s="22">
        <v>5</v>
      </c>
      <c r="L83" s="22">
        <v>2</v>
      </c>
      <c r="M83" s="22">
        <v>8</v>
      </c>
      <c r="P83" t="s">
        <v>672</v>
      </c>
    </row>
    <row r="84" spans="1:16" ht="15.75" thickBot="1">
      <c r="A84" s="21" t="s">
        <v>269</v>
      </c>
      <c r="B84" s="21" t="s">
        <v>671</v>
      </c>
      <c r="C84" s="22">
        <v>321.10000000000002</v>
      </c>
      <c r="D84" s="23" t="s">
        <v>672</v>
      </c>
      <c r="E84" s="23" t="s">
        <v>211</v>
      </c>
      <c r="F84" s="24">
        <v>0.5</v>
      </c>
      <c r="G84" s="22">
        <v>1.889</v>
      </c>
      <c r="H84" s="22">
        <v>0</v>
      </c>
      <c r="I84" s="22">
        <v>1</v>
      </c>
      <c r="J84" s="22">
        <v>14</v>
      </c>
      <c r="K84" s="22">
        <v>3</v>
      </c>
      <c r="L84" s="22">
        <v>0</v>
      </c>
      <c r="M84" s="22">
        <v>2</v>
      </c>
      <c r="P84" t="s">
        <v>674</v>
      </c>
    </row>
    <row r="85" spans="1:16" ht="15.75" thickBot="1">
      <c r="A85" s="21" t="s">
        <v>208</v>
      </c>
      <c r="B85" s="21" t="s">
        <v>673</v>
      </c>
      <c r="C85" s="22">
        <v>311.7</v>
      </c>
      <c r="D85" s="23" t="s">
        <v>674</v>
      </c>
      <c r="E85" s="23" t="s">
        <v>255</v>
      </c>
      <c r="F85" s="23">
        <v>0.72199999999999998</v>
      </c>
      <c r="G85" s="22">
        <v>1.538</v>
      </c>
      <c r="H85" s="22">
        <v>0</v>
      </c>
      <c r="I85" s="22">
        <v>7</v>
      </c>
      <c r="J85" s="22">
        <v>8</v>
      </c>
      <c r="K85" s="22">
        <v>3</v>
      </c>
      <c r="L85" s="22">
        <v>0</v>
      </c>
      <c r="M85" s="22">
        <v>-4</v>
      </c>
      <c r="P85" t="s">
        <v>676</v>
      </c>
    </row>
    <row r="86" spans="1:16" ht="15.75" thickBot="1">
      <c r="A86" s="21" t="s">
        <v>822</v>
      </c>
      <c r="B86" s="21" t="s">
        <v>675</v>
      </c>
      <c r="C86" s="22">
        <v>289.89999999999998</v>
      </c>
      <c r="D86" s="23" t="s">
        <v>676</v>
      </c>
      <c r="E86" s="23" t="s">
        <v>89</v>
      </c>
      <c r="F86" s="24">
        <v>0.5</v>
      </c>
      <c r="G86" s="22">
        <v>2</v>
      </c>
      <c r="H86" s="22">
        <v>0</v>
      </c>
      <c r="I86" s="22">
        <v>4</v>
      </c>
      <c r="J86" s="22">
        <v>8</v>
      </c>
      <c r="K86" s="22">
        <v>5</v>
      </c>
      <c r="L86" s="22">
        <v>1</v>
      </c>
      <c r="M86" s="22">
        <v>3</v>
      </c>
      <c r="P86" t="s">
        <v>678</v>
      </c>
    </row>
    <row r="87" spans="1:16" ht="15.75" thickBot="1">
      <c r="A87" s="21" t="s">
        <v>821</v>
      </c>
      <c r="B87" s="21" t="s">
        <v>677</v>
      </c>
      <c r="C87" s="22">
        <v>299.7</v>
      </c>
      <c r="D87" s="23" t="s">
        <v>678</v>
      </c>
      <c r="E87" s="23" t="s">
        <v>266</v>
      </c>
      <c r="F87" s="23">
        <v>0.77800000000000002</v>
      </c>
      <c r="G87" s="22">
        <v>2.1429999999999998</v>
      </c>
      <c r="H87" s="22">
        <v>0</v>
      </c>
      <c r="I87" s="22">
        <v>1</v>
      </c>
      <c r="J87" s="22">
        <v>12</v>
      </c>
      <c r="K87" s="22">
        <v>5</v>
      </c>
      <c r="L87" s="22">
        <v>0</v>
      </c>
      <c r="M87" s="22">
        <v>4</v>
      </c>
      <c r="P87" t="s">
        <v>680</v>
      </c>
    </row>
    <row r="88" spans="1:16" ht="15.75" thickBot="1">
      <c r="A88" s="21" t="s">
        <v>822</v>
      </c>
      <c r="B88" s="21" t="s">
        <v>679</v>
      </c>
      <c r="C88" s="22">
        <v>289.8</v>
      </c>
      <c r="D88" s="23" t="s">
        <v>680</v>
      </c>
      <c r="E88" s="23" t="s">
        <v>188</v>
      </c>
      <c r="F88" s="23">
        <v>0.44400000000000001</v>
      </c>
      <c r="G88" s="22">
        <v>2</v>
      </c>
      <c r="H88" s="22">
        <v>0</v>
      </c>
      <c r="I88" s="22">
        <v>1</v>
      </c>
      <c r="J88" s="22">
        <v>13</v>
      </c>
      <c r="K88" s="22">
        <v>4</v>
      </c>
      <c r="L88" s="22">
        <v>0</v>
      </c>
      <c r="M88" s="22">
        <v>3</v>
      </c>
      <c r="P88" t="s">
        <v>682</v>
      </c>
    </row>
    <row r="89" spans="1:16" ht="15.75" thickBot="1">
      <c r="A89" s="21" t="s">
        <v>822</v>
      </c>
      <c r="B89" s="21" t="s">
        <v>681</v>
      </c>
      <c r="C89" s="22">
        <v>303.10000000000002</v>
      </c>
      <c r="D89" s="23" t="s">
        <v>682</v>
      </c>
      <c r="E89" s="23" t="s">
        <v>53</v>
      </c>
      <c r="F89" s="23">
        <v>0.66700000000000004</v>
      </c>
      <c r="G89" s="22">
        <v>2.1669999999999998</v>
      </c>
      <c r="H89" s="22">
        <v>0</v>
      </c>
      <c r="I89" s="22">
        <v>2</v>
      </c>
      <c r="J89" s="22">
        <v>11</v>
      </c>
      <c r="K89" s="22">
        <v>5</v>
      </c>
      <c r="L89" s="22">
        <v>0</v>
      </c>
      <c r="M89" s="22">
        <v>3</v>
      </c>
      <c r="P89" t="s">
        <v>684</v>
      </c>
    </row>
    <row r="90" spans="1:16" ht="15.75" thickBot="1">
      <c r="A90" s="21" t="s">
        <v>234</v>
      </c>
      <c r="B90" s="21" t="s">
        <v>683</v>
      </c>
      <c r="C90" s="22">
        <v>340</v>
      </c>
      <c r="D90" s="23" t="s">
        <v>684</v>
      </c>
      <c r="E90" s="23" t="s">
        <v>294</v>
      </c>
      <c r="F90" s="23">
        <v>0.72199999999999998</v>
      </c>
      <c r="G90" s="22">
        <v>1.6919999999999999</v>
      </c>
      <c r="H90" s="22">
        <v>0</v>
      </c>
      <c r="I90" s="22">
        <v>4</v>
      </c>
      <c r="J90" s="22">
        <v>11</v>
      </c>
      <c r="K90" s="22">
        <v>3</v>
      </c>
      <c r="L90" s="22">
        <v>0</v>
      </c>
      <c r="M90" s="22">
        <v>-1</v>
      </c>
      <c r="P90" t="s">
        <v>686</v>
      </c>
    </row>
    <row r="91" spans="1:16" ht="15.75" thickBot="1">
      <c r="A91" s="21" t="s">
        <v>123</v>
      </c>
      <c r="B91" s="21" t="s">
        <v>685</v>
      </c>
      <c r="C91" s="22">
        <v>302.8</v>
      </c>
      <c r="D91" s="24" t="s">
        <v>686</v>
      </c>
      <c r="E91" s="24" t="s">
        <v>461</v>
      </c>
      <c r="F91" s="23">
        <v>0.66700000000000004</v>
      </c>
      <c r="G91" s="22">
        <v>1.833</v>
      </c>
      <c r="H91" s="22">
        <v>0</v>
      </c>
      <c r="I91" s="22">
        <v>4</v>
      </c>
      <c r="J91" s="22">
        <v>10</v>
      </c>
      <c r="K91" s="22">
        <v>4</v>
      </c>
      <c r="L91" s="22">
        <v>0</v>
      </c>
      <c r="M91" s="22" t="s">
        <v>121</v>
      </c>
      <c r="P91" t="s">
        <v>688</v>
      </c>
    </row>
    <row r="92" spans="1:16" ht="15.75" thickBot="1">
      <c r="A92" s="21" t="s">
        <v>819</v>
      </c>
      <c r="B92" s="21" t="s">
        <v>687</v>
      </c>
      <c r="C92" s="22">
        <v>320.10000000000002</v>
      </c>
      <c r="D92" s="23" t="s">
        <v>688</v>
      </c>
      <c r="E92" s="23" t="s">
        <v>264</v>
      </c>
      <c r="F92" s="23">
        <v>0.61099999999999999</v>
      </c>
      <c r="G92" s="22">
        <v>1.8180000000000001</v>
      </c>
      <c r="H92" s="22">
        <v>0</v>
      </c>
      <c r="I92" s="22">
        <v>2</v>
      </c>
      <c r="J92" s="22">
        <v>13</v>
      </c>
      <c r="K92" s="22">
        <v>3</v>
      </c>
      <c r="L92" s="22">
        <v>0</v>
      </c>
      <c r="M92" s="22">
        <v>1</v>
      </c>
      <c r="P92" t="s">
        <v>690</v>
      </c>
    </row>
    <row r="93" spans="1:16" ht="15.75" thickBot="1">
      <c r="A93" s="21" t="s">
        <v>269</v>
      </c>
      <c r="B93" s="21" t="s">
        <v>689</v>
      </c>
      <c r="C93" s="22">
        <v>289.39999999999998</v>
      </c>
      <c r="D93" s="23" t="s">
        <v>690</v>
      </c>
      <c r="E93" s="23" t="s">
        <v>65</v>
      </c>
      <c r="F93" s="23">
        <v>0.61099999999999999</v>
      </c>
      <c r="G93" s="22">
        <v>1.909</v>
      </c>
      <c r="H93" s="22">
        <v>0</v>
      </c>
      <c r="I93" s="22">
        <v>1</v>
      </c>
      <c r="J93" s="22">
        <v>14</v>
      </c>
      <c r="K93" s="22">
        <v>3</v>
      </c>
      <c r="L93" s="22">
        <v>0</v>
      </c>
      <c r="M93" s="22">
        <v>2</v>
      </c>
      <c r="P93" t="s">
        <v>692</v>
      </c>
    </row>
    <row r="94" spans="1:16" ht="15.75" thickBot="1">
      <c r="A94" s="21" t="s">
        <v>821</v>
      </c>
      <c r="B94" s="21" t="s">
        <v>691</v>
      </c>
      <c r="C94" s="22">
        <v>307.2</v>
      </c>
      <c r="D94" s="23" t="s">
        <v>692</v>
      </c>
      <c r="E94" s="23" t="s">
        <v>91</v>
      </c>
      <c r="F94" s="24">
        <v>0.5</v>
      </c>
      <c r="G94" s="22">
        <v>1.778</v>
      </c>
      <c r="H94" s="22">
        <v>0</v>
      </c>
      <c r="I94" s="22">
        <v>2</v>
      </c>
      <c r="J94" s="22">
        <v>10</v>
      </c>
      <c r="K94" s="22">
        <v>6</v>
      </c>
      <c r="L94" s="22">
        <v>0</v>
      </c>
      <c r="M94" s="22">
        <v>4</v>
      </c>
      <c r="P94" t="s">
        <v>694</v>
      </c>
    </row>
    <row r="95" spans="1:16" ht="15.75" thickBot="1">
      <c r="A95" s="21" t="s">
        <v>291</v>
      </c>
      <c r="B95" s="21" t="s">
        <v>693</v>
      </c>
      <c r="C95" s="22">
        <v>270</v>
      </c>
      <c r="D95" s="23" t="s">
        <v>694</v>
      </c>
      <c r="E95" s="23" t="s">
        <v>245</v>
      </c>
      <c r="F95" s="23">
        <v>0.44400000000000001</v>
      </c>
      <c r="G95" s="22">
        <v>1.875</v>
      </c>
      <c r="H95" s="22">
        <v>0</v>
      </c>
      <c r="I95" s="22">
        <v>2</v>
      </c>
      <c r="J95" s="22">
        <v>7</v>
      </c>
      <c r="K95" s="22">
        <v>8</v>
      </c>
      <c r="L95" s="22">
        <v>1</v>
      </c>
      <c r="M95" s="22">
        <v>8</v>
      </c>
      <c r="P95" t="s">
        <v>696</v>
      </c>
    </row>
    <row r="96" spans="1:16" ht="15.75" thickBot="1">
      <c r="A96" s="21" t="s">
        <v>359</v>
      </c>
      <c r="B96" s="21" t="s">
        <v>695</v>
      </c>
      <c r="C96" s="22">
        <v>289.3</v>
      </c>
      <c r="D96" s="23" t="s">
        <v>696</v>
      </c>
      <c r="E96" s="23" t="s">
        <v>128</v>
      </c>
      <c r="F96" s="23">
        <v>0.61099999999999999</v>
      </c>
      <c r="G96" s="22">
        <v>1.6359999999999999</v>
      </c>
      <c r="H96" s="22">
        <v>0</v>
      </c>
      <c r="I96" s="22">
        <v>5</v>
      </c>
      <c r="J96" s="22">
        <v>11</v>
      </c>
      <c r="K96" s="22">
        <v>2</v>
      </c>
      <c r="L96" s="22">
        <v>0</v>
      </c>
      <c r="M96" s="22">
        <v>-3</v>
      </c>
      <c r="P96" t="s">
        <v>698</v>
      </c>
    </row>
    <row r="97" spans="1:16" ht="15.75" thickBot="1">
      <c r="A97" s="21">
        <v>153</v>
      </c>
      <c r="B97" s="21" t="s">
        <v>697</v>
      </c>
      <c r="C97" s="22">
        <v>275</v>
      </c>
      <c r="D97" s="23" t="s">
        <v>698</v>
      </c>
      <c r="E97" s="23" t="s">
        <v>190</v>
      </c>
      <c r="F97" s="23">
        <v>0.27800000000000002</v>
      </c>
      <c r="G97" s="22">
        <v>1.8</v>
      </c>
      <c r="H97" s="22">
        <v>0</v>
      </c>
      <c r="I97" s="22">
        <v>2</v>
      </c>
      <c r="J97" s="22">
        <v>8</v>
      </c>
      <c r="K97" s="22">
        <v>5</v>
      </c>
      <c r="L97" s="22">
        <v>2</v>
      </c>
      <c r="M97" s="22">
        <v>10</v>
      </c>
      <c r="P97" t="s">
        <v>700</v>
      </c>
    </row>
    <row r="98" spans="1:16" ht="15.75" thickBot="1">
      <c r="A98" s="21" t="s">
        <v>821</v>
      </c>
      <c r="B98" s="21" t="s">
        <v>699</v>
      </c>
      <c r="C98" s="22">
        <v>302.10000000000002</v>
      </c>
      <c r="D98" s="23" t="s">
        <v>700</v>
      </c>
      <c r="E98" s="23" t="s">
        <v>77</v>
      </c>
      <c r="F98" s="23">
        <v>0.44400000000000001</v>
      </c>
      <c r="G98" s="22">
        <v>2.125</v>
      </c>
      <c r="H98" s="22">
        <v>0</v>
      </c>
      <c r="I98" s="22">
        <v>1</v>
      </c>
      <c r="J98" s="22">
        <v>12</v>
      </c>
      <c r="K98" s="22">
        <v>5</v>
      </c>
      <c r="L98" s="22">
        <v>0</v>
      </c>
      <c r="M98" s="22">
        <v>4</v>
      </c>
      <c r="P98" t="s">
        <v>702</v>
      </c>
    </row>
    <row r="99" spans="1:16" ht="15.75" thickBot="1">
      <c r="A99" s="21" t="s">
        <v>821</v>
      </c>
      <c r="B99" s="21" t="s">
        <v>701</v>
      </c>
      <c r="C99" s="22">
        <v>301.5</v>
      </c>
      <c r="D99" s="23" t="s">
        <v>702</v>
      </c>
      <c r="E99" s="23" t="s">
        <v>836</v>
      </c>
      <c r="F99" s="23">
        <v>0.55600000000000005</v>
      </c>
      <c r="G99" s="22">
        <v>1.8</v>
      </c>
      <c r="H99" s="22">
        <v>0</v>
      </c>
      <c r="I99" s="22">
        <v>2</v>
      </c>
      <c r="J99" s="22">
        <v>10</v>
      </c>
      <c r="K99" s="22">
        <v>6</v>
      </c>
      <c r="L99" s="22">
        <v>0</v>
      </c>
      <c r="M99" s="22">
        <v>4</v>
      </c>
      <c r="P99" t="s">
        <v>704</v>
      </c>
    </row>
    <row r="100" spans="1:16" ht="15.75" thickBot="1">
      <c r="A100" s="21" t="s">
        <v>820</v>
      </c>
      <c r="B100" s="21" t="s">
        <v>703</v>
      </c>
      <c r="C100" s="22">
        <v>286.89999999999998</v>
      </c>
      <c r="D100" s="23" t="s">
        <v>704</v>
      </c>
      <c r="E100" s="23" t="s">
        <v>837</v>
      </c>
      <c r="F100" s="23">
        <v>0.55600000000000005</v>
      </c>
      <c r="G100" s="22">
        <v>2</v>
      </c>
      <c r="H100" s="22">
        <v>0</v>
      </c>
      <c r="I100" s="22">
        <v>1</v>
      </c>
      <c r="J100" s="22">
        <v>10</v>
      </c>
      <c r="K100" s="22">
        <v>7</v>
      </c>
      <c r="L100" s="22">
        <v>0</v>
      </c>
      <c r="M100" s="22">
        <v>6</v>
      </c>
      <c r="P100" t="s">
        <v>706</v>
      </c>
    </row>
    <row r="101" spans="1:16" ht="15.75" thickBot="1">
      <c r="A101" s="21" t="s">
        <v>819</v>
      </c>
      <c r="B101" s="21" t="s">
        <v>705</v>
      </c>
      <c r="C101" s="22">
        <v>318.2</v>
      </c>
      <c r="D101" s="24" t="s">
        <v>706</v>
      </c>
      <c r="E101" s="24" t="s">
        <v>131</v>
      </c>
      <c r="F101" s="23">
        <v>0.72199999999999998</v>
      </c>
      <c r="G101" s="22">
        <v>1.7689999999999999</v>
      </c>
      <c r="H101" s="22">
        <v>0</v>
      </c>
      <c r="I101" s="22">
        <v>3</v>
      </c>
      <c r="J101" s="22">
        <v>12</v>
      </c>
      <c r="K101" s="22">
        <v>2</v>
      </c>
      <c r="L101" s="22">
        <v>1</v>
      </c>
      <c r="M101" s="22">
        <v>1</v>
      </c>
      <c r="P101" t="s">
        <v>708</v>
      </c>
    </row>
    <row r="102" spans="1:16" ht="15.75" thickBot="1">
      <c r="A102" s="21" t="s">
        <v>359</v>
      </c>
      <c r="B102" s="21" t="s">
        <v>707</v>
      </c>
      <c r="C102" s="22">
        <v>307.5</v>
      </c>
      <c r="D102" s="23" t="s">
        <v>708</v>
      </c>
      <c r="E102" s="23" t="s">
        <v>41</v>
      </c>
      <c r="F102" s="23">
        <v>0.77800000000000002</v>
      </c>
      <c r="G102" s="22">
        <v>1.643</v>
      </c>
      <c r="H102" s="22">
        <v>0</v>
      </c>
      <c r="I102" s="22">
        <v>5</v>
      </c>
      <c r="J102" s="22">
        <v>11</v>
      </c>
      <c r="K102" s="22">
        <v>2</v>
      </c>
      <c r="L102" s="22">
        <v>0</v>
      </c>
      <c r="M102" s="22">
        <v>-3</v>
      </c>
      <c r="P102" t="s">
        <v>710</v>
      </c>
    </row>
    <row r="103" spans="1:16" ht="15.75" thickBot="1">
      <c r="A103" s="21" t="s">
        <v>123</v>
      </c>
      <c r="B103" s="21" t="s">
        <v>709</v>
      </c>
      <c r="C103" s="22">
        <v>313.89999999999998</v>
      </c>
      <c r="D103" s="23" t="s">
        <v>710</v>
      </c>
      <c r="E103" s="23" t="s">
        <v>161</v>
      </c>
      <c r="F103" s="23">
        <v>0.72199999999999998</v>
      </c>
      <c r="G103" s="22">
        <v>1.8460000000000001</v>
      </c>
      <c r="H103" s="22">
        <v>0</v>
      </c>
      <c r="I103" s="22">
        <v>2</v>
      </c>
      <c r="J103" s="22">
        <v>15</v>
      </c>
      <c r="K103" s="22">
        <v>0</v>
      </c>
      <c r="L103" s="22">
        <v>1</v>
      </c>
      <c r="M103" s="22" t="s">
        <v>121</v>
      </c>
      <c r="P103" t="s">
        <v>712</v>
      </c>
    </row>
    <row r="104" spans="1:16" ht="15.75" thickBot="1">
      <c r="A104" s="21" t="s">
        <v>123</v>
      </c>
      <c r="B104" s="21" t="s">
        <v>711</v>
      </c>
      <c r="C104" s="22">
        <v>308.7</v>
      </c>
      <c r="D104" s="23" t="s">
        <v>712</v>
      </c>
      <c r="E104" s="23" t="s">
        <v>92</v>
      </c>
      <c r="F104" s="23">
        <v>0.55600000000000005</v>
      </c>
      <c r="G104" s="22">
        <v>1.7</v>
      </c>
      <c r="H104" s="22">
        <v>0</v>
      </c>
      <c r="I104" s="22">
        <v>3</v>
      </c>
      <c r="J104" s="22">
        <v>12</v>
      </c>
      <c r="K104" s="22">
        <v>3</v>
      </c>
      <c r="L104" s="22">
        <v>0</v>
      </c>
      <c r="M104" s="22" t="s">
        <v>121</v>
      </c>
      <c r="P104" t="s">
        <v>714</v>
      </c>
    </row>
    <row r="105" spans="1:16" ht="15.75" thickBot="1">
      <c r="A105" s="21" t="s">
        <v>821</v>
      </c>
      <c r="B105" s="21" t="s">
        <v>713</v>
      </c>
      <c r="C105" s="22">
        <v>314.2</v>
      </c>
      <c r="D105" s="23" t="s">
        <v>714</v>
      </c>
      <c r="E105" s="23" t="s">
        <v>273</v>
      </c>
      <c r="F105" s="23">
        <v>0.44400000000000001</v>
      </c>
      <c r="G105" s="22">
        <v>2</v>
      </c>
      <c r="H105" s="22">
        <v>0</v>
      </c>
      <c r="I105" s="22">
        <v>2</v>
      </c>
      <c r="J105" s="22">
        <v>11</v>
      </c>
      <c r="K105" s="22">
        <v>4</v>
      </c>
      <c r="L105" s="22">
        <v>1</v>
      </c>
      <c r="M105" s="22">
        <v>4</v>
      </c>
      <c r="P105" t="s">
        <v>716</v>
      </c>
    </row>
    <row r="106" spans="1:16" ht="15.75" thickBot="1">
      <c r="A106" s="21" t="s">
        <v>826</v>
      </c>
      <c r="B106" s="21" t="s">
        <v>715</v>
      </c>
      <c r="C106" s="22">
        <v>315.89999999999998</v>
      </c>
      <c r="D106" s="23" t="s">
        <v>716</v>
      </c>
      <c r="E106" s="23" t="s">
        <v>73</v>
      </c>
      <c r="F106" s="23">
        <v>0.61099999999999999</v>
      </c>
      <c r="G106" s="22">
        <v>1.5449999999999999</v>
      </c>
      <c r="H106" s="22">
        <v>0</v>
      </c>
      <c r="I106" s="22">
        <v>5</v>
      </c>
      <c r="J106" s="22">
        <v>10</v>
      </c>
      <c r="K106" s="22">
        <v>3</v>
      </c>
      <c r="L106" s="22">
        <v>0</v>
      </c>
      <c r="M106" s="22">
        <v>-2</v>
      </c>
      <c r="P106" t="s">
        <v>718</v>
      </c>
    </row>
    <row r="107" spans="1:16" ht="15.75" thickBot="1">
      <c r="A107" s="21" t="s">
        <v>208</v>
      </c>
      <c r="B107" s="21" t="s">
        <v>717</v>
      </c>
      <c r="C107" s="22">
        <v>301.89999999999998</v>
      </c>
      <c r="D107" s="24" t="s">
        <v>718</v>
      </c>
      <c r="E107" s="24" t="s">
        <v>272</v>
      </c>
      <c r="F107" s="23">
        <v>0.72199999999999998</v>
      </c>
      <c r="G107" s="22">
        <v>1.538</v>
      </c>
      <c r="H107" s="22">
        <v>0</v>
      </c>
      <c r="I107" s="22">
        <v>6</v>
      </c>
      <c r="J107" s="22">
        <v>10</v>
      </c>
      <c r="K107" s="22">
        <v>2</v>
      </c>
      <c r="L107" s="22">
        <v>0</v>
      </c>
      <c r="M107" s="22">
        <v>-4</v>
      </c>
      <c r="P107" t="s">
        <v>720</v>
      </c>
    </row>
    <row r="108" spans="1:16" ht="15.75" thickBot="1">
      <c r="A108" s="21" t="s">
        <v>819</v>
      </c>
      <c r="B108" s="21" t="s">
        <v>719</v>
      </c>
      <c r="C108" s="22">
        <v>300</v>
      </c>
      <c r="D108" s="23" t="s">
        <v>720</v>
      </c>
      <c r="E108" s="23" t="s">
        <v>290</v>
      </c>
      <c r="F108" s="23">
        <v>0.44400000000000001</v>
      </c>
      <c r="G108" s="22">
        <v>1.875</v>
      </c>
      <c r="H108" s="22">
        <v>0</v>
      </c>
      <c r="I108" s="22">
        <v>1</v>
      </c>
      <c r="J108" s="22">
        <v>15</v>
      </c>
      <c r="K108" s="22">
        <v>2</v>
      </c>
      <c r="L108" s="22">
        <v>0</v>
      </c>
      <c r="M108" s="22">
        <v>1</v>
      </c>
      <c r="P108" t="s">
        <v>722</v>
      </c>
    </row>
    <row r="109" spans="1:16" ht="15.75" thickBot="1">
      <c r="A109" s="21" t="s">
        <v>819</v>
      </c>
      <c r="B109" s="21" t="s">
        <v>721</v>
      </c>
      <c r="C109" s="22">
        <v>305.3</v>
      </c>
      <c r="D109" s="23" t="s">
        <v>722</v>
      </c>
      <c r="E109" s="23" t="s">
        <v>33</v>
      </c>
      <c r="F109" s="23">
        <v>0.55600000000000005</v>
      </c>
      <c r="G109" s="22">
        <v>1.7</v>
      </c>
      <c r="H109" s="22">
        <v>0</v>
      </c>
      <c r="I109" s="22">
        <v>4</v>
      </c>
      <c r="J109" s="22">
        <v>10</v>
      </c>
      <c r="K109" s="22">
        <v>3</v>
      </c>
      <c r="L109" s="22">
        <v>1</v>
      </c>
      <c r="M109" s="22">
        <v>1</v>
      </c>
      <c r="P109" t="s">
        <v>724</v>
      </c>
    </row>
    <row r="110" spans="1:16" ht="15.75" thickBot="1">
      <c r="A110" s="21" t="s">
        <v>820</v>
      </c>
      <c r="B110" s="21" t="s">
        <v>723</v>
      </c>
      <c r="C110" s="22">
        <v>309.60000000000002</v>
      </c>
      <c r="D110" s="23" t="s">
        <v>724</v>
      </c>
      <c r="E110" s="23" t="s">
        <v>164</v>
      </c>
      <c r="F110" s="23">
        <v>0.61099999999999999</v>
      </c>
      <c r="G110" s="22">
        <v>2</v>
      </c>
      <c r="H110" s="22">
        <v>0</v>
      </c>
      <c r="I110" s="22">
        <v>1</v>
      </c>
      <c r="J110" s="22">
        <v>10</v>
      </c>
      <c r="K110" s="22">
        <v>7</v>
      </c>
      <c r="L110" s="22">
        <v>0</v>
      </c>
      <c r="M110" s="22">
        <v>6</v>
      </c>
      <c r="P110" t="s">
        <v>726</v>
      </c>
    </row>
    <row r="111" spans="1:16" ht="15.75" thickBot="1">
      <c r="A111" s="21" t="s">
        <v>123</v>
      </c>
      <c r="B111" s="21" t="s">
        <v>725</v>
      </c>
      <c r="C111" s="22">
        <v>305.5</v>
      </c>
      <c r="D111" s="24" t="s">
        <v>726</v>
      </c>
      <c r="E111" s="24" t="s">
        <v>276</v>
      </c>
      <c r="F111" s="23">
        <v>0.61099999999999999</v>
      </c>
      <c r="G111" s="22">
        <v>1.8180000000000001</v>
      </c>
      <c r="H111" s="22">
        <v>0</v>
      </c>
      <c r="I111" s="22">
        <v>3</v>
      </c>
      <c r="J111" s="22">
        <v>12</v>
      </c>
      <c r="K111" s="22">
        <v>3</v>
      </c>
      <c r="L111" s="22">
        <v>0</v>
      </c>
      <c r="M111" s="22" t="s">
        <v>121</v>
      </c>
      <c r="P111" t="s">
        <v>728</v>
      </c>
    </row>
    <row r="112" spans="1:16" ht="15.75" thickBot="1">
      <c r="A112" s="21" t="s">
        <v>819</v>
      </c>
      <c r="B112" s="21" t="s">
        <v>727</v>
      </c>
      <c r="C112" s="22">
        <v>307.60000000000002</v>
      </c>
      <c r="D112" s="23" t="s">
        <v>728</v>
      </c>
      <c r="E112" s="23" t="s">
        <v>187</v>
      </c>
      <c r="F112" s="23">
        <v>0.77800000000000002</v>
      </c>
      <c r="G112" s="22">
        <v>2</v>
      </c>
      <c r="H112" s="22">
        <v>0</v>
      </c>
      <c r="I112" s="22">
        <v>1</v>
      </c>
      <c r="J112" s="22">
        <v>15</v>
      </c>
      <c r="K112" s="22">
        <v>2</v>
      </c>
      <c r="L112" s="22">
        <v>0</v>
      </c>
      <c r="M112" s="22">
        <v>1</v>
      </c>
      <c r="P112" t="s">
        <v>730</v>
      </c>
    </row>
    <row r="113" spans="1:16" ht="15.75" thickBot="1">
      <c r="A113" s="21" t="s">
        <v>819</v>
      </c>
      <c r="B113" s="21" t="s">
        <v>729</v>
      </c>
      <c r="C113" s="22">
        <v>322.3</v>
      </c>
      <c r="D113" s="23" t="s">
        <v>730</v>
      </c>
      <c r="E113" s="23" t="s">
        <v>96</v>
      </c>
      <c r="F113" s="23">
        <v>0.72199999999999998</v>
      </c>
      <c r="G113" s="22">
        <v>1.8460000000000001</v>
      </c>
      <c r="H113" s="22">
        <v>0</v>
      </c>
      <c r="I113" s="22">
        <v>2</v>
      </c>
      <c r="J113" s="22">
        <v>13</v>
      </c>
      <c r="K113" s="22">
        <v>3</v>
      </c>
      <c r="L113" s="22">
        <v>0</v>
      </c>
      <c r="M113" s="22">
        <v>1</v>
      </c>
      <c r="P113" t="s">
        <v>732</v>
      </c>
    </row>
    <row r="114" spans="1:16" ht="15.75" thickBot="1">
      <c r="A114" s="21" t="s">
        <v>269</v>
      </c>
      <c r="B114" s="21" t="s">
        <v>731</v>
      </c>
      <c r="C114" s="22">
        <v>298.5</v>
      </c>
      <c r="D114" s="23" t="s">
        <v>732</v>
      </c>
      <c r="E114" s="23" t="s">
        <v>218</v>
      </c>
      <c r="F114" s="23">
        <v>0.33300000000000002</v>
      </c>
      <c r="G114" s="22">
        <v>1.833</v>
      </c>
      <c r="H114" s="22">
        <v>0</v>
      </c>
      <c r="I114" s="22">
        <v>2</v>
      </c>
      <c r="J114" s="22">
        <v>12</v>
      </c>
      <c r="K114" s="22">
        <v>4</v>
      </c>
      <c r="L114" s="22">
        <v>0</v>
      </c>
      <c r="M114" s="22">
        <v>2</v>
      </c>
      <c r="P114" t="s">
        <v>734</v>
      </c>
    </row>
    <row r="115" spans="1:16" ht="15.75" thickBot="1">
      <c r="A115" s="21" t="s">
        <v>821</v>
      </c>
      <c r="B115" s="21" t="s">
        <v>733</v>
      </c>
      <c r="C115" s="22">
        <v>311</v>
      </c>
      <c r="D115" s="23" t="s">
        <v>734</v>
      </c>
      <c r="E115" s="23" t="s">
        <v>196</v>
      </c>
      <c r="F115" s="23">
        <v>0.44400000000000001</v>
      </c>
      <c r="G115" s="22">
        <v>1.625</v>
      </c>
      <c r="H115" s="22">
        <v>0</v>
      </c>
      <c r="I115" s="22">
        <v>3</v>
      </c>
      <c r="J115" s="22">
        <v>8</v>
      </c>
      <c r="K115" s="22">
        <v>7</v>
      </c>
      <c r="L115" s="22">
        <v>0</v>
      </c>
      <c r="M115" s="22">
        <v>4</v>
      </c>
      <c r="P115" t="s">
        <v>736</v>
      </c>
    </row>
    <row r="116" spans="1:16" ht="15.75" thickBot="1">
      <c r="A116" s="21" t="s">
        <v>123</v>
      </c>
      <c r="B116" s="21" t="s">
        <v>735</v>
      </c>
      <c r="C116" s="22">
        <v>289.89999999999998</v>
      </c>
      <c r="D116" s="23" t="s">
        <v>736</v>
      </c>
      <c r="E116" s="23" t="s">
        <v>193</v>
      </c>
      <c r="F116" s="23">
        <v>0.83299999999999996</v>
      </c>
      <c r="G116" s="22">
        <v>1.9330000000000001</v>
      </c>
      <c r="H116" s="22">
        <v>0</v>
      </c>
      <c r="I116" s="22">
        <v>1</v>
      </c>
      <c r="J116" s="22">
        <v>16</v>
      </c>
      <c r="K116" s="22">
        <v>1</v>
      </c>
      <c r="L116" s="22">
        <v>0</v>
      </c>
      <c r="M116" s="22" t="s">
        <v>121</v>
      </c>
      <c r="P116" t="s">
        <v>738</v>
      </c>
    </row>
    <row r="117" spans="1:16" ht="15.75" thickBot="1">
      <c r="A117" s="21" t="s">
        <v>359</v>
      </c>
      <c r="B117" s="21" t="s">
        <v>737</v>
      </c>
      <c r="C117" s="22">
        <v>326.7</v>
      </c>
      <c r="D117" s="23" t="s">
        <v>738</v>
      </c>
      <c r="E117" s="23" t="s">
        <v>126</v>
      </c>
      <c r="F117" s="23">
        <v>0.77800000000000002</v>
      </c>
      <c r="G117" s="22">
        <v>1.643</v>
      </c>
      <c r="H117" s="22">
        <v>0</v>
      </c>
      <c r="I117" s="22">
        <v>5</v>
      </c>
      <c r="J117" s="22">
        <v>11</v>
      </c>
      <c r="K117" s="22">
        <v>2</v>
      </c>
      <c r="L117" s="22">
        <v>0</v>
      </c>
      <c r="M117" s="22">
        <v>-3</v>
      </c>
      <c r="P117" t="s">
        <v>740</v>
      </c>
    </row>
    <row r="118" spans="1:16" ht="15.75" thickBot="1">
      <c r="A118" s="21" t="s">
        <v>123</v>
      </c>
      <c r="B118" s="21" t="s">
        <v>739</v>
      </c>
      <c r="C118" s="22">
        <v>311.8</v>
      </c>
      <c r="D118" s="23" t="s">
        <v>740</v>
      </c>
      <c r="E118" s="23" t="s">
        <v>178</v>
      </c>
      <c r="F118" s="23">
        <v>0.55600000000000005</v>
      </c>
      <c r="G118" s="22">
        <v>1.8</v>
      </c>
      <c r="H118" s="22">
        <v>0</v>
      </c>
      <c r="I118" s="22">
        <v>3</v>
      </c>
      <c r="J118" s="22">
        <v>12</v>
      </c>
      <c r="K118" s="22">
        <v>3</v>
      </c>
      <c r="L118" s="22">
        <v>0</v>
      </c>
      <c r="M118" s="22" t="s">
        <v>121</v>
      </c>
      <c r="P118" t="s">
        <v>742</v>
      </c>
    </row>
    <row r="119" spans="1:16" ht="15.75" thickBot="1">
      <c r="A119" s="21" t="s">
        <v>826</v>
      </c>
      <c r="B119" s="21" t="s">
        <v>741</v>
      </c>
      <c r="C119" s="22">
        <v>325.2</v>
      </c>
      <c r="D119" s="23" t="s">
        <v>742</v>
      </c>
      <c r="E119" s="23" t="s">
        <v>248</v>
      </c>
      <c r="F119" s="23">
        <v>0.66700000000000004</v>
      </c>
      <c r="G119" s="22">
        <v>1.75</v>
      </c>
      <c r="H119" s="22">
        <v>0</v>
      </c>
      <c r="I119" s="22">
        <v>5</v>
      </c>
      <c r="J119" s="22">
        <v>10</v>
      </c>
      <c r="K119" s="22">
        <v>3</v>
      </c>
      <c r="L119" s="22">
        <v>0</v>
      </c>
      <c r="M119" s="22">
        <v>-2</v>
      </c>
      <c r="P119" t="s">
        <v>744</v>
      </c>
    </row>
    <row r="120" spans="1:16" ht="15.75" thickBot="1">
      <c r="A120" s="21" t="s">
        <v>822</v>
      </c>
      <c r="B120" s="21" t="s">
        <v>743</v>
      </c>
      <c r="C120" s="22">
        <v>302.60000000000002</v>
      </c>
      <c r="D120" s="23" t="s">
        <v>744</v>
      </c>
      <c r="E120" s="23" t="s">
        <v>58</v>
      </c>
      <c r="F120" s="23">
        <v>0.55600000000000005</v>
      </c>
      <c r="G120" s="22">
        <v>2</v>
      </c>
      <c r="H120" s="22">
        <v>0</v>
      </c>
      <c r="I120" s="22">
        <v>2</v>
      </c>
      <c r="J120" s="22">
        <v>12</v>
      </c>
      <c r="K120" s="22">
        <v>3</v>
      </c>
      <c r="L120" s="22">
        <v>1</v>
      </c>
      <c r="M120" s="22">
        <v>3</v>
      </c>
      <c r="P120" t="s">
        <v>746</v>
      </c>
    </row>
    <row r="121" spans="1:16" ht="15.75" thickBot="1">
      <c r="A121" s="21" t="s">
        <v>821</v>
      </c>
      <c r="B121" s="21" t="s">
        <v>745</v>
      </c>
      <c r="C121" s="22">
        <v>297</v>
      </c>
      <c r="D121" s="23" t="s">
        <v>746</v>
      </c>
      <c r="E121" s="23" t="s">
        <v>250</v>
      </c>
      <c r="F121" s="23">
        <v>0.66700000000000004</v>
      </c>
      <c r="G121" s="22">
        <v>1.833</v>
      </c>
      <c r="H121" s="22">
        <v>0</v>
      </c>
      <c r="I121" s="22">
        <v>4</v>
      </c>
      <c r="J121" s="22">
        <v>9</v>
      </c>
      <c r="K121" s="22">
        <v>4</v>
      </c>
      <c r="L121" s="22">
        <v>0</v>
      </c>
      <c r="M121" s="22">
        <v>4</v>
      </c>
      <c r="P121" t="s">
        <v>748</v>
      </c>
    </row>
    <row r="122" spans="1:16" ht="15.75" thickBot="1">
      <c r="A122" s="21" t="s">
        <v>269</v>
      </c>
      <c r="B122" s="21" t="s">
        <v>747</v>
      </c>
      <c r="C122" s="22">
        <v>308.3</v>
      </c>
      <c r="D122" s="23" t="s">
        <v>748</v>
      </c>
      <c r="E122" s="23" t="s">
        <v>136</v>
      </c>
      <c r="F122" s="23">
        <v>0.44400000000000001</v>
      </c>
      <c r="G122" s="22">
        <v>1.875</v>
      </c>
      <c r="H122" s="22">
        <v>0</v>
      </c>
      <c r="I122" s="22">
        <v>3</v>
      </c>
      <c r="J122" s="22">
        <v>10</v>
      </c>
      <c r="K122" s="22">
        <v>5</v>
      </c>
      <c r="L122" s="22">
        <v>0</v>
      </c>
      <c r="M122" s="22">
        <v>2</v>
      </c>
      <c r="P122" t="s">
        <v>750</v>
      </c>
    </row>
    <row r="123" spans="1:16" ht="15.75" thickBot="1">
      <c r="A123" s="21" t="s">
        <v>825</v>
      </c>
      <c r="B123" s="21" t="s">
        <v>749</v>
      </c>
      <c r="C123" s="22">
        <v>286.8</v>
      </c>
      <c r="D123" s="23" t="s">
        <v>750</v>
      </c>
      <c r="E123" s="23" t="s">
        <v>51</v>
      </c>
      <c r="F123" s="23">
        <v>0.61099999999999999</v>
      </c>
      <c r="G123" s="22">
        <v>2.0910000000000002</v>
      </c>
      <c r="H123" s="22">
        <v>0</v>
      </c>
      <c r="I123" s="22">
        <v>0</v>
      </c>
      <c r="J123" s="22">
        <v>12</v>
      </c>
      <c r="K123" s="22">
        <v>5</v>
      </c>
      <c r="L123" s="22">
        <v>1</v>
      </c>
      <c r="M123" s="22">
        <v>7</v>
      </c>
      <c r="P123" t="s">
        <v>752</v>
      </c>
    </row>
    <row r="124" spans="1:16" ht="15.75" thickBot="1">
      <c r="A124" s="21" t="s">
        <v>826</v>
      </c>
      <c r="B124" s="21" t="s">
        <v>751</v>
      </c>
      <c r="C124" s="22">
        <v>341.1</v>
      </c>
      <c r="D124" s="23" t="s">
        <v>752</v>
      </c>
      <c r="E124" s="23" t="s">
        <v>42</v>
      </c>
      <c r="F124" s="23">
        <v>0.88900000000000001</v>
      </c>
      <c r="G124" s="22">
        <v>1.875</v>
      </c>
      <c r="H124" s="22">
        <v>0</v>
      </c>
      <c r="I124" s="22">
        <v>2</v>
      </c>
      <c r="J124" s="22">
        <v>16</v>
      </c>
      <c r="K124" s="22">
        <v>0</v>
      </c>
      <c r="L124" s="22">
        <v>0</v>
      </c>
      <c r="M124" s="22">
        <v>-2</v>
      </c>
      <c r="P124" t="s">
        <v>754</v>
      </c>
    </row>
    <row r="125" spans="1:16" ht="15.75" thickBot="1">
      <c r="A125" s="21" t="s">
        <v>123</v>
      </c>
      <c r="B125" s="21" t="s">
        <v>753</v>
      </c>
      <c r="C125" s="22">
        <v>301.2</v>
      </c>
      <c r="D125" s="23" t="s">
        <v>754</v>
      </c>
      <c r="E125" s="23" t="s">
        <v>838</v>
      </c>
      <c r="F125" s="23">
        <v>0.66700000000000004</v>
      </c>
      <c r="G125" s="22">
        <v>1.583</v>
      </c>
      <c r="H125" s="22">
        <v>0</v>
      </c>
      <c r="I125" s="22">
        <v>5</v>
      </c>
      <c r="J125" s="22">
        <v>9</v>
      </c>
      <c r="K125" s="22">
        <v>3</v>
      </c>
      <c r="L125" s="22">
        <v>1</v>
      </c>
      <c r="M125" s="22" t="s">
        <v>121</v>
      </c>
      <c r="P125" t="s">
        <v>756</v>
      </c>
    </row>
    <row r="126" spans="1:16" ht="15.75" thickBot="1">
      <c r="A126" s="21" t="s">
        <v>234</v>
      </c>
      <c r="B126" s="21" t="s">
        <v>755</v>
      </c>
      <c r="C126" s="22">
        <v>314.3</v>
      </c>
      <c r="D126" s="24" t="s">
        <v>756</v>
      </c>
      <c r="E126" s="24" t="s">
        <v>354</v>
      </c>
      <c r="F126" s="23">
        <v>0.66700000000000004</v>
      </c>
      <c r="G126" s="22">
        <v>1.75</v>
      </c>
      <c r="H126" s="22">
        <v>0</v>
      </c>
      <c r="I126" s="22">
        <v>4</v>
      </c>
      <c r="J126" s="22">
        <v>12</v>
      </c>
      <c r="K126" s="22">
        <v>1</v>
      </c>
      <c r="L126" s="22">
        <v>1</v>
      </c>
      <c r="M126" s="22">
        <v>-1</v>
      </c>
      <c r="P126" t="s">
        <v>758</v>
      </c>
    </row>
    <row r="127" spans="1:16" ht="15.75" thickBot="1">
      <c r="A127" s="21" t="s">
        <v>821</v>
      </c>
      <c r="B127" s="21" t="s">
        <v>757</v>
      </c>
      <c r="C127" s="22">
        <v>296.10000000000002</v>
      </c>
      <c r="D127" s="23" t="s">
        <v>758</v>
      </c>
      <c r="E127" s="23" t="s">
        <v>66</v>
      </c>
      <c r="F127" s="23">
        <v>0.44400000000000001</v>
      </c>
      <c r="G127" s="22">
        <v>2</v>
      </c>
      <c r="H127" s="22">
        <v>0</v>
      </c>
      <c r="I127" s="22">
        <v>0</v>
      </c>
      <c r="J127" s="22">
        <v>14</v>
      </c>
      <c r="K127" s="22">
        <v>4</v>
      </c>
      <c r="L127" s="22">
        <v>0</v>
      </c>
      <c r="M127" s="22">
        <v>4</v>
      </c>
      <c r="P127" t="s">
        <v>760</v>
      </c>
    </row>
    <row r="128" spans="1:16" ht="15.75" thickBot="1">
      <c r="A128" s="21" t="s">
        <v>291</v>
      </c>
      <c r="B128" s="21" t="s">
        <v>759</v>
      </c>
      <c r="C128" s="22">
        <v>309</v>
      </c>
      <c r="D128" s="23" t="s">
        <v>760</v>
      </c>
      <c r="E128" s="23" t="s">
        <v>63</v>
      </c>
      <c r="F128" s="23">
        <v>0.44400000000000001</v>
      </c>
      <c r="G128" s="22">
        <v>1.875</v>
      </c>
      <c r="H128" s="22">
        <v>0</v>
      </c>
      <c r="I128" s="22">
        <v>1</v>
      </c>
      <c r="J128" s="22">
        <v>10</v>
      </c>
      <c r="K128" s="22">
        <v>6</v>
      </c>
      <c r="L128" s="22">
        <v>0</v>
      </c>
      <c r="M128" s="22">
        <v>8</v>
      </c>
      <c r="P128" t="s">
        <v>762</v>
      </c>
    </row>
    <row r="129" spans="1:16" ht="15.75" thickBot="1">
      <c r="A129" s="21" t="s">
        <v>822</v>
      </c>
      <c r="B129" s="21" t="s">
        <v>761</v>
      </c>
      <c r="C129" s="22">
        <v>311.7</v>
      </c>
      <c r="D129" s="23" t="s">
        <v>762</v>
      </c>
      <c r="E129" s="23" t="s">
        <v>64</v>
      </c>
      <c r="F129" s="23">
        <v>0.66700000000000004</v>
      </c>
      <c r="G129" s="22">
        <v>2.0830000000000002</v>
      </c>
      <c r="H129" s="22">
        <v>0</v>
      </c>
      <c r="I129" s="22">
        <v>0</v>
      </c>
      <c r="J129" s="22">
        <v>15</v>
      </c>
      <c r="K129" s="22">
        <v>3</v>
      </c>
      <c r="L129" s="22">
        <v>0</v>
      </c>
      <c r="M129" s="22">
        <v>3</v>
      </c>
      <c r="P129" t="s">
        <v>764</v>
      </c>
    </row>
    <row r="130" spans="1:16" ht="15.75" thickBot="1">
      <c r="A130" s="21" t="s">
        <v>819</v>
      </c>
      <c r="B130" s="21" t="s">
        <v>763</v>
      </c>
      <c r="C130" s="22">
        <v>317.10000000000002</v>
      </c>
      <c r="D130" s="24" t="s">
        <v>764</v>
      </c>
      <c r="E130" s="24" t="s">
        <v>129</v>
      </c>
      <c r="F130" s="23">
        <v>0.61099999999999999</v>
      </c>
      <c r="G130" s="22">
        <v>1.8180000000000001</v>
      </c>
      <c r="H130" s="22">
        <v>0</v>
      </c>
      <c r="I130" s="22">
        <v>2</v>
      </c>
      <c r="J130" s="22">
        <v>13</v>
      </c>
      <c r="K130" s="22">
        <v>3</v>
      </c>
      <c r="L130" s="22">
        <v>0</v>
      </c>
      <c r="M130" s="22">
        <v>1</v>
      </c>
      <c r="P130" t="s">
        <v>766</v>
      </c>
    </row>
    <row r="131" spans="1:16" ht="15.75" thickBot="1">
      <c r="A131" s="21" t="s">
        <v>822</v>
      </c>
      <c r="B131" s="21" t="s">
        <v>765</v>
      </c>
      <c r="C131" s="22">
        <v>293.89999999999998</v>
      </c>
      <c r="D131" s="23" t="s">
        <v>766</v>
      </c>
      <c r="E131" s="23" t="s">
        <v>174</v>
      </c>
      <c r="F131" s="23">
        <v>0.72199999999999998</v>
      </c>
      <c r="G131" s="22">
        <v>2.1539999999999999</v>
      </c>
      <c r="H131" s="22">
        <v>0</v>
      </c>
      <c r="I131" s="22">
        <v>2</v>
      </c>
      <c r="J131" s="22">
        <v>11</v>
      </c>
      <c r="K131" s="22">
        <v>5</v>
      </c>
      <c r="L131" s="22">
        <v>0</v>
      </c>
      <c r="M131" s="22">
        <v>3</v>
      </c>
      <c r="P131" t="s">
        <v>768</v>
      </c>
    </row>
    <row r="132" spans="1:16" ht="15.75" thickBot="1">
      <c r="A132" s="21" t="s">
        <v>123</v>
      </c>
      <c r="B132" s="21" t="s">
        <v>767</v>
      </c>
      <c r="C132" s="22">
        <v>328.7</v>
      </c>
      <c r="D132" s="23" t="s">
        <v>768</v>
      </c>
      <c r="E132" s="23" t="s">
        <v>167</v>
      </c>
      <c r="F132" s="23">
        <v>0.66700000000000004</v>
      </c>
      <c r="G132" s="22">
        <v>1.917</v>
      </c>
      <c r="H132" s="22">
        <v>0</v>
      </c>
      <c r="I132" s="22">
        <v>2</v>
      </c>
      <c r="J132" s="22">
        <v>14</v>
      </c>
      <c r="K132" s="22">
        <v>2</v>
      </c>
      <c r="L132" s="22">
        <v>0</v>
      </c>
      <c r="M132" s="22" t="s">
        <v>121</v>
      </c>
      <c r="P132" t="s">
        <v>770</v>
      </c>
    </row>
    <row r="133" spans="1:16" ht="15.75" thickBot="1">
      <c r="A133" s="21" t="s">
        <v>292</v>
      </c>
      <c r="B133" s="21" t="s">
        <v>769</v>
      </c>
      <c r="C133" s="22">
        <v>307.60000000000002</v>
      </c>
      <c r="D133" s="23" t="s">
        <v>770</v>
      </c>
      <c r="E133" s="23" t="s">
        <v>137</v>
      </c>
      <c r="F133" s="23">
        <v>0.38900000000000001</v>
      </c>
      <c r="G133" s="22">
        <v>2</v>
      </c>
      <c r="H133" s="22">
        <v>0</v>
      </c>
      <c r="I133" s="22">
        <v>1</v>
      </c>
      <c r="J133" s="22">
        <v>9</v>
      </c>
      <c r="K133" s="22">
        <v>7</v>
      </c>
      <c r="L133" s="22">
        <v>0</v>
      </c>
      <c r="M133" s="22">
        <v>9</v>
      </c>
      <c r="P133" t="s">
        <v>772</v>
      </c>
    </row>
    <row r="134" spans="1:16" ht="15.75" thickBot="1">
      <c r="A134" s="21" t="s">
        <v>823</v>
      </c>
      <c r="B134" s="21" t="s">
        <v>771</v>
      </c>
      <c r="C134" s="22">
        <v>304.3</v>
      </c>
      <c r="D134" s="23" t="s">
        <v>772</v>
      </c>
      <c r="E134" s="23" t="s">
        <v>56</v>
      </c>
      <c r="F134" s="24">
        <v>0.5</v>
      </c>
      <c r="G134" s="22">
        <v>1.778</v>
      </c>
      <c r="H134" s="22">
        <v>0</v>
      </c>
      <c r="I134" s="22">
        <v>2</v>
      </c>
      <c r="J134" s="22">
        <v>11</v>
      </c>
      <c r="K134" s="22">
        <v>3</v>
      </c>
      <c r="L134" s="22">
        <v>2</v>
      </c>
      <c r="M134" s="22">
        <v>5</v>
      </c>
      <c r="P134" t="s">
        <v>818</v>
      </c>
    </row>
    <row r="135" spans="1:16" ht="15.75" thickBot="1">
      <c r="A135" s="21" t="s">
        <v>292</v>
      </c>
      <c r="B135" s="21" t="s">
        <v>839</v>
      </c>
      <c r="C135" s="22">
        <v>301.60000000000002</v>
      </c>
      <c r="D135" s="24" t="s">
        <v>818</v>
      </c>
      <c r="E135" s="24" t="s">
        <v>333</v>
      </c>
      <c r="F135" s="23">
        <v>0.44400000000000001</v>
      </c>
      <c r="G135" s="22">
        <v>2</v>
      </c>
      <c r="H135" s="22">
        <v>0</v>
      </c>
      <c r="I135" s="22">
        <v>0</v>
      </c>
      <c r="J135" s="22">
        <v>13</v>
      </c>
      <c r="K135" s="22">
        <v>2</v>
      </c>
      <c r="L135" s="22">
        <v>2</v>
      </c>
      <c r="M135" s="22">
        <v>9</v>
      </c>
      <c r="P135" t="s">
        <v>774</v>
      </c>
    </row>
    <row r="136" spans="1:16" ht="15.75" thickBot="1">
      <c r="A136" s="21" t="s">
        <v>123</v>
      </c>
      <c r="B136" s="21" t="s">
        <v>773</v>
      </c>
      <c r="C136" s="22">
        <v>295.10000000000002</v>
      </c>
      <c r="D136" s="23" t="s">
        <v>774</v>
      </c>
      <c r="E136" s="23" t="s">
        <v>75</v>
      </c>
      <c r="F136" s="23">
        <v>0.55600000000000005</v>
      </c>
      <c r="G136" s="22">
        <v>1.7</v>
      </c>
      <c r="H136" s="22">
        <v>0</v>
      </c>
      <c r="I136" s="22">
        <v>3</v>
      </c>
      <c r="J136" s="22">
        <v>12</v>
      </c>
      <c r="K136" s="22">
        <v>3</v>
      </c>
      <c r="L136" s="22">
        <v>0</v>
      </c>
      <c r="M136" s="22" t="s">
        <v>121</v>
      </c>
      <c r="P136" t="s">
        <v>776</v>
      </c>
    </row>
    <row r="137" spans="1:16" ht="15.75" thickBot="1">
      <c r="A137" s="21" t="s">
        <v>819</v>
      </c>
      <c r="B137" s="21" t="s">
        <v>775</v>
      </c>
      <c r="C137" s="22">
        <v>311.7</v>
      </c>
      <c r="D137" s="23" t="s">
        <v>776</v>
      </c>
      <c r="E137" s="23" t="s">
        <v>334</v>
      </c>
      <c r="F137" s="23">
        <v>0.44400000000000001</v>
      </c>
      <c r="G137" s="22">
        <v>1.75</v>
      </c>
      <c r="H137" s="22">
        <v>0</v>
      </c>
      <c r="I137" s="22">
        <v>2</v>
      </c>
      <c r="J137" s="22">
        <v>13</v>
      </c>
      <c r="K137" s="22">
        <v>3</v>
      </c>
      <c r="L137" s="22">
        <v>0</v>
      </c>
      <c r="M137" s="22">
        <v>1</v>
      </c>
      <c r="P137" t="s">
        <v>778</v>
      </c>
    </row>
    <row r="138" spans="1:16" ht="15.75" thickBot="1">
      <c r="A138" s="21" t="s">
        <v>826</v>
      </c>
      <c r="B138" s="21" t="s">
        <v>777</v>
      </c>
      <c r="C138" s="22">
        <v>262</v>
      </c>
      <c r="D138" s="23" t="s">
        <v>778</v>
      </c>
      <c r="E138" s="23" t="s">
        <v>213</v>
      </c>
      <c r="F138" s="23">
        <v>0.61099999999999999</v>
      </c>
      <c r="G138" s="22">
        <v>1.6359999999999999</v>
      </c>
      <c r="H138" s="22">
        <v>1</v>
      </c>
      <c r="I138" s="22">
        <v>3</v>
      </c>
      <c r="J138" s="22">
        <v>11</v>
      </c>
      <c r="K138" s="22">
        <v>3</v>
      </c>
      <c r="L138" s="22">
        <v>0</v>
      </c>
      <c r="M138" s="22">
        <v>-2</v>
      </c>
      <c r="P138" t="s">
        <v>780</v>
      </c>
    </row>
    <row r="139" spans="1:16" ht="15.75" thickBot="1">
      <c r="A139" s="21" t="s">
        <v>123</v>
      </c>
      <c r="B139" s="21" t="s">
        <v>779</v>
      </c>
      <c r="C139" s="22">
        <v>325.5</v>
      </c>
      <c r="D139" s="23" t="s">
        <v>780</v>
      </c>
      <c r="E139" s="23" t="s">
        <v>35</v>
      </c>
      <c r="F139" s="23">
        <v>0.52900000000000003</v>
      </c>
      <c r="G139" s="22">
        <v>1.667</v>
      </c>
      <c r="H139" s="22">
        <v>0</v>
      </c>
      <c r="I139" s="22">
        <v>3</v>
      </c>
      <c r="J139" s="22">
        <v>12</v>
      </c>
      <c r="K139" s="22">
        <v>2</v>
      </c>
      <c r="L139" s="22">
        <v>0</v>
      </c>
      <c r="M139" s="22" t="s">
        <v>121</v>
      </c>
      <c r="P139" t="s">
        <v>782</v>
      </c>
    </row>
    <row r="140" spans="1:16" ht="15.75" thickBot="1">
      <c r="A140" s="21" t="s">
        <v>819</v>
      </c>
      <c r="B140" s="21" t="s">
        <v>781</v>
      </c>
      <c r="C140" s="22">
        <v>290.39999999999998</v>
      </c>
      <c r="D140" s="23" t="s">
        <v>782</v>
      </c>
      <c r="E140" s="23" t="s">
        <v>133</v>
      </c>
      <c r="F140" s="23">
        <v>0.55600000000000005</v>
      </c>
      <c r="G140" s="22">
        <v>1.7</v>
      </c>
      <c r="H140" s="22">
        <v>0</v>
      </c>
      <c r="I140" s="22">
        <v>3</v>
      </c>
      <c r="J140" s="22">
        <v>11</v>
      </c>
      <c r="K140" s="22">
        <v>4</v>
      </c>
      <c r="L140" s="22">
        <v>0</v>
      </c>
      <c r="M140" s="22">
        <v>1</v>
      </c>
      <c r="P140" t="s">
        <v>784</v>
      </c>
    </row>
    <row r="141" spans="1:16" ht="15.75" thickBot="1">
      <c r="A141" s="21" t="s">
        <v>123</v>
      </c>
      <c r="B141" s="21" t="s">
        <v>783</v>
      </c>
      <c r="C141" s="22">
        <v>329.4</v>
      </c>
      <c r="D141" s="23" t="s">
        <v>784</v>
      </c>
      <c r="E141" s="23" t="s">
        <v>147</v>
      </c>
      <c r="F141" s="23">
        <v>0.72199999999999998</v>
      </c>
      <c r="G141" s="22">
        <v>1.8460000000000001</v>
      </c>
      <c r="H141" s="22">
        <v>0</v>
      </c>
      <c r="I141" s="22">
        <v>3</v>
      </c>
      <c r="J141" s="22">
        <v>12</v>
      </c>
      <c r="K141" s="22">
        <v>3</v>
      </c>
      <c r="L141" s="22">
        <v>0</v>
      </c>
      <c r="M141" s="22" t="s">
        <v>121</v>
      </c>
      <c r="P141" t="s">
        <v>786</v>
      </c>
    </row>
    <row r="142" spans="1:16" ht="15.75" thickBot="1">
      <c r="A142" s="21" t="s">
        <v>269</v>
      </c>
      <c r="B142" s="21" t="s">
        <v>785</v>
      </c>
      <c r="C142" s="22">
        <v>255.1</v>
      </c>
      <c r="D142" s="24" t="s">
        <v>786</v>
      </c>
      <c r="E142" s="24" t="s">
        <v>840</v>
      </c>
      <c r="F142" s="23">
        <v>0.66700000000000004</v>
      </c>
      <c r="G142" s="22">
        <v>2</v>
      </c>
      <c r="H142" s="22">
        <v>0</v>
      </c>
      <c r="I142" s="22">
        <v>2</v>
      </c>
      <c r="J142" s="22">
        <v>12</v>
      </c>
      <c r="K142" s="22">
        <v>4</v>
      </c>
      <c r="L142" s="22">
        <v>0</v>
      </c>
      <c r="M142" s="22">
        <v>2</v>
      </c>
      <c r="P142" t="s">
        <v>788</v>
      </c>
    </row>
    <row r="143" spans="1:16" ht="15.75" thickBot="1">
      <c r="A143" s="21" t="s">
        <v>359</v>
      </c>
      <c r="B143" s="21" t="s">
        <v>787</v>
      </c>
      <c r="C143" s="22">
        <v>324.7</v>
      </c>
      <c r="D143" s="23" t="s">
        <v>788</v>
      </c>
      <c r="E143" s="23" t="s">
        <v>212</v>
      </c>
      <c r="F143" s="23">
        <v>0.55600000000000005</v>
      </c>
      <c r="G143" s="22">
        <v>1.6</v>
      </c>
      <c r="H143" s="22">
        <v>0</v>
      </c>
      <c r="I143" s="22">
        <v>7</v>
      </c>
      <c r="J143" s="22">
        <v>7</v>
      </c>
      <c r="K143" s="22">
        <v>4</v>
      </c>
      <c r="L143" s="22">
        <v>0</v>
      </c>
      <c r="M143" s="22">
        <v>-3</v>
      </c>
      <c r="P143" t="s">
        <v>790</v>
      </c>
    </row>
    <row r="144" spans="1:16" ht="15.75" thickBot="1">
      <c r="A144" s="21" t="s">
        <v>822</v>
      </c>
      <c r="B144" s="21" t="s">
        <v>789</v>
      </c>
      <c r="C144" s="22">
        <v>310.39999999999998</v>
      </c>
      <c r="D144" s="23" t="s">
        <v>790</v>
      </c>
      <c r="E144" s="23" t="s">
        <v>68</v>
      </c>
      <c r="F144" s="23">
        <v>0.61099999999999999</v>
      </c>
      <c r="G144" s="22">
        <v>1.7270000000000001</v>
      </c>
      <c r="H144" s="22">
        <v>0</v>
      </c>
      <c r="I144" s="22">
        <v>5</v>
      </c>
      <c r="J144" s="22">
        <v>6</v>
      </c>
      <c r="K144" s="22">
        <v>6</v>
      </c>
      <c r="L144" s="22">
        <v>1</v>
      </c>
      <c r="M144" s="22">
        <v>3</v>
      </c>
      <c r="P144" t="s">
        <v>792</v>
      </c>
    </row>
    <row r="145" spans="1:16" ht="15.75" thickBot="1">
      <c r="A145" s="21" t="s">
        <v>826</v>
      </c>
      <c r="B145" s="21" t="s">
        <v>791</v>
      </c>
      <c r="C145" s="22">
        <v>320.3</v>
      </c>
      <c r="D145" s="24" t="s">
        <v>792</v>
      </c>
      <c r="E145" s="24" t="s">
        <v>204</v>
      </c>
      <c r="F145" s="23">
        <v>0.55600000000000005</v>
      </c>
      <c r="G145" s="22">
        <v>1.6</v>
      </c>
      <c r="H145" s="22">
        <v>1</v>
      </c>
      <c r="I145" s="22">
        <v>5</v>
      </c>
      <c r="J145" s="22">
        <v>9</v>
      </c>
      <c r="K145" s="22">
        <v>1</v>
      </c>
      <c r="L145" s="22">
        <v>2</v>
      </c>
      <c r="M145" s="22">
        <v>-2</v>
      </c>
      <c r="P145" t="s">
        <v>794</v>
      </c>
    </row>
    <row r="146" spans="1:16" ht="15.75" thickBot="1">
      <c r="A146" s="21" t="s">
        <v>820</v>
      </c>
      <c r="B146" s="21" t="s">
        <v>793</v>
      </c>
      <c r="C146" s="22">
        <v>328.7</v>
      </c>
      <c r="D146" s="24" t="s">
        <v>794</v>
      </c>
      <c r="E146" s="24" t="s">
        <v>249</v>
      </c>
      <c r="F146" s="23">
        <v>0.38900000000000001</v>
      </c>
      <c r="G146" s="22">
        <v>2</v>
      </c>
      <c r="H146" s="22">
        <v>0</v>
      </c>
      <c r="I146" s="22">
        <v>1</v>
      </c>
      <c r="J146" s="22">
        <v>10</v>
      </c>
      <c r="K146" s="22">
        <v>7</v>
      </c>
      <c r="L146" s="22">
        <v>0</v>
      </c>
      <c r="M146" s="22">
        <v>6</v>
      </c>
      <c r="P146" t="s">
        <v>796</v>
      </c>
    </row>
    <row r="147" spans="1:16" ht="15.75" thickBot="1">
      <c r="A147" s="21" t="s">
        <v>819</v>
      </c>
      <c r="B147" s="21" t="s">
        <v>795</v>
      </c>
      <c r="C147" s="22">
        <v>300.89999999999998</v>
      </c>
      <c r="D147" s="23" t="s">
        <v>796</v>
      </c>
      <c r="E147" s="23" t="s">
        <v>256</v>
      </c>
      <c r="F147" s="24">
        <v>0.5</v>
      </c>
      <c r="G147" s="22">
        <v>1.889</v>
      </c>
      <c r="H147" s="22">
        <v>0</v>
      </c>
      <c r="I147" s="22">
        <v>1</v>
      </c>
      <c r="J147" s="22">
        <v>15</v>
      </c>
      <c r="K147" s="22">
        <v>2</v>
      </c>
      <c r="L147" s="22">
        <v>0</v>
      </c>
      <c r="M147" s="22">
        <v>1</v>
      </c>
      <c r="P147" t="s">
        <v>798</v>
      </c>
    </row>
    <row r="148" spans="1:16" ht="15.75" thickBot="1">
      <c r="A148" s="21" t="s">
        <v>269</v>
      </c>
      <c r="B148" s="21" t="s">
        <v>797</v>
      </c>
      <c r="C148" s="22">
        <v>308.5</v>
      </c>
      <c r="D148" s="23" t="s">
        <v>798</v>
      </c>
      <c r="E148" s="23" t="s">
        <v>32</v>
      </c>
      <c r="F148" s="23">
        <v>0.66700000000000004</v>
      </c>
      <c r="G148" s="22">
        <v>1.833</v>
      </c>
      <c r="H148" s="22">
        <v>0</v>
      </c>
      <c r="I148" s="22">
        <v>2</v>
      </c>
      <c r="J148" s="22">
        <v>13</v>
      </c>
      <c r="K148" s="22">
        <v>2</v>
      </c>
      <c r="L148" s="22">
        <v>1</v>
      </c>
      <c r="M148" s="22">
        <v>2</v>
      </c>
      <c r="P148" t="s">
        <v>800</v>
      </c>
    </row>
    <row r="149" spans="1:16" ht="15.75" thickBot="1">
      <c r="A149" s="21" t="s">
        <v>819</v>
      </c>
      <c r="B149" s="21" t="s">
        <v>799</v>
      </c>
      <c r="C149" s="22">
        <v>308.7</v>
      </c>
      <c r="D149" s="23" t="s">
        <v>800</v>
      </c>
      <c r="E149" s="23" t="s">
        <v>271</v>
      </c>
      <c r="F149" s="23">
        <v>0.66700000000000004</v>
      </c>
      <c r="G149" s="22">
        <v>1.667</v>
      </c>
      <c r="H149" s="22">
        <v>0</v>
      </c>
      <c r="I149" s="22">
        <v>4</v>
      </c>
      <c r="J149" s="22">
        <v>10</v>
      </c>
      <c r="K149" s="22">
        <v>3</v>
      </c>
      <c r="L149" s="22">
        <v>1</v>
      </c>
      <c r="M149" s="22">
        <v>1</v>
      </c>
      <c r="P149" t="s">
        <v>802</v>
      </c>
    </row>
    <row r="150" spans="1:16" ht="15.75" thickBot="1">
      <c r="A150" s="21" t="s">
        <v>208</v>
      </c>
      <c r="B150" s="21" t="s">
        <v>801</v>
      </c>
      <c r="C150" s="22">
        <v>294.2</v>
      </c>
      <c r="D150" s="23" t="s">
        <v>802</v>
      </c>
      <c r="E150" s="23" t="s">
        <v>177</v>
      </c>
      <c r="F150" s="23">
        <v>0.55600000000000005</v>
      </c>
      <c r="G150" s="22">
        <v>1.5</v>
      </c>
      <c r="H150" s="22">
        <v>1</v>
      </c>
      <c r="I150" s="22">
        <v>3</v>
      </c>
      <c r="J150" s="22">
        <v>13</v>
      </c>
      <c r="K150" s="22">
        <v>1</v>
      </c>
      <c r="L150" s="22">
        <v>0</v>
      </c>
      <c r="M150" s="22">
        <v>-4</v>
      </c>
      <c r="P150" t="s">
        <v>804</v>
      </c>
    </row>
    <row r="151" spans="1:16" ht="15.75" thickBot="1">
      <c r="A151" s="21" t="s">
        <v>822</v>
      </c>
      <c r="B151" s="21" t="s">
        <v>803</v>
      </c>
      <c r="C151" s="22">
        <v>289.8</v>
      </c>
      <c r="D151" s="23" t="s">
        <v>804</v>
      </c>
      <c r="E151" s="23" t="s">
        <v>135</v>
      </c>
      <c r="F151" s="23">
        <v>0.72199999999999998</v>
      </c>
      <c r="G151" s="22">
        <v>1.923</v>
      </c>
      <c r="H151" s="22">
        <v>0</v>
      </c>
      <c r="I151" s="22">
        <v>2</v>
      </c>
      <c r="J151" s="22">
        <v>12</v>
      </c>
      <c r="K151" s="22">
        <v>3</v>
      </c>
      <c r="L151" s="22">
        <v>1</v>
      </c>
      <c r="M151" s="22">
        <v>3</v>
      </c>
      <c r="P151" t="s">
        <v>806</v>
      </c>
    </row>
    <row r="152" spans="1:16" ht="15.75" thickBot="1">
      <c r="A152" s="21" t="s">
        <v>822</v>
      </c>
      <c r="B152" s="21" t="s">
        <v>805</v>
      </c>
      <c r="C152" s="22">
        <v>295</v>
      </c>
      <c r="D152" s="24" t="s">
        <v>806</v>
      </c>
      <c r="E152" s="24" t="s">
        <v>241</v>
      </c>
      <c r="F152" s="23">
        <v>0.61099999999999999</v>
      </c>
      <c r="G152" s="22">
        <v>1.909</v>
      </c>
      <c r="H152" s="22">
        <v>0</v>
      </c>
      <c r="I152" s="22">
        <v>2</v>
      </c>
      <c r="J152" s="22">
        <v>11</v>
      </c>
      <c r="K152" s="22">
        <v>5</v>
      </c>
      <c r="L152" s="22">
        <v>0</v>
      </c>
      <c r="M152" s="22">
        <v>3</v>
      </c>
      <c r="P152" t="s">
        <v>808</v>
      </c>
    </row>
    <row r="153" spans="1:16" ht="15.75" thickBot="1">
      <c r="A153" s="21" t="s">
        <v>819</v>
      </c>
      <c r="B153" s="21" t="s">
        <v>807</v>
      </c>
      <c r="C153" s="22">
        <v>309.10000000000002</v>
      </c>
      <c r="D153" s="23" t="s">
        <v>808</v>
      </c>
      <c r="E153" s="23" t="s">
        <v>145</v>
      </c>
      <c r="F153" s="23">
        <v>0.66700000000000004</v>
      </c>
      <c r="G153" s="22">
        <v>1.917</v>
      </c>
      <c r="H153" s="22">
        <v>0</v>
      </c>
      <c r="I153" s="22">
        <v>1</v>
      </c>
      <c r="J153" s="22">
        <v>15</v>
      </c>
      <c r="K153" s="22">
        <v>2</v>
      </c>
      <c r="L153" s="22">
        <v>0</v>
      </c>
      <c r="M153" s="22">
        <v>1</v>
      </c>
      <c r="P153" t="s">
        <v>810</v>
      </c>
    </row>
    <row r="154" spans="1:16" ht="15.75" thickBot="1">
      <c r="A154" s="21" t="s">
        <v>823</v>
      </c>
      <c r="B154" s="21" t="s">
        <v>809</v>
      </c>
      <c r="C154" s="22">
        <v>312.3</v>
      </c>
      <c r="D154" s="23" t="s">
        <v>810</v>
      </c>
      <c r="E154" s="23" t="s">
        <v>260</v>
      </c>
      <c r="F154" s="23">
        <v>0.44400000000000001</v>
      </c>
      <c r="G154" s="22">
        <v>2</v>
      </c>
      <c r="H154" s="22">
        <v>0</v>
      </c>
      <c r="I154" s="22">
        <v>0</v>
      </c>
      <c r="J154" s="22">
        <v>14</v>
      </c>
      <c r="K154" s="22">
        <v>3</v>
      </c>
      <c r="L154" s="22">
        <v>1</v>
      </c>
      <c r="M154" s="22">
        <v>5</v>
      </c>
      <c r="P154" t="s">
        <v>812</v>
      </c>
    </row>
    <row r="155" spans="1:16" ht="15.75" thickBot="1">
      <c r="A155" s="21" t="s">
        <v>822</v>
      </c>
      <c r="B155" s="21" t="s">
        <v>811</v>
      </c>
      <c r="C155" s="22">
        <v>327.7</v>
      </c>
      <c r="D155" s="23" t="s">
        <v>812</v>
      </c>
      <c r="E155" s="23" t="s">
        <v>54</v>
      </c>
      <c r="F155" s="24">
        <v>0.5</v>
      </c>
      <c r="G155" s="22">
        <v>1.778</v>
      </c>
      <c r="H155" s="22">
        <v>0</v>
      </c>
      <c r="I155" s="22">
        <v>3</v>
      </c>
      <c r="J155" s="22">
        <v>9</v>
      </c>
      <c r="K155" s="22">
        <v>6</v>
      </c>
      <c r="L155" s="22">
        <v>0</v>
      </c>
      <c r="M155" s="22">
        <v>3</v>
      </c>
      <c r="P155" t="s">
        <v>814</v>
      </c>
    </row>
    <row r="156" spans="1:16">
      <c r="A156" s="21" t="s">
        <v>123</v>
      </c>
      <c r="B156" s="21" t="s">
        <v>813</v>
      </c>
      <c r="C156" s="22">
        <v>303</v>
      </c>
      <c r="D156" s="24" t="s">
        <v>814</v>
      </c>
      <c r="E156" s="24" t="s">
        <v>185</v>
      </c>
      <c r="F156" s="23">
        <v>0.44400000000000001</v>
      </c>
      <c r="G156" s="22">
        <v>2</v>
      </c>
      <c r="H156" s="22">
        <v>0</v>
      </c>
      <c r="I156" s="22">
        <v>3</v>
      </c>
      <c r="J156" s="22">
        <v>12</v>
      </c>
      <c r="K156" s="22">
        <v>3</v>
      </c>
      <c r="L156" s="22">
        <v>0</v>
      </c>
      <c r="M156" s="22" t="s">
        <v>121</v>
      </c>
      <c r="P156" t="s">
        <v>650</v>
      </c>
    </row>
    <row r="157" spans="1:16">
      <c r="E157" t="s">
        <v>305</v>
      </c>
    </row>
  </sheetData>
  <autoFilter ref="A1:N1" xr:uid="{00000000-0009-0000-0000-00000A000000}">
    <sortState xmlns:xlrd2="http://schemas.microsoft.com/office/spreadsheetml/2017/richdata2" ref="A2:N157">
      <sortCondition ref="D1"/>
    </sortState>
  </autoFilter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1427F-7F85-4AB6-BE24-0C5F7F62AFAB}">
  <dimension ref="A1:C53"/>
  <sheetViews>
    <sheetView workbookViewId="0">
      <selection activeCell="B35" sqref="B35:B53"/>
    </sheetView>
  </sheetViews>
  <sheetFormatPr defaultRowHeight="15"/>
  <cols>
    <col min="1" max="1" width="16.28515625" customWidth="1"/>
  </cols>
  <sheetData>
    <row r="1" spans="1:3">
      <c r="A1" s="162" t="s">
        <v>1472</v>
      </c>
    </row>
    <row r="2" spans="1:3">
      <c r="A2" s="163" t="s">
        <v>1467</v>
      </c>
    </row>
    <row r="3" spans="1:3" ht="15.75">
      <c r="A3" s="164" t="s">
        <v>1468</v>
      </c>
    </row>
    <row r="4" spans="1:3">
      <c r="A4" s="165" t="s">
        <v>214</v>
      </c>
      <c r="B4">
        <v>1.85</v>
      </c>
      <c r="C4">
        <f>B4/100</f>
        <v>1.8500000000000003E-2</v>
      </c>
    </row>
    <row r="5" spans="1:3" ht="25.5">
      <c r="A5" s="165" t="s">
        <v>48</v>
      </c>
      <c r="B5">
        <v>3.5</v>
      </c>
      <c r="C5" s="149">
        <f t="shared" ref="C5:C53" si="0">B5/100</f>
        <v>3.5000000000000003E-2</v>
      </c>
    </row>
    <row r="6" spans="1:3">
      <c r="A6" s="165" t="s">
        <v>1300</v>
      </c>
      <c r="B6">
        <v>9</v>
      </c>
      <c r="C6" s="149">
        <f t="shared" si="0"/>
        <v>0.09</v>
      </c>
    </row>
    <row r="7" spans="1:3">
      <c r="A7" s="165" t="s">
        <v>215</v>
      </c>
      <c r="B7">
        <v>10</v>
      </c>
      <c r="C7" s="149">
        <f t="shared" si="0"/>
        <v>0.1</v>
      </c>
    </row>
    <row r="8" spans="1:3">
      <c r="A8" s="165" t="s">
        <v>248</v>
      </c>
      <c r="B8">
        <v>10</v>
      </c>
      <c r="C8" s="149">
        <f t="shared" si="0"/>
        <v>0.1</v>
      </c>
    </row>
    <row r="9" spans="1:3">
      <c r="A9" s="165" t="s">
        <v>62</v>
      </c>
      <c r="B9">
        <v>18</v>
      </c>
      <c r="C9" s="149">
        <f t="shared" si="0"/>
        <v>0.18</v>
      </c>
    </row>
    <row r="10" spans="1:3">
      <c r="A10" s="165" t="s">
        <v>289</v>
      </c>
      <c r="B10">
        <v>22</v>
      </c>
      <c r="C10" s="149">
        <f t="shared" si="0"/>
        <v>0.22</v>
      </c>
    </row>
    <row r="11" spans="1:3" ht="25.5">
      <c r="A11" s="165" t="s">
        <v>65</v>
      </c>
      <c r="B11">
        <v>22</v>
      </c>
      <c r="C11" s="149">
        <f t="shared" si="0"/>
        <v>0.22</v>
      </c>
    </row>
    <row r="12" spans="1:3">
      <c r="A12" s="165" t="s">
        <v>211</v>
      </c>
      <c r="B12">
        <v>28</v>
      </c>
      <c r="C12" s="149">
        <f t="shared" si="0"/>
        <v>0.28000000000000003</v>
      </c>
    </row>
    <row r="13" spans="1:3">
      <c r="A13" s="165" t="s">
        <v>1317</v>
      </c>
      <c r="B13">
        <v>33</v>
      </c>
      <c r="C13" s="149">
        <f t="shared" si="0"/>
        <v>0.33</v>
      </c>
    </row>
    <row r="14" spans="1:3" ht="25.5">
      <c r="A14" s="165" t="s">
        <v>87</v>
      </c>
      <c r="B14">
        <v>50</v>
      </c>
      <c r="C14" s="149">
        <f t="shared" si="0"/>
        <v>0.5</v>
      </c>
    </row>
    <row r="15" spans="1:3">
      <c r="A15" s="165" t="s">
        <v>223</v>
      </c>
      <c r="B15">
        <v>50</v>
      </c>
      <c r="C15" s="149">
        <f t="shared" si="0"/>
        <v>0.5</v>
      </c>
    </row>
    <row r="16" spans="1:3">
      <c r="A16" s="165" t="s">
        <v>136</v>
      </c>
      <c r="B16">
        <v>66</v>
      </c>
      <c r="C16" s="149">
        <f t="shared" si="0"/>
        <v>0.66</v>
      </c>
    </row>
    <row r="17" spans="1:3">
      <c r="A17" s="165" t="s">
        <v>1278</v>
      </c>
      <c r="B17">
        <v>66</v>
      </c>
      <c r="C17" s="149">
        <f t="shared" si="0"/>
        <v>0.66</v>
      </c>
    </row>
    <row r="18" spans="1:3">
      <c r="A18" s="165" t="s">
        <v>256</v>
      </c>
      <c r="B18">
        <v>66</v>
      </c>
      <c r="C18" s="149">
        <f t="shared" si="0"/>
        <v>0.66</v>
      </c>
    </row>
    <row r="19" spans="1:3">
      <c r="A19" s="165" t="s">
        <v>241</v>
      </c>
      <c r="B19">
        <v>80</v>
      </c>
      <c r="C19" s="149">
        <f t="shared" si="0"/>
        <v>0.8</v>
      </c>
    </row>
    <row r="20" spans="1:3">
      <c r="A20" s="165" t="s">
        <v>53</v>
      </c>
      <c r="B20">
        <v>100</v>
      </c>
      <c r="C20" s="149">
        <f t="shared" si="0"/>
        <v>1</v>
      </c>
    </row>
    <row r="21" spans="1:3">
      <c r="A21" s="165" t="s">
        <v>43</v>
      </c>
      <c r="B21">
        <v>150</v>
      </c>
      <c r="C21" s="149">
        <f t="shared" si="0"/>
        <v>1.5</v>
      </c>
    </row>
    <row r="22" spans="1:3">
      <c r="A22" s="165" t="s">
        <v>60</v>
      </c>
      <c r="B22">
        <v>200</v>
      </c>
      <c r="C22" s="149">
        <f t="shared" si="0"/>
        <v>2</v>
      </c>
    </row>
    <row r="23" spans="1:3">
      <c r="A23" s="165" t="s">
        <v>88</v>
      </c>
      <c r="B23">
        <v>200</v>
      </c>
      <c r="C23" s="149">
        <f t="shared" si="0"/>
        <v>2</v>
      </c>
    </row>
    <row r="24" spans="1:3">
      <c r="A24" s="165" t="s">
        <v>294</v>
      </c>
      <c r="B24">
        <v>200</v>
      </c>
      <c r="C24" s="149">
        <f t="shared" si="0"/>
        <v>2</v>
      </c>
    </row>
    <row r="25" spans="1:3">
      <c r="A25" s="165" t="s">
        <v>265</v>
      </c>
      <c r="B25">
        <v>250</v>
      </c>
      <c r="C25" s="149">
        <f t="shared" si="0"/>
        <v>2.5</v>
      </c>
    </row>
    <row r="26" spans="1:3">
      <c r="A26" s="165" t="s">
        <v>44</v>
      </c>
      <c r="B26">
        <v>250</v>
      </c>
      <c r="C26" s="149">
        <f t="shared" si="0"/>
        <v>2.5</v>
      </c>
    </row>
    <row r="27" spans="1:3">
      <c r="A27" s="165" t="s">
        <v>1466</v>
      </c>
      <c r="B27">
        <v>300</v>
      </c>
      <c r="C27" s="149">
        <f t="shared" si="0"/>
        <v>3</v>
      </c>
    </row>
    <row r="28" spans="1:3">
      <c r="A28" s="165" t="s">
        <v>55</v>
      </c>
      <c r="B28">
        <v>300</v>
      </c>
      <c r="C28" s="149">
        <f t="shared" si="0"/>
        <v>3</v>
      </c>
    </row>
    <row r="29" spans="1:3">
      <c r="A29" s="165" t="s">
        <v>160</v>
      </c>
      <c r="B29">
        <v>400</v>
      </c>
      <c r="C29" s="149">
        <f t="shared" si="0"/>
        <v>4</v>
      </c>
    </row>
    <row r="30" spans="1:3">
      <c r="A30" s="165" t="s">
        <v>1375</v>
      </c>
      <c r="B30">
        <v>400</v>
      </c>
      <c r="C30" s="149">
        <f t="shared" si="0"/>
        <v>4</v>
      </c>
    </row>
    <row r="31" spans="1:3">
      <c r="A31" s="165" t="s">
        <v>273</v>
      </c>
      <c r="B31">
        <v>400</v>
      </c>
      <c r="C31" s="149">
        <f t="shared" si="0"/>
        <v>4</v>
      </c>
    </row>
    <row r="32" spans="1:3">
      <c r="A32" s="165" t="s">
        <v>295</v>
      </c>
      <c r="B32">
        <v>500</v>
      </c>
      <c r="C32" s="149">
        <f t="shared" si="0"/>
        <v>5</v>
      </c>
    </row>
    <row r="33" spans="1:3">
      <c r="A33" s="165" t="s">
        <v>290</v>
      </c>
      <c r="B33">
        <v>500</v>
      </c>
      <c r="C33" s="149">
        <f t="shared" si="0"/>
        <v>5</v>
      </c>
    </row>
    <row r="34" spans="1:3">
      <c r="A34" s="165" t="s">
        <v>225</v>
      </c>
      <c r="B34">
        <v>500</v>
      </c>
      <c r="C34" s="149">
        <f t="shared" si="0"/>
        <v>5</v>
      </c>
    </row>
    <row r="35" spans="1:3">
      <c r="A35" s="165" t="s">
        <v>44</v>
      </c>
      <c r="B35">
        <v>1000</v>
      </c>
      <c r="C35" s="149">
        <f t="shared" si="0"/>
        <v>10</v>
      </c>
    </row>
    <row r="36" spans="1:3">
      <c r="A36" s="165" t="s">
        <v>1375</v>
      </c>
      <c r="B36" s="149">
        <v>1000</v>
      </c>
      <c r="C36" s="149">
        <f t="shared" si="0"/>
        <v>10</v>
      </c>
    </row>
    <row r="37" spans="1:3">
      <c r="A37" s="165" t="s">
        <v>88</v>
      </c>
      <c r="B37" s="149">
        <v>1000</v>
      </c>
      <c r="C37" s="149">
        <f t="shared" si="0"/>
        <v>10</v>
      </c>
    </row>
    <row r="38" spans="1:3">
      <c r="A38" s="165" t="s">
        <v>1469</v>
      </c>
      <c r="B38" s="149">
        <v>1000</v>
      </c>
      <c r="C38" s="149">
        <f t="shared" si="0"/>
        <v>10</v>
      </c>
    </row>
    <row r="39" spans="1:3">
      <c r="A39" s="165" t="s">
        <v>1406</v>
      </c>
      <c r="B39" s="149">
        <v>1000</v>
      </c>
      <c r="C39" s="149">
        <f t="shared" si="0"/>
        <v>10</v>
      </c>
    </row>
    <row r="40" spans="1:3">
      <c r="A40" s="165" t="s">
        <v>177</v>
      </c>
      <c r="B40" s="149">
        <v>1000</v>
      </c>
      <c r="C40" s="149">
        <f t="shared" si="0"/>
        <v>10</v>
      </c>
    </row>
    <row r="41" spans="1:3">
      <c r="A41" s="165" t="s">
        <v>282</v>
      </c>
      <c r="B41" s="149">
        <v>1000</v>
      </c>
      <c r="C41" s="149">
        <f t="shared" si="0"/>
        <v>10</v>
      </c>
    </row>
    <row r="42" spans="1:3">
      <c r="A42" s="165" t="s">
        <v>265</v>
      </c>
      <c r="B42" s="149">
        <v>1000</v>
      </c>
      <c r="C42" s="149">
        <f t="shared" si="0"/>
        <v>10</v>
      </c>
    </row>
    <row r="43" spans="1:3">
      <c r="A43" s="165" t="s">
        <v>1235</v>
      </c>
      <c r="B43" s="149">
        <v>1000</v>
      </c>
      <c r="C43" s="149">
        <f t="shared" si="0"/>
        <v>10</v>
      </c>
    </row>
    <row r="44" spans="1:3">
      <c r="A44" s="165" t="s">
        <v>262</v>
      </c>
      <c r="B44" s="149">
        <v>1000</v>
      </c>
      <c r="C44" s="149">
        <f t="shared" si="0"/>
        <v>10</v>
      </c>
    </row>
    <row r="45" spans="1:3">
      <c r="A45" s="165" t="s">
        <v>244</v>
      </c>
      <c r="B45" s="149">
        <v>1000</v>
      </c>
      <c r="C45" s="149">
        <f t="shared" si="0"/>
        <v>10</v>
      </c>
    </row>
    <row r="46" spans="1:3">
      <c r="A46" s="165" t="s">
        <v>1271</v>
      </c>
      <c r="B46" s="149">
        <v>1000</v>
      </c>
      <c r="C46" s="149">
        <f t="shared" si="0"/>
        <v>10</v>
      </c>
    </row>
    <row r="47" spans="1:3" ht="25.5">
      <c r="A47" s="165" t="s">
        <v>77</v>
      </c>
      <c r="B47" s="149">
        <v>1000</v>
      </c>
      <c r="C47" s="149">
        <f t="shared" si="0"/>
        <v>10</v>
      </c>
    </row>
    <row r="48" spans="1:3">
      <c r="A48" s="165" t="s">
        <v>1278</v>
      </c>
      <c r="B48" s="149">
        <v>1000</v>
      </c>
      <c r="C48" s="149">
        <f t="shared" si="0"/>
        <v>10</v>
      </c>
    </row>
    <row r="49" spans="1:3">
      <c r="A49" s="165" t="s">
        <v>212</v>
      </c>
      <c r="B49" s="149">
        <v>1000</v>
      </c>
      <c r="C49" s="149">
        <f t="shared" si="0"/>
        <v>10</v>
      </c>
    </row>
    <row r="50" spans="1:3">
      <c r="A50" s="165" t="s">
        <v>68</v>
      </c>
      <c r="B50" s="149">
        <v>1000</v>
      </c>
      <c r="C50" s="149">
        <f t="shared" si="0"/>
        <v>10</v>
      </c>
    </row>
    <row r="51" spans="1:3">
      <c r="A51" s="165" t="s">
        <v>1466</v>
      </c>
      <c r="B51" s="149">
        <v>1000</v>
      </c>
      <c r="C51" s="149">
        <f t="shared" si="0"/>
        <v>10</v>
      </c>
    </row>
    <row r="52" spans="1:3">
      <c r="A52" s="165" t="s">
        <v>71</v>
      </c>
      <c r="B52" s="149">
        <v>1000</v>
      </c>
      <c r="C52" s="149">
        <f t="shared" si="0"/>
        <v>10</v>
      </c>
    </row>
    <row r="53" spans="1:3">
      <c r="A53" s="165" t="s">
        <v>298</v>
      </c>
      <c r="B53" s="149">
        <v>1000</v>
      </c>
      <c r="C53" s="149">
        <f t="shared" si="0"/>
        <v>10</v>
      </c>
    </row>
  </sheetData>
  <hyperlinks>
    <hyperlink ref="A1" r:id="rId1" display="https://www.bovada.lv/sports/golf/pga-tour/bmw-championship/bmw-championship-2020-202008301230" xr:uid="{6C92E29A-1725-4BAE-8834-51F0283752C3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I2" sqref="I2:I156"/>
    </sheetView>
  </sheetViews>
  <sheetFormatPr defaultColWidth="8.85546875" defaultRowHeight="15"/>
  <sheetData/>
  <pageMargins left="0.7" right="0.7" top="0.75" bottom="0.75" header="0.3" footer="0.3"/>
  <pageSetup paperSize="0" orientation="portrait" horizontalDpi="0" verticalDpi="0" copie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157"/>
  <sheetViews>
    <sheetView workbookViewId="0">
      <selection sqref="A1:XFD1048576"/>
    </sheetView>
  </sheetViews>
  <sheetFormatPr defaultColWidth="8.85546875" defaultRowHeight="15"/>
  <sheetData>
    <row r="1" spans="1:14" ht="34.5" thickBot="1">
      <c r="A1" s="15" t="s">
        <v>207</v>
      </c>
      <c r="B1" s="15"/>
    </row>
    <row r="2" spans="1:14" ht="15.75" thickBot="1">
      <c r="A2" s="9" t="s">
        <v>108</v>
      </c>
      <c r="B2" s="9"/>
      <c r="C2" s="9" t="s">
        <v>5</v>
      </c>
      <c r="D2" s="10" t="s">
        <v>5</v>
      </c>
      <c r="E2" s="10" t="s">
        <v>109</v>
      </c>
      <c r="F2" s="10" t="s">
        <v>110</v>
      </c>
      <c r="G2" s="10" t="s">
        <v>111</v>
      </c>
      <c r="H2" s="10" t="s">
        <v>112</v>
      </c>
      <c r="I2" s="10" t="s">
        <v>113</v>
      </c>
      <c r="J2" s="10" t="s">
        <v>114</v>
      </c>
      <c r="K2" s="10" t="s">
        <v>115</v>
      </c>
      <c r="N2" t="s">
        <v>5</v>
      </c>
    </row>
    <row r="3" spans="1:14" ht="15.75" thickBot="1">
      <c r="A3" s="16" t="s">
        <v>123</v>
      </c>
      <c r="B3" s="16"/>
      <c r="C3" s="12" t="s">
        <v>74</v>
      </c>
      <c r="D3" s="18" t="s">
        <v>74</v>
      </c>
      <c r="E3" s="18" t="s">
        <v>121</v>
      </c>
      <c r="F3" s="18" t="s">
        <v>117</v>
      </c>
      <c r="G3" s="18">
        <v>71</v>
      </c>
      <c r="H3" s="18" t="s">
        <v>205</v>
      </c>
      <c r="I3" s="18" t="s">
        <v>205</v>
      </c>
      <c r="J3" s="18" t="s">
        <v>205</v>
      </c>
      <c r="K3" s="18">
        <v>71</v>
      </c>
      <c r="L3">
        <v>4</v>
      </c>
      <c r="M3">
        <v>4</v>
      </c>
      <c r="N3" t="s">
        <v>74</v>
      </c>
    </row>
    <row r="4" spans="1:14" ht="15.75" thickBot="1">
      <c r="A4" s="16" t="s">
        <v>359</v>
      </c>
      <c r="B4" s="16"/>
      <c r="C4" s="12" t="s">
        <v>280</v>
      </c>
      <c r="D4" s="18" t="s">
        <v>280</v>
      </c>
      <c r="E4" s="18">
        <v>-3</v>
      </c>
      <c r="F4" s="18" t="s">
        <v>117</v>
      </c>
      <c r="G4" s="18">
        <v>68</v>
      </c>
      <c r="H4" s="18" t="s">
        <v>205</v>
      </c>
      <c r="I4" s="18" t="s">
        <v>205</v>
      </c>
      <c r="J4" s="18" t="s">
        <v>205</v>
      </c>
      <c r="K4" s="18">
        <v>68</v>
      </c>
      <c r="L4">
        <v>6</v>
      </c>
      <c r="M4">
        <v>3</v>
      </c>
      <c r="N4" t="s">
        <v>280</v>
      </c>
    </row>
    <row r="5" spans="1:14" ht="15.75" thickBot="1">
      <c r="A5" s="16" t="s">
        <v>819</v>
      </c>
      <c r="B5" s="16"/>
      <c r="C5" s="12" t="s">
        <v>43</v>
      </c>
      <c r="D5" s="18" t="s">
        <v>43</v>
      </c>
      <c r="E5" s="18">
        <v>1</v>
      </c>
      <c r="F5" s="18" t="s">
        <v>117</v>
      </c>
      <c r="G5" s="18">
        <v>72</v>
      </c>
      <c r="H5" s="18" t="s">
        <v>205</v>
      </c>
      <c r="I5" s="18" t="s">
        <v>205</v>
      </c>
      <c r="J5" s="18" t="s">
        <v>205</v>
      </c>
      <c r="K5" s="18">
        <v>72</v>
      </c>
      <c r="L5">
        <v>3</v>
      </c>
      <c r="M5">
        <v>2</v>
      </c>
      <c r="N5" t="s">
        <v>43</v>
      </c>
    </row>
    <row r="6" spans="1:14" ht="15.75" thickBot="1">
      <c r="A6" s="16" t="s">
        <v>269</v>
      </c>
      <c r="B6" s="16"/>
      <c r="C6" s="12" t="s">
        <v>282</v>
      </c>
      <c r="D6" s="18" t="s">
        <v>282</v>
      </c>
      <c r="E6" s="18">
        <v>2</v>
      </c>
      <c r="F6" s="18" t="s">
        <v>117</v>
      </c>
      <c r="G6" s="18">
        <v>73</v>
      </c>
      <c r="H6" s="18" t="s">
        <v>205</v>
      </c>
      <c r="I6" s="18" t="s">
        <v>205</v>
      </c>
      <c r="J6" s="18" t="s">
        <v>205</v>
      </c>
      <c r="K6" s="18">
        <v>73</v>
      </c>
      <c r="L6">
        <v>4</v>
      </c>
      <c r="M6">
        <v>6</v>
      </c>
      <c r="N6" t="s">
        <v>282</v>
      </c>
    </row>
    <row r="7" spans="1:14" ht="15.75" thickBot="1">
      <c r="A7" s="16" t="s">
        <v>820</v>
      </c>
      <c r="B7" s="16"/>
      <c r="C7" s="12" t="s">
        <v>182</v>
      </c>
      <c r="D7" s="18" t="s">
        <v>182</v>
      </c>
      <c r="E7" s="18">
        <v>6</v>
      </c>
      <c r="F7" s="18" t="s">
        <v>117</v>
      </c>
      <c r="G7" s="18">
        <v>77</v>
      </c>
      <c r="H7" s="18" t="s">
        <v>205</v>
      </c>
      <c r="I7" s="18" t="s">
        <v>205</v>
      </c>
      <c r="J7" s="18" t="s">
        <v>205</v>
      </c>
      <c r="K7" s="18">
        <v>77</v>
      </c>
      <c r="L7">
        <v>3</v>
      </c>
      <c r="M7">
        <v>7</v>
      </c>
      <c r="N7" t="s">
        <v>182</v>
      </c>
    </row>
    <row r="8" spans="1:14" ht="15.75" thickBot="1">
      <c r="A8" s="16" t="s">
        <v>821</v>
      </c>
      <c r="B8" s="16"/>
      <c r="C8" s="12" t="s">
        <v>215</v>
      </c>
      <c r="D8" s="18" t="s">
        <v>215</v>
      </c>
      <c r="E8" s="18">
        <v>4</v>
      </c>
      <c r="F8" s="18" t="s">
        <v>117</v>
      </c>
      <c r="G8" s="18">
        <v>75</v>
      </c>
      <c r="H8" s="18" t="s">
        <v>205</v>
      </c>
      <c r="I8" s="18" t="s">
        <v>205</v>
      </c>
      <c r="J8" s="18" t="s">
        <v>205</v>
      </c>
      <c r="K8" s="18">
        <v>75</v>
      </c>
      <c r="L8">
        <v>1</v>
      </c>
      <c r="M8">
        <v>3</v>
      </c>
      <c r="N8" t="s">
        <v>215</v>
      </c>
    </row>
    <row r="9" spans="1:14" ht="15.75" thickBot="1">
      <c r="A9" s="16" t="s">
        <v>234</v>
      </c>
      <c r="B9" s="16"/>
      <c r="C9" s="12" t="s">
        <v>134</v>
      </c>
      <c r="D9" s="18" t="s">
        <v>134</v>
      </c>
      <c r="E9" s="18">
        <v>-1</v>
      </c>
      <c r="F9" s="18" t="s">
        <v>117</v>
      </c>
      <c r="G9" s="18">
        <v>70</v>
      </c>
      <c r="H9" s="18" t="s">
        <v>205</v>
      </c>
      <c r="I9" s="18" t="s">
        <v>205</v>
      </c>
      <c r="J9" s="18" t="s">
        <v>205</v>
      </c>
      <c r="K9" s="18">
        <v>70</v>
      </c>
      <c r="L9">
        <v>3</v>
      </c>
      <c r="M9">
        <v>4</v>
      </c>
      <c r="N9" t="s">
        <v>134</v>
      </c>
    </row>
    <row r="10" spans="1:14" ht="15.75" thickBot="1">
      <c r="A10" s="16" t="s">
        <v>269</v>
      </c>
      <c r="B10" s="16"/>
      <c r="C10" s="12" t="s">
        <v>295</v>
      </c>
      <c r="D10" s="18" t="s">
        <v>295</v>
      </c>
      <c r="E10" s="18">
        <v>2</v>
      </c>
      <c r="F10" s="18" t="s">
        <v>117</v>
      </c>
      <c r="G10" s="18">
        <v>73</v>
      </c>
      <c r="H10" s="18" t="s">
        <v>205</v>
      </c>
      <c r="I10" s="18" t="s">
        <v>205</v>
      </c>
      <c r="J10" s="18" t="s">
        <v>205</v>
      </c>
      <c r="K10" s="18">
        <v>73</v>
      </c>
      <c r="L10">
        <v>3</v>
      </c>
      <c r="M10">
        <v>3</v>
      </c>
      <c r="N10" t="s">
        <v>295</v>
      </c>
    </row>
    <row r="11" spans="1:14" ht="15.75" thickBot="1">
      <c r="A11" s="16" t="s">
        <v>822</v>
      </c>
      <c r="B11" s="16"/>
      <c r="C11" s="12" t="s">
        <v>235</v>
      </c>
      <c r="D11" s="18" t="s">
        <v>235</v>
      </c>
      <c r="E11" s="18">
        <v>3</v>
      </c>
      <c r="F11" s="18" t="s">
        <v>117</v>
      </c>
      <c r="G11" s="18">
        <v>74</v>
      </c>
      <c r="H11" s="18" t="s">
        <v>205</v>
      </c>
      <c r="I11" s="18" t="s">
        <v>205</v>
      </c>
      <c r="J11" s="18" t="s">
        <v>205</v>
      </c>
      <c r="K11" s="18">
        <v>74</v>
      </c>
      <c r="L11">
        <v>1</v>
      </c>
      <c r="M11">
        <v>2</v>
      </c>
      <c r="N11" t="s">
        <v>235</v>
      </c>
    </row>
    <row r="12" spans="1:14" ht="15.75" thickBot="1">
      <c r="A12" s="16" t="s">
        <v>823</v>
      </c>
      <c r="B12" s="16"/>
      <c r="C12" s="12" t="s">
        <v>275</v>
      </c>
      <c r="D12" s="18" t="s">
        <v>275</v>
      </c>
      <c r="E12" s="18">
        <v>5</v>
      </c>
      <c r="F12" s="18" t="s">
        <v>117</v>
      </c>
      <c r="G12" s="18">
        <v>76</v>
      </c>
      <c r="H12" s="18" t="s">
        <v>205</v>
      </c>
      <c r="I12" s="18" t="s">
        <v>205</v>
      </c>
      <c r="J12" s="18" t="s">
        <v>205</v>
      </c>
      <c r="K12" s="18">
        <v>76</v>
      </c>
      <c r="L12">
        <v>2</v>
      </c>
      <c r="M12">
        <v>5</v>
      </c>
      <c r="N12" t="s">
        <v>275</v>
      </c>
    </row>
    <row r="13" spans="1:14" ht="15.75" thickBot="1">
      <c r="A13" s="16" t="s">
        <v>123</v>
      </c>
      <c r="B13" s="16"/>
      <c r="C13" s="12" t="s">
        <v>243</v>
      </c>
      <c r="D13" s="18" t="s">
        <v>243</v>
      </c>
      <c r="E13" s="18" t="s">
        <v>121</v>
      </c>
      <c r="F13" s="18" t="s">
        <v>117</v>
      </c>
      <c r="G13" s="18">
        <v>71</v>
      </c>
      <c r="H13" s="18" t="s">
        <v>205</v>
      </c>
      <c r="I13" s="18" t="s">
        <v>205</v>
      </c>
      <c r="J13" s="18" t="s">
        <v>205</v>
      </c>
      <c r="K13" s="18">
        <v>71</v>
      </c>
      <c r="L13">
        <v>4</v>
      </c>
      <c r="M13">
        <v>2</v>
      </c>
      <c r="N13" t="s">
        <v>243</v>
      </c>
    </row>
    <row r="14" spans="1:14" ht="15.75" thickBot="1">
      <c r="A14" s="16" t="s">
        <v>359</v>
      </c>
      <c r="B14" s="16"/>
      <c r="C14" s="12" t="s">
        <v>278</v>
      </c>
      <c r="D14" s="18" t="s">
        <v>278</v>
      </c>
      <c r="E14" s="18">
        <v>-3</v>
      </c>
      <c r="F14" s="18" t="s">
        <v>117</v>
      </c>
      <c r="G14" s="18">
        <v>68</v>
      </c>
      <c r="H14" s="18" t="s">
        <v>205</v>
      </c>
      <c r="I14" s="18" t="s">
        <v>205</v>
      </c>
      <c r="J14" s="18" t="s">
        <v>205</v>
      </c>
      <c r="K14" s="18">
        <v>68</v>
      </c>
      <c r="L14">
        <v>4</v>
      </c>
      <c r="M14">
        <v>1</v>
      </c>
      <c r="N14" t="s">
        <v>278</v>
      </c>
    </row>
    <row r="15" spans="1:14" ht="15.75" thickBot="1">
      <c r="A15" s="16" t="s">
        <v>269</v>
      </c>
      <c r="B15" s="16"/>
      <c r="C15" s="12" t="s">
        <v>331</v>
      </c>
      <c r="D15" s="18" t="s">
        <v>331</v>
      </c>
      <c r="E15" s="18">
        <v>2</v>
      </c>
      <c r="F15" s="18" t="s">
        <v>117</v>
      </c>
      <c r="G15" s="18">
        <v>73</v>
      </c>
      <c r="H15" s="18" t="s">
        <v>205</v>
      </c>
      <c r="I15" s="18" t="s">
        <v>205</v>
      </c>
      <c r="J15" s="18" t="s">
        <v>205</v>
      </c>
      <c r="K15" s="18">
        <v>73</v>
      </c>
      <c r="L15">
        <v>4</v>
      </c>
      <c r="M15">
        <v>4</v>
      </c>
      <c r="N15" t="s">
        <v>331</v>
      </c>
    </row>
    <row r="16" spans="1:14" ht="15.75" thickBot="1">
      <c r="A16" s="16" t="s">
        <v>822</v>
      </c>
      <c r="B16" s="16"/>
      <c r="C16" s="12" t="s">
        <v>157</v>
      </c>
      <c r="D16" s="18" t="s">
        <v>302</v>
      </c>
      <c r="E16" s="18">
        <v>3</v>
      </c>
      <c r="F16" s="18" t="s">
        <v>117</v>
      </c>
      <c r="G16" s="18">
        <v>74</v>
      </c>
      <c r="H16" s="18" t="s">
        <v>205</v>
      </c>
      <c r="I16" s="18" t="s">
        <v>205</v>
      </c>
      <c r="J16" s="18" t="s">
        <v>205</v>
      </c>
      <c r="K16" s="18">
        <v>74</v>
      </c>
      <c r="L16">
        <v>2</v>
      </c>
      <c r="M16">
        <v>3</v>
      </c>
      <c r="N16" t="s">
        <v>157</v>
      </c>
    </row>
    <row r="17" spans="1:14" ht="15.75" thickBot="1">
      <c r="A17" s="16" t="s">
        <v>819</v>
      </c>
      <c r="B17" s="16"/>
      <c r="C17" s="12" t="s">
        <v>95</v>
      </c>
      <c r="D17" s="18" t="s">
        <v>95</v>
      </c>
      <c r="E17" s="18">
        <v>1</v>
      </c>
      <c r="F17" s="18" t="s">
        <v>117</v>
      </c>
      <c r="G17" s="18">
        <v>72</v>
      </c>
      <c r="H17" s="18" t="s">
        <v>205</v>
      </c>
      <c r="I17" s="18" t="s">
        <v>205</v>
      </c>
      <c r="J17" s="18" t="s">
        <v>205</v>
      </c>
      <c r="K17" s="18">
        <v>72</v>
      </c>
      <c r="L17">
        <v>2</v>
      </c>
      <c r="M17">
        <v>3</v>
      </c>
      <c r="N17" t="s">
        <v>95</v>
      </c>
    </row>
    <row r="18" spans="1:14" ht="15.75" thickBot="1">
      <c r="A18" s="16" t="s">
        <v>123</v>
      </c>
      <c r="B18" s="16"/>
      <c r="C18" s="12" t="s">
        <v>90</v>
      </c>
      <c r="D18" s="18" t="s">
        <v>90</v>
      </c>
      <c r="E18" s="18" t="s">
        <v>121</v>
      </c>
      <c r="F18" s="18" t="s">
        <v>117</v>
      </c>
      <c r="G18" s="18">
        <v>71</v>
      </c>
      <c r="H18" s="18" t="s">
        <v>205</v>
      </c>
      <c r="I18" s="18" t="s">
        <v>205</v>
      </c>
      <c r="J18" s="18" t="s">
        <v>205</v>
      </c>
      <c r="K18" s="18">
        <v>71</v>
      </c>
      <c r="L18">
        <v>4</v>
      </c>
      <c r="M18">
        <v>4</v>
      </c>
      <c r="N18" t="s">
        <v>90</v>
      </c>
    </row>
    <row r="19" spans="1:14" ht="15.75" thickBot="1">
      <c r="A19" s="16" t="s">
        <v>123</v>
      </c>
      <c r="B19" s="16"/>
      <c r="C19" s="12" t="s">
        <v>94</v>
      </c>
      <c r="D19" s="18" t="s">
        <v>94</v>
      </c>
      <c r="E19" s="18" t="s">
        <v>121</v>
      </c>
      <c r="F19" s="18" t="s">
        <v>117</v>
      </c>
      <c r="G19" s="18">
        <v>71</v>
      </c>
      <c r="H19" s="18" t="s">
        <v>205</v>
      </c>
      <c r="I19" s="18" t="s">
        <v>205</v>
      </c>
      <c r="J19" s="18" t="s">
        <v>205</v>
      </c>
      <c r="K19" s="18">
        <v>71</v>
      </c>
      <c r="L19">
        <v>5</v>
      </c>
      <c r="M19">
        <v>3</v>
      </c>
      <c r="N19" t="s">
        <v>94</v>
      </c>
    </row>
    <row r="20" spans="1:14" ht="15.75" thickBot="1">
      <c r="A20" s="16" t="s">
        <v>820</v>
      </c>
      <c r="B20" s="16"/>
      <c r="C20" s="12" t="s">
        <v>337</v>
      </c>
      <c r="D20" s="18" t="s">
        <v>337</v>
      </c>
      <c r="E20" s="18">
        <v>6</v>
      </c>
      <c r="F20" s="18" t="s">
        <v>117</v>
      </c>
      <c r="G20" s="18">
        <v>77</v>
      </c>
      <c r="H20" s="18" t="s">
        <v>205</v>
      </c>
      <c r="I20" s="18" t="s">
        <v>205</v>
      </c>
      <c r="J20" s="18" t="s">
        <v>205</v>
      </c>
      <c r="K20" s="18">
        <v>77</v>
      </c>
      <c r="L20">
        <v>2</v>
      </c>
      <c r="M20">
        <v>8</v>
      </c>
      <c r="N20" t="s">
        <v>337</v>
      </c>
    </row>
    <row r="21" spans="1:14" ht="15.75" thickBot="1">
      <c r="A21" s="16" t="s">
        <v>269</v>
      </c>
      <c r="B21" s="16"/>
      <c r="C21" s="12" t="s">
        <v>166</v>
      </c>
      <c r="D21" s="18" t="s">
        <v>166</v>
      </c>
      <c r="E21" s="18">
        <v>2</v>
      </c>
      <c r="F21" s="18" t="s">
        <v>117</v>
      </c>
      <c r="G21" s="18">
        <v>73</v>
      </c>
      <c r="H21" s="18" t="s">
        <v>205</v>
      </c>
      <c r="I21" s="18" t="s">
        <v>205</v>
      </c>
      <c r="J21" s="18" t="s">
        <v>205</v>
      </c>
      <c r="K21" s="18">
        <v>73</v>
      </c>
      <c r="L21">
        <v>5</v>
      </c>
      <c r="M21">
        <v>3</v>
      </c>
      <c r="N21" t="s">
        <v>166</v>
      </c>
    </row>
    <row r="22" spans="1:14" ht="15.75" thickBot="1">
      <c r="A22" s="16" t="s">
        <v>819</v>
      </c>
      <c r="B22" s="16"/>
      <c r="C22" s="12" t="s">
        <v>265</v>
      </c>
      <c r="D22" s="18" t="s">
        <v>265</v>
      </c>
      <c r="E22" s="18">
        <v>1</v>
      </c>
      <c r="F22" s="18" t="s">
        <v>117</v>
      </c>
      <c r="G22" s="18">
        <v>72</v>
      </c>
      <c r="H22" s="18" t="s">
        <v>205</v>
      </c>
      <c r="I22" s="18" t="s">
        <v>205</v>
      </c>
      <c r="J22" s="18" t="s">
        <v>205</v>
      </c>
      <c r="K22" s="18">
        <v>72</v>
      </c>
      <c r="L22">
        <v>4</v>
      </c>
      <c r="M22">
        <v>3</v>
      </c>
      <c r="N22" t="s">
        <v>265</v>
      </c>
    </row>
    <row r="23" spans="1:14" ht="15.75" thickBot="1">
      <c r="A23" s="16" t="s">
        <v>825</v>
      </c>
      <c r="B23" s="16"/>
      <c r="C23" s="12" t="s">
        <v>130</v>
      </c>
      <c r="D23" s="18" t="s">
        <v>130</v>
      </c>
      <c r="E23" s="18">
        <v>7</v>
      </c>
      <c r="F23" s="18" t="s">
        <v>117</v>
      </c>
      <c r="G23" s="18">
        <v>78</v>
      </c>
      <c r="H23" s="18" t="s">
        <v>205</v>
      </c>
      <c r="I23" s="18" t="s">
        <v>205</v>
      </c>
      <c r="J23" s="18" t="s">
        <v>205</v>
      </c>
      <c r="K23" s="18">
        <v>78</v>
      </c>
      <c r="L23">
        <v>1</v>
      </c>
      <c r="M23">
        <v>5</v>
      </c>
      <c r="N23" t="s">
        <v>130</v>
      </c>
    </row>
    <row r="24" spans="1:14" ht="15.75" thickBot="1">
      <c r="A24" s="16" t="s">
        <v>123</v>
      </c>
      <c r="B24" s="16"/>
      <c r="C24" s="12" t="s">
        <v>40</v>
      </c>
      <c r="D24" s="18" t="s">
        <v>40</v>
      </c>
      <c r="E24" s="18" t="s">
        <v>121</v>
      </c>
      <c r="F24" s="18" t="s">
        <v>117</v>
      </c>
      <c r="G24" s="18">
        <v>71</v>
      </c>
      <c r="H24" s="18" t="s">
        <v>205</v>
      </c>
      <c r="I24" s="18" t="s">
        <v>205</v>
      </c>
      <c r="J24" s="18" t="s">
        <v>205</v>
      </c>
      <c r="K24" s="18">
        <v>71</v>
      </c>
      <c r="L24">
        <v>3</v>
      </c>
      <c r="M24">
        <v>3</v>
      </c>
      <c r="N24" t="s">
        <v>40</v>
      </c>
    </row>
    <row r="25" spans="1:14" ht="15.75" thickBot="1">
      <c r="A25" s="16" t="s">
        <v>819</v>
      </c>
      <c r="B25" s="16"/>
      <c r="C25" s="12" t="s">
        <v>181</v>
      </c>
      <c r="D25" s="18" t="s">
        <v>181</v>
      </c>
      <c r="E25" s="18">
        <v>1</v>
      </c>
      <c r="F25" s="18" t="s">
        <v>117</v>
      </c>
      <c r="G25" s="18">
        <v>72</v>
      </c>
      <c r="H25" s="18" t="s">
        <v>205</v>
      </c>
      <c r="I25" s="18" t="s">
        <v>205</v>
      </c>
      <c r="J25" s="18" t="s">
        <v>205</v>
      </c>
      <c r="K25" s="18">
        <v>72</v>
      </c>
      <c r="L25">
        <v>2</v>
      </c>
      <c r="M25">
        <v>3</v>
      </c>
      <c r="N25" t="s">
        <v>181</v>
      </c>
    </row>
    <row r="26" spans="1:14" ht="15.75" thickBot="1">
      <c r="A26" s="16" t="s">
        <v>819</v>
      </c>
      <c r="B26" s="16"/>
      <c r="C26" s="12" t="s">
        <v>210</v>
      </c>
      <c r="D26" s="18" t="s">
        <v>210</v>
      </c>
      <c r="E26" s="18">
        <v>1</v>
      </c>
      <c r="F26" s="18" t="s">
        <v>117</v>
      </c>
      <c r="G26" s="18">
        <v>72</v>
      </c>
      <c r="H26" s="18" t="s">
        <v>205</v>
      </c>
      <c r="I26" s="18" t="s">
        <v>205</v>
      </c>
      <c r="J26" s="18" t="s">
        <v>205</v>
      </c>
      <c r="K26" s="18">
        <v>72</v>
      </c>
      <c r="L26">
        <v>4</v>
      </c>
      <c r="M26">
        <v>5</v>
      </c>
      <c r="N26" t="s">
        <v>210</v>
      </c>
    </row>
    <row r="27" spans="1:14" ht="15.75" thickBot="1">
      <c r="A27" s="16" t="s">
        <v>821</v>
      </c>
      <c r="B27" s="16"/>
      <c r="C27" s="12" t="s">
        <v>261</v>
      </c>
      <c r="D27" s="18" t="s">
        <v>261</v>
      </c>
      <c r="E27" s="18">
        <v>4</v>
      </c>
      <c r="F27" s="18" t="s">
        <v>117</v>
      </c>
      <c r="G27" s="18">
        <v>75</v>
      </c>
      <c r="H27" s="18" t="s">
        <v>205</v>
      </c>
      <c r="I27" s="18" t="s">
        <v>205</v>
      </c>
      <c r="J27" s="18" t="s">
        <v>205</v>
      </c>
      <c r="K27" s="18">
        <v>75</v>
      </c>
      <c r="L27">
        <v>2</v>
      </c>
      <c r="M27">
        <v>3</v>
      </c>
      <c r="N27" t="s">
        <v>261</v>
      </c>
    </row>
    <row r="28" spans="1:14" ht="15.75" thickBot="1">
      <c r="A28" s="16" t="s">
        <v>826</v>
      </c>
      <c r="B28" s="16"/>
      <c r="C28" s="12" t="s">
        <v>827</v>
      </c>
      <c r="D28" s="18" t="s">
        <v>827</v>
      </c>
      <c r="E28" s="18">
        <v>-2</v>
      </c>
      <c r="F28" s="18" t="s">
        <v>117</v>
      </c>
      <c r="G28" s="18">
        <v>69</v>
      </c>
      <c r="H28" s="18" t="s">
        <v>205</v>
      </c>
      <c r="I28" s="18" t="s">
        <v>205</v>
      </c>
      <c r="J28" s="18" t="s">
        <v>205</v>
      </c>
      <c r="K28" s="18">
        <v>69</v>
      </c>
      <c r="L28">
        <v>4</v>
      </c>
      <c r="M28">
        <v>2</v>
      </c>
      <c r="N28" t="s">
        <v>827</v>
      </c>
    </row>
    <row r="29" spans="1:14" ht="15.75" thickBot="1">
      <c r="A29" s="16" t="s">
        <v>269</v>
      </c>
      <c r="B29" s="16"/>
      <c r="C29" s="12" t="s">
        <v>257</v>
      </c>
      <c r="D29" s="18" t="s">
        <v>257</v>
      </c>
      <c r="E29" s="18">
        <v>2</v>
      </c>
      <c r="F29" s="18" t="s">
        <v>117</v>
      </c>
      <c r="G29" s="18">
        <v>73</v>
      </c>
      <c r="H29" s="18" t="s">
        <v>205</v>
      </c>
      <c r="I29" s="18" t="s">
        <v>205</v>
      </c>
      <c r="J29" s="18" t="s">
        <v>205</v>
      </c>
      <c r="K29" s="18">
        <v>73</v>
      </c>
      <c r="L29">
        <v>0</v>
      </c>
      <c r="M29">
        <v>2</v>
      </c>
      <c r="N29" t="s">
        <v>257</v>
      </c>
    </row>
    <row r="30" spans="1:14" ht="15.75" thickBot="1">
      <c r="A30" s="16" t="s">
        <v>269</v>
      </c>
      <c r="B30" s="16"/>
      <c r="C30" s="12" t="s">
        <v>29</v>
      </c>
      <c r="D30" s="18" t="s">
        <v>29</v>
      </c>
      <c r="E30" s="18">
        <v>2</v>
      </c>
      <c r="F30" s="18" t="s">
        <v>117</v>
      </c>
      <c r="G30" s="18">
        <v>73</v>
      </c>
      <c r="H30" s="18" t="s">
        <v>205</v>
      </c>
      <c r="I30" s="18" t="s">
        <v>205</v>
      </c>
      <c r="J30" s="18" t="s">
        <v>205</v>
      </c>
      <c r="K30" s="18">
        <v>73</v>
      </c>
      <c r="L30">
        <v>2</v>
      </c>
      <c r="M30">
        <v>2</v>
      </c>
      <c r="N30" t="s">
        <v>29</v>
      </c>
    </row>
    <row r="31" spans="1:14" ht="15.75" thickBot="1">
      <c r="A31" s="16" t="s">
        <v>234</v>
      </c>
      <c r="B31" s="16"/>
      <c r="C31" s="12" t="s">
        <v>184</v>
      </c>
      <c r="D31" s="18" t="s">
        <v>184</v>
      </c>
      <c r="E31" s="18">
        <v>-1</v>
      </c>
      <c r="F31" s="18" t="s">
        <v>117</v>
      </c>
      <c r="G31" s="18">
        <v>70</v>
      </c>
      <c r="H31" s="18" t="s">
        <v>205</v>
      </c>
      <c r="I31" s="18" t="s">
        <v>205</v>
      </c>
      <c r="J31" s="18" t="s">
        <v>205</v>
      </c>
      <c r="K31" s="18">
        <v>70</v>
      </c>
      <c r="L31">
        <v>4</v>
      </c>
      <c r="M31">
        <v>3</v>
      </c>
      <c r="N31" t="s">
        <v>184</v>
      </c>
    </row>
    <row r="32" spans="1:14" ht="15.75" thickBot="1">
      <c r="A32" s="16" t="s">
        <v>823</v>
      </c>
      <c r="B32" s="16"/>
      <c r="C32" s="12" t="s">
        <v>828</v>
      </c>
      <c r="D32" s="18" t="s">
        <v>828</v>
      </c>
      <c r="E32" s="18">
        <v>5</v>
      </c>
      <c r="F32" s="18" t="s">
        <v>117</v>
      </c>
      <c r="G32" s="18">
        <v>76</v>
      </c>
      <c r="H32" s="18" t="s">
        <v>205</v>
      </c>
      <c r="I32" s="18" t="s">
        <v>205</v>
      </c>
      <c r="J32" s="18" t="s">
        <v>205</v>
      </c>
      <c r="K32" s="18">
        <v>76</v>
      </c>
      <c r="L32">
        <v>1</v>
      </c>
      <c r="M32">
        <v>4</v>
      </c>
      <c r="N32" t="s">
        <v>828</v>
      </c>
    </row>
    <row r="33" spans="1:14" ht="15.75" thickBot="1">
      <c r="A33" s="16" t="s">
        <v>234</v>
      </c>
      <c r="B33" s="16"/>
      <c r="C33" s="12" t="s">
        <v>216</v>
      </c>
      <c r="D33" s="18" t="s">
        <v>216</v>
      </c>
      <c r="E33" s="18">
        <v>-1</v>
      </c>
      <c r="F33" s="18" t="s">
        <v>117</v>
      </c>
      <c r="G33" s="18">
        <v>70</v>
      </c>
      <c r="H33" s="18" t="s">
        <v>205</v>
      </c>
      <c r="I33" s="18" t="s">
        <v>205</v>
      </c>
      <c r="J33" s="18" t="s">
        <v>205</v>
      </c>
      <c r="K33" s="18">
        <v>70</v>
      </c>
      <c r="L33">
        <v>5</v>
      </c>
      <c r="M33">
        <v>4</v>
      </c>
      <c r="N33" t="s">
        <v>216</v>
      </c>
    </row>
    <row r="34" spans="1:14" ht="15.75" thickBot="1">
      <c r="A34" s="16">
        <v>154</v>
      </c>
      <c r="B34" s="16"/>
      <c r="C34" s="12" t="s">
        <v>203</v>
      </c>
      <c r="D34" s="18" t="s">
        <v>203</v>
      </c>
      <c r="E34" s="18">
        <v>11</v>
      </c>
      <c r="F34" s="18" t="s">
        <v>117</v>
      </c>
      <c r="G34" s="18">
        <v>82</v>
      </c>
      <c r="H34" s="18" t="s">
        <v>205</v>
      </c>
      <c r="I34" s="18" t="s">
        <v>205</v>
      </c>
      <c r="J34" s="18" t="s">
        <v>205</v>
      </c>
      <c r="K34" s="18">
        <v>82</v>
      </c>
      <c r="L34">
        <v>1</v>
      </c>
      <c r="M34">
        <v>8</v>
      </c>
      <c r="N34" t="s">
        <v>203</v>
      </c>
    </row>
    <row r="35" spans="1:14" ht="15.75" thickBot="1">
      <c r="A35" s="16" t="s">
        <v>123</v>
      </c>
      <c r="B35" s="16"/>
      <c r="C35" s="12" t="s">
        <v>263</v>
      </c>
      <c r="D35" s="18" t="s">
        <v>263</v>
      </c>
      <c r="E35" s="18" t="s">
        <v>121</v>
      </c>
      <c r="F35" s="18" t="s">
        <v>117</v>
      </c>
      <c r="G35" s="18">
        <v>71</v>
      </c>
      <c r="H35" s="18" t="s">
        <v>205</v>
      </c>
      <c r="I35" s="18" t="s">
        <v>205</v>
      </c>
      <c r="J35" s="18" t="s">
        <v>205</v>
      </c>
      <c r="K35" s="18">
        <v>71</v>
      </c>
      <c r="L35">
        <v>2</v>
      </c>
      <c r="M35">
        <v>2</v>
      </c>
      <c r="N35" t="s">
        <v>263</v>
      </c>
    </row>
    <row r="36" spans="1:14" ht="15.75" thickBot="1">
      <c r="A36" s="16" t="s">
        <v>234</v>
      </c>
      <c r="B36" s="16"/>
      <c r="C36" s="12" t="s">
        <v>49</v>
      </c>
      <c r="D36" s="18" t="s">
        <v>49</v>
      </c>
      <c r="E36" s="18">
        <v>-1</v>
      </c>
      <c r="F36" s="18" t="s">
        <v>117</v>
      </c>
      <c r="G36" s="18">
        <v>70</v>
      </c>
      <c r="H36" s="18" t="s">
        <v>205</v>
      </c>
      <c r="I36" s="18" t="s">
        <v>205</v>
      </c>
      <c r="J36" s="18" t="s">
        <v>205</v>
      </c>
      <c r="K36" s="18">
        <v>70</v>
      </c>
      <c r="L36">
        <v>4</v>
      </c>
      <c r="M36">
        <v>3</v>
      </c>
      <c r="N36" t="s">
        <v>49</v>
      </c>
    </row>
    <row r="37" spans="1:14" ht="15.75" thickBot="1">
      <c r="A37" s="16" t="s">
        <v>821</v>
      </c>
      <c r="B37" s="16"/>
      <c r="C37" s="12" t="s">
        <v>829</v>
      </c>
      <c r="D37" s="18" t="s">
        <v>829</v>
      </c>
      <c r="E37" s="18">
        <v>4</v>
      </c>
      <c r="F37" s="18" t="s">
        <v>117</v>
      </c>
      <c r="G37" s="18">
        <v>75</v>
      </c>
      <c r="H37" s="18" t="s">
        <v>205</v>
      </c>
      <c r="I37" s="18" t="s">
        <v>205</v>
      </c>
      <c r="J37" s="18" t="s">
        <v>205</v>
      </c>
      <c r="K37" s="18">
        <v>75</v>
      </c>
      <c r="L37">
        <v>2</v>
      </c>
      <c r="M37">
        <v>4</v>
      </c>
      <c r="N37" t="s">
        <v>829</v>
      </c>
    </row>
    <row r="38" spans="1:14" ht="15.75" thickBot="1">
      <c r="A38" s="16" t="s">
        <v>269</v>
      </c>
      <c r="B38" s="16"/>
      <c r="C38" s="12" t="s">
        <v>206</v>
      </c>
      <c r="D38" s="18" t="s">
        <v>206</v>
      </c>
      <c r="E38" s="18">
        <v>2</v>
      </c>
      <c r="F38" s="18" t="s">
        <v>117</v>
      </c>
      <c r="G38" s="18">
        <v>73</v>
      </c>
      <c r="H38" s="18" t="s">
        <v>205</v>
      </c>
      <c r="I38" s="18" t="s">
        <v>205</v>
      </c>
      <c r="J38" s="18" t="s">
        <v>205</v>
      </c>
      <c r="K38" s="18">
        <v>73</v>
      </c>
      <c r="L38">
        <v>3</v>
      </c>
      <c r="M38">
        <v>5</v>
      </c>
      <c r="N38" t="s">
        <v>206</v>
      </c>
    </row>
    <row r="39" spans="1:14" ht="15.75" thickBot="1">
      <c r="A39" s="16" t="s">
        <v>821</v>
      </c>
      <c r="B39" s="16"/>
      <c r="C39" s="12" t="s">
        <v>55</v>
      </c>
      <c r="D39" s="18" t="s">
        <v>55</v>
      </c>
      <c r="E39" s="18">
        <v>4</v>
      </c>
      <c r="F39" s="18" t="s">
        <v>117</v>
      </c>
      <c r="G39" s="18">
        <v>75</v>
      </c>
      <c r="H39" s="18" t="s">
        <v>205</v>
      </c>
      <c r="I39" s="18" t="s">
        <v>205</v>
      </c>
      <c r="J39" s="18" t="s">
        <v>205</v>
      </c>
      <c r="K39" s="18">
        <v>75</v>
      </c>
      <c r="L39">
        <v>2</v>
      </c>
      <c r="M39">
        <v>6</v>
      </c>
      <c r="N39" t="s">
        <v>55</v>
      </c>
    </row>
    <row r="40" spans="1:14" ht="15.75" thickBot="1">
      <c r="A40" s="16" t="s">
        <v>823</v>
      </c>
      <c r="B40" s="16"/>
      <c r="C40" s="12" t="s">
        <v>34</v>
      </c>
      <c r="D40" s="18" t="s">
        <v>34</v>
      </c>
      <c r="E40" s="18">
        <v>5</v>
      </c>
      <c r="F40" s="18" t="s">
        <v>117</v>
      </c>
      <c r="G40" s="18">
        <v>76</v>
      </c>
      <c r="H40" s="18" t="s">
        <v>205</v>
      </c>
      <c r="I40" s="18" t="s">
        <v>205</v>
      </c>
      <c r="J40" s="18" t="s">
        <v>205</v>
      </c>
      <c r="K40" s="18">
        <v>76</v>
      </c>
      <c r="L40">
        <v>3</v>
      </c>
      <c r="M40">
        <v>6</v>
      </c>
      <c r="N40" t="s">
        <v>34</v>
      </c>
    </row>
    <row r="41" spans="1:14" ht="15.75" thickBot="1">
      <c r="A41" s="16" t="s">
        <v>269</v>
      </c>
      <c r="B41" s="16"/>
      <c r="C41" s="12" t="s">
        <v>160</v>
      </c>
      <c r="D41" s="18" t="s">
        <v>160</v>
      </c>
      <c r="E41" s="18">
        <v>2</v>
      </c>
      <c r="F41" s="18" t="s">
        <v>117</v>
      </c>
      <c r="G41" s="18">
        <v>73</v>
      </c>
      <c r="H41" s="18" t="s">
        <v>205</v>
      </c>
      <c r="I41" s="18" t="s">
        <v>205</v>
      </c>
      <c r="J41" s="18" t="s">
        <v>205</v>
      </c>
      <c r="K41" s="18">
        <v>73</v>
      </c>
      <c r="L41">
        <v>3</v>
      </c>
      <c r="M41">
        <v>5</v>
      </c>
      <c r="N41" t="s">
        <v>160</v>
      </c>
    </row>
    <row r="42" spans="1:14" ht="15.75" thickBot="1">
      <c r="A42" s="16" t="s">
        <v>821</v>
      </c>
      <c r="B42" s="16"/>
      <c r="C42" s="12" t="s">
        <v>71</v>
      </c>
      <c r="D42" s="18" t="s">
        <v>71</v>
      </c>
      <c r="E42" s="18">
        <v>4</v>
      </c>
      <c r="F42" s="18" t="s">
        <v>117</v>
      </c>
      <c r="G42" s="18">
        <v>75</v>
      </c>
      <c r="H42" s="18" t="s">
        <v>205</v>
      </c>
      <c r="I42" s="18" t="s">
        <v>205</v>
      </c>
      <c r="J42" s="18" t="s">
        <v>205</v>
      </c>
      <c r="K42" s="18">
        <v>75</v>
      </c>
      <c r="L42">
        <v>1</v>
      </c>
      <c r="M42">
        <v>5</v>
      </c>
      <c r="N42" t="s">
        <v>71</v>
      </c>
    </row>
    <row r="43" spans="1:14" ht="15.75" thickBot="1">
      <c r="A43" s="16" t="s">
        <v>825</v>
      </c>
      <c r="B43" s="16"/>
      <c r="C43" s="12" t="s">
        <v>148</v>
      </c>
      <c r="D43" s="18" t="s">
        <v>148</v>
      </c>
      <c r="E43" s="18">
        <v>7</v>
      </c>
      <c r="F43" s="18" t="s">
        <v>117</v>
      </c>
      <c r="G43" s="18">
        <v>78</v>
      </c>
      <c r="H43" s="18" t="s">
        <v>205</v>
      </c>
      <c r="I43" s="18" t="s">
        <v>205</v>
      </c>
      <c r="J43" s="18" t="s">
        <v>205</v>
      </c>
      <c r="K43" s="18">
        <v>78</v>
      </c>
      <c r="L43">
        <v>1</v>
      </c>
      <c r="M43">
        <v>6</v>
      </c>
      <c r="N43" t="s">
        <v>148</v>
      </c>
    </row>
    <row r="44" spans="1:14" ht="15.75" thickBot="1">
      <c r="A44" s="16" t="s">
        <v>823</v>
      </c>
      <c r="B44" s="16"/>
      <c r="C44" s="12" t="s">
        <v>46</v>
      </c>
      <c r="D44" s="18" t="s">
        <v>46</v>
      </c>
      <c r="E44" s="18">
        <v>5</v>
      </c>
      <c r="F44" s="18" t="s">
        <v>117</v>
      </c>
      <c r="G44" s="18">
        <v>76</v>
      </c>
      <c r="H44" s="18" t="s">
        <v>205</v>
      </c>
      <c r="I44" s="18" t="s">
        <v>205</v>
      </c>
      <c r="J44" s="18" t="s">
        <v>205</v>
      </c>
      <c r="K44" s="18">
        <v>76</v>
      </c>
      <c r="L44">
        <v>3</v>
      </c>
      <c r="M44">
        <v>4</v>
      </c>
      <c r="N44" t="s">
        <v>46</v>
      </c>
    </row>
    <row r="45" spans="1:14" ht="15.75" thickBot="1">
      <c r="A45" s="16" t="s">
        <v>822</v>
      </c>
      <c r="B45" s="16"/>
      <c r="C45" s="12" t="s">
        <v>831</v>
      </c>
      <c r="D45" s="18" t="s">
        <v>831</v>
      </c>
      <c r="E45" s="18">
        <v>3</v>
      </c>
      <c r="F45" s="18" t="s">
        <v>117</v>
      </c>
      <c r="G45" s="18">
        <v>74</v>
      </c>
      <c r="H45" s="18" t="s">
        <v>205</v>
      </c>
      <c r="I45" s="18" t="s">
        <v>205</v>
      </c>
      <c r="J45" s="18" t="s">
        <v>205</v>
      </c>
      <c r="K45" s="18">
        <v>74</v>
      </c>
      <c r="L45">
        <v>3</v>
      </c>
      <c r="M45">
        <v>4</v>
      </c>
      <c r="N45" t="s">
        <v>831</v>
      </c>
    </row>
    <row r="46" spans="1:14" ht="15.75" thickBot="1">
      <c r="A46" s="16">
        <v>155</v>
      </c>
      <c r="B46" s="16"/>
      <c r="C46" s="12" t="s">
        <v>197</v>
      </c>
      <c r="D46" s="18" t="s">
        <v>197</v>
      </c>
      <c r="E46" s="18">
        <v>12</v>
      </c>
      <c r="F46" s="18" t="s">
        <v>117</v>
      </c>
      <c r="G46" s="18">
        <v>83</v>
      </c>
      <c r="H46" s="18" t="s">
        <v>205</v>
      </c>
      <c r="I46" s="18" t="s">
        <v>205</v>
      </c>
      <c r="J46" s="18" t="s">
        <v>205</v>
      </c>
      <c r="K46" s="18">
        <v>83</v>
      </c>
      <c r="L46">
        <v>0</v>
      </c>
      <c r="M46">
        <v>9</v>
      </c>
      <c r="N46" t="s">
        <v>197</v>
      </c>
    </row>
    <row r="47" spans="1:14" ht="15.75" thickBot="1">
      <c r="A47" s="16" t="s">
        <v>822</v>
      </c>
      <c r="B47" s="16"/>
      <c r="C47" s="12" t="s">
        <v>149</v>
      </c>
      <c r="D47" s="18" t="s">
        <v>149</v>
      </c>
      <c r="E47" s="18">
        <v>3</v>
      </c>
      <c r="F47" s="18" t="s">
        <v>117</v>
      </c>
      <c r="G47" s="18">
        <v>74</v>
      </c>
      <c r="H47" s="18" t="s">
        <v>205</v>
      </c>
      <c r="I47" s="18" t="s">
        <v>205</v>
      </c>
      <c r="J47" s="18" t="s">
        <v>205</v>
      </c>
      <c r="K47" s="18">
        <v>74</v>
      </c>
      <c r="L47">
        <v>5</v>
      </c>
      <c r="M47">
        <v>8</v>
      </c>
      <c r="N47" t="s">
        <v>149</v>
      </c>
    </row>
    <row r="48" spans="1:14" ht="15.75" thickBot="1">
      <c r="A48" s="16" t="s">
        <v>291</v>
      </c>
      <c r="B48" s="16"/>
      <c r="C48" s="12" t="s">
        <v>832</v>
      </c>
      <c r="D48" s="18" t="s">
        <v>832</v>
      </c>
      <c r="E48" s="18">
        <v>8</v>
      </c>
      <c r="F48" s="18" t="s">
        <v>117</v>
      </c>
      <c r="G48" s="18">
        <v>79</v>
      </c>
      <c r="H48" s="18" t="s">
        <v>205</v>
      </c>
      <c r="I48" s="18" t="s">
        <v>205</v>
      </c>
      <c r="J48" s="18" t="s">
        <v>205</v>
      </c>
      <c r="K48" s="18">
        <v>79</v>
      </c>
      <c r="L48">
        <v>1</v>
      </c>
      <c r="M48">
        <v>4</v>
      </c>
      <c r="N48" t="s">
        <v>832</v>
      </c>
    </row>
    <row r="49" spans="1:14" ht="15.75" thickBot="1">
      <c r="A49" s="16" t="s">
        <v>820</v>
      </c>
      <c r="B49" s="16"/>
      <c r="C49" s="12" t="s">
        <v>262</v>
      </c>
      <c r="D49" s="18" t="s">
        <v>262</v>
      </c>
      <c r="E49" s="18">
        <v>6</v>
      </c>
      <c r="F49" s="18" t="s">
        <v>117</v>
      </c>
      <c r="G49" s="18">
        <v>77</v>
      </c>
      <c r="H49" s="18" t="s">
        <v>205</v>
      </c>
      <c r="I49" s="18" t="s">
        <v>205</v>
      </c>
      <c r="J49" s="18" t="s">
        <v>205</v>
      </c>
      <c r="K49" s="18">
        <v>77</v>
      </c>
      <c r="L49">
        <v>2</v>
      </c>
      <c r="M49">
        <v>4</v>
      </c>
      <c r="N49" t="s">
        <v>262</v>
      </c>
    </row>
    <row r="50" spans="1:14" ht="15.75" thickBot="1">
      <c r="A50" s="16" t="s">
        <v>359</v>
      </c>
      <c r="B50" s="16"/>
      <c r="C50" s="12" t="s">
        <v>226</v>
      </c>
      <c r="D50" s="18" t="s">
        <v>226</v>
      </c>
      <c r="E50" s="18">
        <v>-3</v>
      </c>
      <c r="F50" s="18" t="s">
        <v>117</v>
      </c>
      <c r="G50" s="18">
        <v>68</v>
      </c>
      <c r="H50" s="18" t="s">
        <v>205</v>
      </c>
      <c r="I50" s="18" t="s">
        <v>205</v>
      </c>
      <c r="J50" s="18" t="s">
        <v>205</v>
      </c>
      <c r="K50" s="18">
        <v>68</v>
      </c>
      <c r="L50">
        <v>6</v>
      </c>
      <c r="M50">
        <v>3</v>
      </c>
      <c r="N50" t="s">
        <v>226</v>
      </c>
    </row>
    <row r="51" spans="1:14" ht="15.75" thickBot="1">
      <c r="A51" s="16" t="s">
        <v>123</v>
      </c>
      <c r="B51" s="16"/>
      <c r="C51" s="12" t="s">
        <v>138</v>
      </c>
      <c r="D51" s="18" t="s">
        <v>138</v>
      </c>
      <c r="E51" s="18" t="s">
        <v>121</v>
      </c>
      <c r="F51" s="18" t="s">
        <v>117</v>
      </c>
      <c r="G51" s="18">
        <v>71</v>
      </c>
      <c r="H51" s="18" t="s">
        <v>205</v>
      </c>
      <c r="I51" s="18" t="s">
        <v>205</v>
      </c>
      <c r="J51" s="18" t="s">
        <v>205</v>
      </c>
      <c r="K51" s="18">
        <v>71</v>
      </c>
      <c r="L51">
        <v>3</v>
      </c>
      <c r="M51">
        <v>3</v>
      </c>
      <c r="N51" t="s">
        <v>138</v>
      </c>
    </row>
    <row r="52" spans="1:14" ht="15.75" thickBot="1">
      <c r="A52" s="16" t="s">
        <v>123</v>
      </c>
      <c r="B52" s="16"/>
      <c r="C52" s="12" t="s">
        <v>152</v>
      </c>
      <c r="D52" s="18" t="s">
        <v>152</v>
      </c>
      <c r="E52" s="18" t="s">
        <v>121</v>
      </c>
      <c r="F52" s="18" t="s">
        <v>117</v>
      </c>
      <c r="G52" s="18">
        <v>71</v>
      </c>
      <c r="H52" s="18" t="s">
        <v>205</v>
      </c>
      <c r="I52" s="18" t="s">
        <v>205</v>
      </c>
      <c r="J52" s="18" t="s">
        <v>205</v>
      </c>
      <c r="K52" s="18">
        <v>71</v>
      </c>
      <c r="L52">
        <v>2</v>
      </c>
      <c r="M52">
        <v>2</v>
      </c>
      <c r="N52" t="s">
        <v>152</v>
      </c>
    </row>
    <row r="53" spans="1:14" ht="15.75" thickBot="1">
      <c r="A53" s="16" t="s">
        <v>234</v>
      </c>
      <c r="B53" s="16"/>
      <c r="C53" s="12" t="s">
        <v>222</v>
      </c>
      <c r="D53" s="18" t="s">
        <v>222</v>
      </c>
      <c r="E53" s="18">
        <v>-1</v>
      </c>
      <c r="F53" s="18" t="s">
        <v>117</v>
      </c>
      <c r="G53" s="18">
        <v>70</v>
      </c>
      <c r="H53" s="18" t="s">
        <v>205</v>
      </c>
      <c r="I53" s="18" t="s">
        <v>205</v>
      </c>
      <c r="J53" s="18" t="s">
        <v>205</v>
      </c>
      <c r="K53" s="18">
        <v>70</v>
      </c>
      <c r="L53">
        <v>4</v>
      </c>
      <c r="M53">
        <v>3</v>
      </c>
      <c r="N53" t="s">
        <v>222</v>
      </c>
    </row>
    <row r="54" spans="1:14" ht="15.75" thickBot="1">
      <c r="A54" s="16" t="s">
        <v>269</v>
      </c>
      <c r="B54" s="16"/>
      <c r="C54" s="12" t="s">
        <v>209</v>
      </c>
      <c r="D54" s="18" t="s">
        <v>209</v>
      </c>
      <c r="E54" s="18">
        <v>2</v>
      </c>
      <c r="F54" s="18" t="s">
        <v>117</v>
      </c>
      <c r="G54" s="18">
        <v>73</v>
      </c>
      <c r="H54" s="18" t="s">
        <v>205</v>
      </c>
      <c r="I54" s="18" t="s">
        <v>205</v>
      </c>
      <c r="J54" s="18" t="s">
        <v>205</v>
      </c>
      <c r="K54" s="18">
        <v>73</v>
      </c>
      <c r="L54">
        <v>0</v>
      </c>
      <c r="M54">
        <v>4</v>
      </c>
      <c r="N54" t="s">
        <v>209</v>
      </c>
    </row>
    <row r="55" spans="1:14" ht="15.75" thickBot="1">
      <c r="A55" s="16" t="s">
        <v>359</v>
      </c>
      <c r="B55" s="16"/>
      <c r="C55" s="12" t="s">
        <v>321</v>
      </c>
      <c r="D55" s="18" t="s">
        <v>321</v>
      </c>
      <c r="E55" s="18">
        <v>-3</v>
      </c>
      <c r="F55" s="18" t="s">
        <v>117</v>
      </c>
      <c r="G55" s="18">
        <v>68</v>
      </c>
      <c r="H55" s="18" t="s">
        <v>205</v>
      </c>
      <c r="I55" s="18" t="s">
        <v>205</v>
      </c>
      <c r="J55" s="18" t="s">
        <v>205</v>
      </c>
      <c r="K55" s="18">
        <v>68</v>
      </c>
      <c r="L55">
        <v>3</v>
      </c>
      <c r="M55">
        <v>2</v>
      </c>
      <c r="N55" t="s">
        <v>321</v>
      </c>
    </row>
    <row r="56" spans="1:14" ht="15.75" thickBot="1">
      <c r="A56" s="16" t="s">
        <v>123</v>
      </c>
      <c r="B56" s="16"/>
      <c r="C56" s="12" t="s">
        <v>80</v>
      </c>
      <c r="D56" s="18" t="s">
        <v>80</v>
      </c>
      <c r="E56" s="18" t="s">
        <v>121</v>
      </c>
      <c r="F56" s="18" t="s">
        <v>117</v>
      </c>
      <c r="G56" s="18">
        <v>71</v>
      </c>
      <c r="H56" s="18" t="s">
        <v>205</v>
      </c>
      <c r="I56" s="18" t="s">
        <v>205</v>
      </c>
      <c r="J56" s="18" t="s">
        <v>205</v>
      </c>
      <c r="K56" s="18">
        <v>71</v>
      </c>
      <c r="L56">
        <v>4</v>
      </c>
      <c r="M56">
        <v>4</v>
      </c>
      <c r="N56" t="s">
        <v>80</v>
      </c>
    </row>
    <row r="57" spans="1:14" ht="15.75" thickBot="1">
      <c r="A57" s="16" t="s">
        <v>269</v>
      </c>
      <c r="B57" s="16"/>
      <c r="C57" s="12" t="s">
        <v>179</v>
      </c>
      <c r="D57" s="18" t="s">
        <v>179</v>
      </c>
      <c r="E57" s="18">
        <v>2</v>
      </c>
      <c r="F57" s="18" t="s">
        <v>117</v>
      </c>
      <c r="G57" s="18">
        <v>73</v>
      </c>
      <c r="H57" s="18" t="s">
        <v>205</v>
      </c>
      <c r="I57" s="18" t="s">
        <v>205</v>
      </c>
      <c r="J57" s="18" t="s">
        <v>205</v>
      </c>
      <c r="K57" s="18">
        <v>73</v>
      </c>
      <c r="L57">
        <v>2</v>
      </c>
      <c r="M57">
        <v>4</v>
      </c>
      <c r="N57" t="s">
        <v>179</v>
      </c>
    </row>
    <row r="58" spans="1:14" ht="15.75" thickBot="1">
      <c r="A58" s="16" t="s">
        <v>123</v>
      </c>
      <c r="B58" s="16"/>
      <c r="C58" s="12" t="s">
        <v>833</v>
      </c>
      <c r="D58" s="18" t="s">
        <v>833</v>
      </c>
      <c r="E58" s="18" t="s">
        <v>121</v>
      </c>
      <c r="F58" s="18" t="s">
        <v>117</v>
      </c>
      <c r="G58" s="18">
        <v>71</v>
      </c>
      <c r="H58" s="18" t="s">
        <v>205</v>
      </c>
      <c r="I58" s="18" t="s">
        <v>205</v>
      </c>
      <c r="J58" s="18" t="s">
        <v>205</v>
      </c>
      <c r="K58" s="18">
        <v>71</v>
      </c>
      <c r="L58">
        <v>4</v>
      </c>
      <c r="M58">
        <v>4</v>
      </c>
      <c r="N58" t="s">
        <v>833</v>
      </c>
    </row>
    <row r="59" spans="1:14" ht="15.75" thickBot="1">
      <c r="A59" s="16" t="s">
        <v>819</v>
      </c>
      <c r="B59" s="16"/>
      <c r="C59" s="12" t="s">
        <v>361</v>
      </c>
      <c r="D59" s="18" t="s">
        <v>61</v>
      </c>
      <c r="E59" s="18">
        <v>1</v>
      </c>
      <c r="F59" s="18" t="s">
        <v>117</v>
      </c>
      <c r="G59" s="18">
        <v>72</v>
      </c>
      <c r="H59" s="18" t="s">
        <v>205</v>
      </c>
      <c r="I59" s="18" t="s">
        <v>205</v>
      </c>
      <c r="J59" s="18" t="s">
        <v>205</v>
      </c>
      <c r="K59" s="18">
        <v>72</v>
      </c>
      <c r="L59">
        <v>2</v>
      </c>
      <c r="M59">
        <v>3</v>
      </c>
      <c r="N59" t="s">
        <v>361</v>
      </c>
    </row>
    <row r="60" spans="1:14" ht="15.75" thickBot="1">
      <c r="A60" s="16" t="s">
        <v>820</v>
      </c>
      <c r="B60" s="16"/>
      <c r="C60" s="12" t="s">
        <v>48</v>
      </c>
      <c r="D60" s="18" t="s">
        <v>48</v>
      </c>
      <c r="E60" s="18">
        <v>6</v>
      </c>
      <c r="F60" s="18" t="s">
        <v>117</v>
      </c>
      <c r="G60" s="18">
        <v>77</v>
      </c>
      <c r="H60" s="18" t="s">
        <v>205</v>
      </c>
      <c r="I60" s="18" t="s">
        <v>205</v>
      </c>
      <c r="J60" s="18" t="s">
        <v>205</v>
      </c>
      <c r="K60" s="18">
        <v>77</v>
      </c>
      <c r="L60">
        <v>3</v>
      </c>
      <c r="M60">
        <v>3</v>
      </c>
      <c r="N60" t="s">
        <v>48</v>
      </c>
    </row>
    <row r="61" spans="1:14" ht="15.75" thickBot="1">
      <c r="A61" s="16" t="s">
        <v>234</v>
      </c>
      <c r="B61" s="16"/>
      <c r="C61" s="12" t="s">
        <v>79</v>
      </c>
      <c r="D61" s="18" t="s">
        <v>79</v>
      </c>
      <c r="E61" s="18">
        <v>-1</v>
      </c>
      <c r="F61" s="18" t="s">
        <v>117</v>
      </c>
      <c r="G61" s="18">
        <v>70</v>
      </c>
      <c r="H61" s="18" t="s">
        <v>205</v>
      </c>
      <c r="I61" s="18" t="s">
        <v>205</v>
      </c>
      <c r="J61" s="18" t="s">
        <v>205</v>
      </c>
      <c r="K61" s="18">
        <v>70</v>
      </c>
      <c r="L61">
        <v>5</v>
      </c>
      <c r="M61">
        <v>4</v>
      </c>
      <c r="N61" t="s">
        <v>79</v>
      </c>
    </row>
    <row r="62" spans="1:14" ht="15.75" thickBot="1">
      <c r="A62" s="16" t="s">
        <v>123</v>
      </c>
      <c r="B62" s="16"/>
      <c r="C62" s="12" t="s">
        <v>277</v>
      </c>
      <c r="D62" s="18" t="s">
        <v>277</v>
      </c>
      <c r="E62" s="18" t="s">
        <v>121</v>
      </c>
      <c r="F62" s="18" t="s">
        <v>117</v>
      </c>
      <c r="G62" s="18">
        <v>71</v>
      </c>
      <c r="H62" s="18" t="s">
        <v>205</v>
      </c>
      <c r="I62" s="18" t="s">
        <v>205</v>
      </c>
      <c r="J62" s="18" t="s">
        <v>205</v>
      </c>
      <c r="K62" s="18">
        <v>71</v>
      </c>
      <c r="L62">
        <v>3</v>
      </c>
      <c r="M62">
        <v>3</v>
      </c>
      <c r="N62" t="s">
        <v>277</v>
      </c>
    </row>
    <row r="63" spans="1:14" ht="15.75" thickBot="1">
      <c r="A63" s="16" t="s">
        <v>269</v>
      </c>
      <c r="B63" s="16"/>
      <c r="C63" s="12" t="s">
        <v>162</v>
      </c>
      <c r="D63" s="18" t="s">
        <v>162</v>
      </c>
      <c r="E63" s="18">
        <v>2</v>
      </c>
      <c r="F63" s="18" t="s">
        <v>117</v>
      </c>
      <c r="G63" s="18">
        <v>73</v>
      </c>
      <c r="H63" s="18" t="s">
        <v>205</v>
      </c>
      <c r="I63" s="18" t="s">
        <v>205</v>
      </c>
      <c r="J63" s="18" t="s">
        <v>205</v>
      </c>
      <c r="K63" s="18">
        <v>73</v>
      </c>
      <c r="L63">
        <v>1</v>
      </c>
      <c r="M63">
        <v>3</v>
      </c>
      <c r="N63" t="s">
        <v>162</v>
      </c>
    </row>
    <row r="64" spans="1:14" ht="15.75" thickBot="1">
      <c r="A64" s="16" t="s">
        <v>291</v>
      </c>
      <c r="B64" s="16"/>
      <c r="C64" s="12" t="s">
        <v>834</v>
      </c>
      <c r="D64" s="18" t="s">
        <v>834</v>
      </c>
      <c r="E64" s="18">
        <v>8</v>
      </c>
      <c r="F64" s="18" t="s">
        <v>117</v>
      </c>
      <c r="G64" s="18">
        <v>79</v>
      </c>
      <c r="H64" s="18" t="s">
        <v>205</v>
      </c>
      <c r="I64" s="18" t="s">
        <v>205</v>
      </c>
      <c r="J64" s="18" t="s">
        <v>205</v>
      </c>
      <c r="K64" s="18">
        <v>79</v>
      </c>
      <c r="L64">
        <v>3</v>
      </c>
      <c r="M64">
        <v>6</v>
      </c>
      <c r="N64" t="s">
        <v>834</v>
      </c>
    </row>
    <row r="65" spans="1:14" ht="15.75" thickBot="1">
      <c r="A65" s="16" t="s">
        <v>825</v>
      </c>
      <c r="B65" s="16"/>
      <c r="C65" s="12" t="s">
        <v>183</v>
      </c>
      <c r="D65" s="18" t="s">
        <v>183</v>
      </c>
      <c r="E65" s="18">
        <v>7</v>
      </c>
      <c r="F65" s="18" t="s">
        <v>117</v>
      </c>
      <c r="G65" s="18">
        <v>78</v>
      </c>
      <c r="H65" s="18" t="s">
        <v>205</v>
      </c>
      <c r="I65" s="18" t="s">
        <v>205</v>
      </c>
      <c r="J65" s="18" t="s">
        <v>205</v>
      </c>
      <c r="K65" s="18">
        <v>78</v>
      </c>
      <c r="L65">
        <v>2</v>
      </c>
      <c r="M65">
        <v>6</v>
      </c>
      <c r="N65" t="s">
        <v>183</v>
      </c>
    </row>
    <row r="66" spans="1:14" ht="15.75" thickBot="1">
      <c r="A66" s="16" t="s">
        <v>822</v>
      </c>
      <c r="B66" s="16"/>
      <c r="C66" s="12" t="s">
        <v>285</v>
      </c>
      <c r="D66" s="18" t="s">
        <v>285</v>
      </c>
      <c r="E66" s="18">
        <v>3</v>
      </c>
      <c r="F66" s="18" t="s">
        <v>117</v>
      </c>
      <c r="G66" s="18">
        <v>74</v>
      </c>
      <c r="H66" s="18" t="s">
        <v>205</v>
      </c>
      <c r="I66" s="18" t="s">
        <v>205</v>
      </c>
      <c r="J66" s="18" t="s">
        <v>205</v>
      </c>
      <c r="K66" s="18">
        <v>74</v>
      </c>
      <c r="L66">
        <v>2</v>
      </c>
      <c r="M66">
        <v>3</v>
      </c>
      <c r="N66" t="s">
        <v>285</v>
      </c>
    </row>
    <row r="67" spans="1:14" ht="15.75" thickBot="1">
      <c r="A67" s="16" t="s">
        <v>821</v>
      </c>
      <c r="B67" s="16"/>
      <c r="C67" s="12" t="s">
        <v>86</v>
      </c>
      <c r="D67" s="18" t="s">
        <v>86</v>
      </c>
      <c r="E67" s="18">
        <v>4</v>
      </c>
      <c r="F67" s="18" t="s">
        <v>117</v>
      </c>
      <c r="G67" s="18">
        <v>75</v>
      </c>
      <c r="H67" s="18" t="s">
        <v>205</v>
      </c>
      <c r="I67" s="18" t="s">
        <v>205</v>
      </c>
      <c r="J67" s="18" t="s">
        <v>205</v>
      </c>
      <c r="K67" s="18">
        <v>75</v>
      </c>
      <c r="L67">
        <v>3</v>
      </c>
      <c r="M67">
        <v>5</v>
      </c>
      <c r="N67" t="s">
        <v>86</v>
      </c>
    </row>
    <row r="68" spans="1:14" ht="15.75" thickBot="1">
      <c r="A68" s="16" t="s">
        <v>826</v>
      </c>
      <c r="B68" s="16"/>
      <c r="C68" s="12" t="s">
        <v>220</v>
      </c>
      <c r="D68" s="18" t="s">
        <v>220</v>
      </c>
      <c r="E68" s="18">
        <v>-2</v>
      </c>
      <c r="F68" s="18" t="s">
        <v>117</v>
      </c>
      <c r="G68" s="18">
        <v>69</v>
      </c>
      <c r="H68" s="18" t="s">
        <v>205</v>
      </c>
      <c r="I68" s="18" t="s">
        <v>205</v>
      </c>
      <c r="J68" s="18" t="s">
        <v>205</v>
      </c>
      <c r="K68" s="18">
        <v>69</v>
      </c>
      <c r="L68">
        <v>3</v>
      </c>
      <c r="M68">
        <v>1</v>
      </c>
      <c r="N68" t="s">
        <v>220</v>
      </c>
    </row>
    <row r="69" spans="1:14" ht="15.75" thickBot="1">
      <c r="A69" s="16" t="s">
        <v>359</v>
      </c>
      <c r="B69" s="16"/>
      <c r="C69" s="12" t="s">
        <v>78</v>
      </c>
      <c r="D69" s="18" t="s">
        <v>78</v>
      </c>
      <c r="E69" s="18">
        <v>-3</v>
      </c>
      <c r="F69" s="18" t="s">
        <v>117</v>
      </c>
      <c r="G69" s="18">
        <v>68</v>
      </c>
      <c r="H69" s="18" t="s">
        <v>205</v>
      </c>
      <c r="I69" s="18" t="s">
        <v>205</v>
      </c>
      <c r="J69" s="18" t="s">
        <v>205</v>
      </c>
      <c r="K69" s="18">
        <v>68</v>
      </c>
      <c r="L69">
        <v>4</v>
      </c>
      <c r="M69">
        <v>1</v>
      </c>
      <c r="N69" t="s">
        <v>78</v>
      </c>
    </row>
    <row r="70" spans="1:14" ht="15.75" thickBot="1">
      <c r="A70" s="16" t="s">
        <v>822</v>
      </c>
      <c r="B70" s="16"/>
      <c r="C70" s="12" t="s">
        <v>88</v>
      </c>
      <c r="D70" s="18" t="s">
        <v>88</v>
      </c>
      <c r="E70" s="18">
        <v>3</v>
      </c>
      <c r="F70" s="18" t="s">
        <v>117</v>
      </c>
      <c r="G70" s="18">
        <v>74</v>
      </c>
      <c r="H70" s="18" t="s">
        <v>205</v>
      </c>
      <c r="I70" s="18" t="s">
        <v>205</v>
      </c>
      <c r="J70" s="18" t="s">
        <v>205</v>
      </c>
      <c r="K70" s="18">
        <v>74</v>
      </c>
      <c r="L70">
        <v>3</v>
      </c>
      <c r="M70">
        <v>6</v>
      </c>
      <c r="N70" t="s">
        <v>88</v>
      </c>
    </row>
    <row r="71" spans="1:14" ht="15.75" thickBot="1">
      <c r="A71" s="16" t="s">
        <v>234</v>
      </c>
      <c r="B71" s="16"/>
      <c r="C71" s="12" t="s">
        <v>175</v>
      </c>
      <c r="D71" s="18" t="s">
        <v>175</v>
      </c>
      <c r="E71" s="18">
        <v>-1</v>
      </c>
      <c r="F71" s="18" t="s">
        <v>117</v>
      </c>
      <c r="G71" s="18">
        <v>70</v>
      </c>
      <c r="H71" s="18" t="s">
        <v>205</v>
      </c>
      <c r="I71" s="18" t="s">
        <v>205</v>
      </c>
      <c r="J71" s="18" t="s">
        <v>205</v>
      </c>
      <c r="K71" s="18">
        <v>70</v>
      </c>
      <c r="L71">
        <v>4</v>
      </c>
      <c r="M71">
        <v>3</v>
      </c>
      <c r="N71" t="s">
        <v>175</v>
      </c>
    </row>
    <row r="72" spans="1:14" ht="15.75" thickBot="1">
      <c r="A72" s="16" t="s">
        <v>819</v>
      </c>
      <c r="B72" s="16"/>
      <c r="C72" s="12" t="s">
        <v>62</v>
      </c>
      <c r="D72" s="18" t="s">
        <v>62</v>
      </c>
      <c r="E72" s="18">
        <v>1</v>
      </c>
      <c r="F72" s="18" t="s">
        <v>117</v>
      </c>
      <c r="G72" s="18">
        <v>72</v>
      </c>
      <c r="H72" s="18" t="s">
        <v>205</v>
      </c>
      <c r="I72" s="18" t="s">
        <v>205</v>
      </c>
      <c r="J72" s="18" t="s">
        <v>205</v>
      </c>
      <c r="K72" s="18">
        <v>72</v>
      </c>
      <c r="L72">
        <v>3</v>
      </c>
      <c r="M72">
        <v>4</v>
      </c>
      <c r="N72" t="s">
        <v>62</v>
      </c>
    </row>
    <row r="73" spans="1:14" ht="15.75" thickBot="1">
      <c r="A73" s="16" t="s">
        <v>234</v>
      </c>
      <c r="B73" s="16"/>
      <c r="C73" s="12" t="s">
        <v>297</v>
      </c>
      <c r="D73" s="18" t="s">
        <v>297</v>
      </c>
      <c r="E73" s="18">
        <v>-1</v>
      </c>
      <c r="F73" s="18" t="s">
        <v>117</v>
      </c>
      <c r="G73" s="18">
        <v>70</v>
      </c>
      <c r="H73" s="18" t="s">
        <v>205</v>
      </c>
      <c r="I73" s="18" t="s">
        <v>205</v>
      </c>
      <c r="J73" s="18" t="s">
        <v>205</v>
      </c>
      <c r="K73" s="18">
        <v>70</v>
      </c>
      <c r="L73">
        <v>3</v>
      </c>
      <c r="M73">
        <v>2</v>
      </c>
      <c r="N73" t="s">
        <v>297</v>
      </c>
    </row>
    <row r="74" spans="1:14" ht="15.75" thickBot="1">
      <c r="A74" s="16">
        <v>1</v>
      </c>
      <c r="B74" s="16"/>
      <c r="C74" s="12" t="s">
        <v>835</v>
      </c>
      <c r="D74" s="18" t="s">
        <v>835</v>
      </c>
      <c r="E74" s="18">
        <v>-6</v>
      </c>
      <c r="F74" s="18" t="s">
        <v>117</v>
      </c>
      <c r="G74" s="18">
        <v>65</v>
      </c>
      <c r="H74" s="18" t="s">
        <v>205</v>
      </c>
      <c r="I74" s="18" t="s">
        <v>205</v>
      </c>
      <c r="J74" s="18" t="s">
        <v>205</v>
      </c>
      <c r="K74" s="18">
        <v>65</v>
      </c>
      <c r="L74">
        <v>3</v>
      </c>
      <c r="M74">
        <v>1</v>
      </c>
      <c r="N74" t="s">
        <v>835</v>
      </c>
    </row>
    <row r="75" spans="1:14" ht="15.75" thickBot="1">
      <c r="A75" s="16" t="s">
        <v>208</v>
      </c>
      <c r="B75" s="16"/>
      <c r="C75" s="12" t="s">
        <v>76</v>
      </c>
      <c r="D75" s="18" t="s">
        <v>76</v>
      </c>
      <c r="E75" s="18">
        <v>-4</v>
      </c>
      <c r="F75" s="18" t="s">
        <v>117</v>
      </c>
      <c r="G75" s="18">
        <v>67</v>
      </c>
      <c r="H75" s="18" t="s">
        <v>205</v>
      </c>
      <c r="I75" s="18" t="s">
        <v>205</v>
      </c>
      <c r="J75" s="18" t="s">
        <v>205</v>
      </c>
      <c r="K75" s="18">
        <v>67</v>
      </c>
      <c r="L75">
        <v>2</v>
      </c>
      <c r="M75">
        <v>2</v>
      </c>
      <c r="N75" t="s">
        <v>76</v>
      </c>
    </row>
    <row r="76" spans="1:14" ht="15.75" thickBot="1">
      <c r="A76" s="16" t="s">
        <v>123</v>
      </c>
      <c r="B76" s="16"/>
      <c r="C76" s="12" t="s">
        <v>83</v>
      </c>
      <c r="D76" s="18" t="s">
        <v>83</v>
      </c>
      <c r="E76" s="18" t="s">
        <v>121</v>
      </c>
      <c r="F76" s="18" t="s">
        <v>117</v>
      </c>
      <c r="G76" s="18">
        <v>71</v>
      </c>
      <c r="H76" s="18" t="s">
        <v>205</v>
      </c>
      <c r="I76" s="18" t="s">
        <v>205</v>
      </c>
      <c r="J76" s="18" t="s">
        <v>205</v>
      </c>
      <c r="K76" s="18">
        <v>71</v>
      </c>
      <c r="L76">
        <v>5</v>
      </c>
      <c r="M76">
        <v>5</v>
      </c>
      <c r="N76" t="s">
        <v>83</v>
      </c>
    </row>
    <row r="77" spans="1:14" ht="15.75" thickBot="1">
      <c r="A77" s="16" t="s">
        <v>123</v>
      </c>
      <c r="B77" s="16"/>
      <c r="C77" s="12" t="s">
        <v>47</v>
      </c>
      <c r="D77" s="18" t="s">
        <v>47</v>
      </c>
      <c r="E77" s="18" t="s">
        <v>121</v>
      </c>
      <c r="F77" s="18" t="s">
        <v>117</v>
      </c>
      <c r="G77" s="18">
        <v>71</v>
      </c>
      <c r="H77" s="18" t="s">
        <v>205</v>
      </c>
      <c r="I77" s="18" t="s">
        <v>205</v>
      </c>
      <c r="J77" s="18" t="s">
        <v>205</v>
      </c>
      <c r="K77" s="18">
        <v>71</v>
      </c>
      <c r="L77">
        <v>4</v>
      </c>
      <c r="M77">
        <v>4</v>
      </c>
      <c r="N77" t="s">
        <v>47</v>
      </c>
    </row>
    <row r="78" spans="1:14" ht="15.75" thickBot="1">
      <c r="A78" s="16" t="s">
        <v>822</v>
      </c>
      <c r="B78" s="16"/>
      <c r="C78" s="12" t="s">
        <v>176</v>
      </c>
      <c r="D78" s="18" t="s">
        <v>176</v>
      </c>
      <c r="E78" s="18">
        <v>3</v>
      </c>
      <c r="F78" s="18" t="s">
        <v>117</v>
      </c>
      <c r="G78" s="18">
        <v>74</v>
      </c>
      <c r="H78" s="18" t="s">
        <v>205</v>
      </c>
      <c r="I78" s="18" t="s">
        <v>205</v>
      </c>
      <c r="J78" s="18" t="s">
        <v>205</v>
      </c>
      <c r="K78" s="18">
        <v>74</v>
      </c>
      <c r="L78">
        <v>1</v>
      </c>
      <c r="M78">
        <v>4</v>
      </c>
      <c r="N78" t="s">
        <v>176</v>
      </c>
    </row>
    <row r="79" spans="1:14" ht="15.75" thickBot="1">
      <c r="A79" s="16" t="s">
        <v>269</v>
      </c>
      <c r="B79" s="16"/>
      <c r="C79" s="12" t="s">
        <v>217</v>
      </c>
      <c r="D79" s="18" t="s">
        <v>217</v>
      </c>
      <c r="E79" s="18">
        <v>2</v>
      </c>
      <c r="F79" s="18" t="s">
        <v>117</v>
      </c>
      <c r="G79" s="18">
        <v>73</v>
      </c>
      <c r="H79" s="18" t="s">
        <v>205</v>
      </c>
      <c r="I79" s="18" t="s">
        <v>205</v>
      </c>
      <c r="J79" s="18" t="s">
        <v>205</v>
      </c>
      <c r="K79" s="18">
        <v>73</v>
      </c>
      <c r="L79">
        <v>2</v>
      </c>
      <c r="M79">
        <v>4</v>
      </c>
      <c r="N79" t="s">
        <v>217</v>
      </c>
    </row>
    <row r="80" spans="1:14" ht="15.75" thickBot="1">
      <c r="A80" s="16" t="s">
        <v>359</v>
      </c>
      <c r="B80" s="16"/>
      <c r="C80" s="12" t="s">
        <v>238</v>
      </c>
      <c r="D80" s="18" t="s">
        <v>238</v>
      </c>
      <c r="E80" s="18">
        <v>-3</v>
      </c>
      <c r="F80" s="18" t="s">
        <v>117</v>
      </c>
      <c r="G80" s="18">
        <v>68</v>
      </c>
      <c r="H80" s="18" t="s">
        <v>205</v>
      </c>
      <c r="I80" s="18" t="s">
        <v>205</v>
      </c>
      <c r="J80" s="18" t="s">
        <v>205</v>
      </c>
      <c r="K80" s="18">
        <v>68</v>
      </c>
      <c r="L80">
        <v>3</v>
      </c>
      <c r="M80">
        <v>0</v>
      </c>
      <c r="N80" t="s">
        <v>238</v>
      </c>
    </row>
    <row r="81" spans="1:14" ht="15.75" thickBot="1">
      <c r="A81" s="16" t="s">
        <v>208</v>
      </c>
      <c r="B81" s="16"/>
      <c r="C81" s="12" t="s">
        <v>31</v>
      </c>
      <c r="D81" s="18" t="s">
        <v>31</v>
      </c>
      <c r="E81" s="18">
        <v>-4</v>
      </c>
      <c r="F81" s="18" t="s">
        <v>117</v>
      </c>
      <c r="G81" s="18">
        <v>67</v>
      </c>
      <c r="H81" s="18" t="s">
        <v>205</v>
      </c>
      <c r="I81" s="18" t="s">
        <v>205</v>
      </c>
      <c r="J81" s="18" t="s">
        <v>205</v>
      </c>
      <c r="K81" s="18">
        <v>67</v>
      </c>
      <c r="L81">
        <v>5</v>
      </c>
      <c r="M81">
        <v>1</v>
      </c>
      <c r="N81" t="s">
        <v>31</v>
      </c>
    </row>
    <row r="82" spans="1:14" ht="15.75" thickBot="1">
      <c r="A82" s="16" t="s">
        <v>823</v>
      </c>
      <c r="B82" s="16"/>
      <c r="C82" s="12" t="s">
        <v>284</v>
      </c>
      <c r="D82" s="18" t="s">
        <v>284</v>
      </c>
      <c r="E82" s="18">
        <v>5</v>
      </c>
      <c r="F82" s="18" t="s">
        <v>117</v>
      </c>
      <c r="G82" s="18">
        <v>76</v>
      </c>
      <c r="H82" s="18" t="s">
        <v>205</v>
      </c>
      <c r="I82" s="18" t="s">
        <v>205</v>
      </c>
      <c r="J82" s="18" t="s">
        <v>205</v>
      </c>
      <c r="K82" s="18">
        <v>76</v>
      </c>
      <c r="L82">
        <v>3</v>
      </c>
      <c r="M82">
        <v>6</v>
      </c>
      <c r="N82" t="s">
        <v>284</v>
      </c>
    </row>
    <row r="83" spans="1:14" ht="15.75" thickBot="1">
      <c r="A83" s="16" t="s">
        <v>819</v>
      </c>
      <c r="B83" s="16"/>
      <c r="C83" s="12" t="s">
        <v>211</v>
      </c>
      <c r="D83" s="18" t="s">
        <v>211</v>
      </c>
      <c r="E83" s="18">
        <v>1</v>
      </c>
      <c r="F83" s="18" t="s">
        <v>117</v>
      </c>
      <c r="G83" s="18">
        <v>72</v>
      </c>
      <c r="H83" s="18" t="s">
        <v>205</v>
      </c>
      <c r="I83" s="18" t="s">
        <v>205</v>
      </c>
      <c r="J83" s="18" t="s">
        <v>205</v>
      </c>
      <c r="K83" s="18">
        <v>72</v>
      </c>
      <c r="L83">
        <v>2</v>
      </c>
      <c r="M83">
        <v>3</v>
      </c>
      <c r="N83" t="s">
        <v>211</v>
      </c>
    </row>
    <row r="84" spans="1:14" ht="15.75" thickBot="1">
      <c r="A84" s="16" t="s">
        <v>291</v>
      </c>
      <c r="B84" s="16"/>
      <c r="C84" s="12" t="s">
        <v>255</v>
      </c>
      <c r="D84" s="18" t="s">
        <v>255</v>
      </c>
      <c r="E84" s="18">
        <v>8</v>
      </c>
      <c r="F84" s="18" t="s">
        <v>117</v>
      </c>
      <c r="G84" s="18">
        <v>79</v>
      </c>
      <c r="H84" s="18" t="s">
        <v>205</v>
      </c>
      <c r="I84" s="18" t="s">
        <v>205</v>
      </c>
      <c r="J84" s="18" t="s">
        <v>205</v>
      </c>
      <c r="K84" s="18">
        <v>79</v>
      </c>
      <c r="L84">
        <v>1</v>
      </c>
      <c r="M84">
        <v>5</v>
      </c>
      <c r="N84" t="s">
        <v>255</v>
      </c>
    </row>
    <row r="85" spans="1:14" ht="15.75" thickBot="1">
      <c r="A85" s="16" t="s">
        <v>269</v>
      </c>
      <c r="B85" s="16"/>
      <c r="C85" s="12" t="s">
        <v>89</v>
      </c>
      <c r="D85" s="18" t="s">
        <v>89</v>
      </c>
      <c r="E85" s="18">
        <v>2</v>
      </c>
      <c r="F85" s="18" t="s">
        <v>117</v>
      </c>
      <c r="G85" s="18">
        <v>73</v>
      </c>
      <c r="H85" s="18" t="s">
        <v>205</v>
      </c>
      <c r="I85" s="18" t="s">
        <v>205</v>
      </c>
      <c r="J85" s="18" t="s">
        <v>205</v>
      </c>
      <c r="K85" s="18">
        <v>73</v>
      </c>
      <c r="L85">
        <v>1</v>
      </c>
      <c r="M85">
        <v>3</v>
      </c>
      <c r="N85" t="s">
        <v>89</v>
      </c>
    </row>
    <row r="86" spans="1:14" ht="15.75" thickBot="1">
      <c r="A86" s="16" t="s">
        <v>208</v>
      </c>
      <c r="B86" s="16"/>
      <c r="C86" s="12" t="s">
        <v>266</v>
      </c>
      <c r="D86" s="18" t="s">
        <v>266</v>
      </c>
      <c r="E86" s="18">
        <v>-4</v>
      </c>
      <c r="F86" s="18" t="s">
        <v>117</v>
      </c>
      <c r="G86" s="18">
        <v>67</v>
      </c>
      <c r="H86" s="18" t="s">
        <v>205</v>
      </c>
      <c r="I86" s="18" t="s">
        <v>205</v>
      </c>
      <c r="J86" s="18" t="s">
        <v>205</v>
      </c>
      <c r="K86" s="18">
        <v>67</v>
      </c>
      <c r="L86">
        <v>7</v>
      </c>
      <c r="M86">
        <v>3</v>
      </c>
      <c r="N86" t="s">
        <v>266</v>
      </c>
    </row>
    <row r="87" spans="1:14" ht="15.75" thickBot="1">
      <c r="A87" s="16" t="s">
        <v>822</v>
      </c>
      <c r="B87" s="16"/>
      <c r="C87" s="12" t="s">
        <v>188</v>
      </c>
      <c r="D87" s="18" t="s">
        <v>188</v>
      </c>
      <c r="E87" s="18">
        <v>3</v>
      </c>
      <c r="F87" s="18" t="s">
        <v>117</v>
      </c>
      <c r="G87" s="18">
        <v>74</v>
      </c>
      <c r="H87" s="18" t="s">
        <v>205</v>
      </c>
      <c r="I87" s="18" t="s">
        <v>205</v>
      </c>
      <c r="J87" s="18" t="s">
        <v>205</v>
      </c>
      <c r="K87" s="18">
        <v>74</v>
      </c>
      <c r="L87">
        <v>4</v>
      </c>
      <c r="M87">
        <v>5</v>
      </c>
      <c r="N87" t="s">
        <v>188</v>
      </c>
    </row>
    <row r="88" spans="1:14" ht="15.75" thickBot="1">
      <c r="A88" s="16" t="s">
        <v>821</v>
      </c>
      <c r="B88" s="16"/>
      <c r="C88" s="12" t="s">
        <v>53</v>
      </c>
      <c r="D88" s="18" t="s">
        <v>53</v>
      </c>
      <c r="E88" s="18">
        <v>4</v>
      </c>
      <c r="F88" s="18" t="s">
        <v>117</v>
      </c>
      <c r="G88" s="18">
        <v>75</v>
      </c>
      <c r="H88" s="18" t="s">
        <v>205</v>
      </c>
      <c r="I88" s="18" t="s">
        <v>205</v>
      </c>
      <c r="J88" s="18" t="s">
        <v>205</v>
      </c>
      <c r="K88" s="18">
        <v>75</v>
      </c>
      <c r="L88">
        <v>1</v>
      </c>
      <c r="M88">
        <v>5</v>
      </c>
      <c r="N88" t="s">
        <v>53</v>
      </c>
    </row>
    <row r="89" spans="1:14" ht="15.75" thickBot="1">
      <c r="A89" s="16" t="s">
        <v>822</v>
      </c>
      <c r="B89" s="16"/>
      <c r="C89" s="12" t="s">
        <v>294</v>
      </c>
      <c r="D89" s="18" t="s">
        <v>294</v>
      </c>
      <c r="E89" s="18">
        <v>3</v>
      </c>
      <c r="F89" s="18" t="s">
        <v>117</v>
      </c>
      <c r="G89" s="18">
        <v>74</v>
      </c>
      <c r="H89" s="18" t="s">
        <v>205</v>
      </c>
      <c r="I89" s="18" t="s">
        <v>205</v>
      </c>
      <c r="J89" s="18" t="s">
        <v>205</v>
      </c>
      <c r="K89" s="18">
        <v>74</v>
      </c>
      <c r="L89">
        <v>1</v>
      </c>
      <c r="M89">
        <v>4</v>
      </c>
      <c r="N89" t="s">
        <v>294</v>
      </c>
    </row>
    <row r="90" spans="1:14" ht="15.75" thickBot="1">
      <c r="A90" s="16" t="s">
        <v>822</v>
      </c>
      <c r="B90" s="16"/>
      <c r="C90" s="12" t="s">
        <v>461</v>
      </c>
      <c r="D90" s="18" t="s">
        <v>461</v>
      </c>
      <c r="E90" s="18">
        <v>3</v>
      </c>
      <c r="F90" s="18" t="s">
        <v>117</v>
      </c>
      <c r="G90" s="18">
        <v>74</v>
      </c>
      <c r="H90" s="18" t="s">
        <v>205</v>
      </c>
      <c r="I90" s="18" t="s">
        <v>205</v>
      </c>
      <c r="J90" s="18" t="s">
        <v>205</v>
      </c>
      <c r="K90" s="18">
        <v>74</v>
      </c>
      <c r="L90">
        <v>2</v>
      </c>
      <c r="M90">
        <v>5</v>
      </c>
      <c r="N90" t="s">
        <v>461</v>
      </c>
    </row>
    <row r="91" spans="1:14" ht="15.75" thickBot="1">
      <c r="A91" s="16" t="s">
        <v>234</v>
      </c>
      <c r="B91" s="16"/>
      <c r="C91" s="12" t="s">
        <v>264</v>
      </c>
      <c r="D91" s="18" t="s">
        <v>264</v>
      </c>
      <c r="E91" s="18">
        <v>-1</v>
      </c>
      <c r="F91" s="18" t="s">
        <v>117</v>
      </c>
      <c r="G91" s="18">
        <v>70</v>
      </c>
      <c r="H91" s="18" t="s">
        <v>205</v>
      </c>
      <c r="I91" s="18" t="s">
        <v>205</v>
      </c>
      <c r="J91" s="18" t="s">
        <v>205</v>
      </c>
      <c r="K91" s="18">
        <v>70</v>
      </c>
      <c r="L91">
        <v>4</v>
      </c>
      <c r="M91">
        <v>3</v>
      </c>
      <c r="N91" t="s">
        <v>264</v>
      </c>
    </row>
    <row r="92" spans="1:14" ht="15.75" thickBot="1">
      <c r="A92" s="16" t="s">
        <v>123</v>
      </c>
      <c r="B92" s="16"/>
      <c r="C92" s="12" t="s">
        <v>65</v>
      </c>
      <c r="D92" s="18" t="s">
        <v>65</v>
      </c>
      <c r="E92" s="18" t="s">
        <v>121</v>
      </c>
      <c r="F92" s="18" t="s">
        <v>117</v>
      </c>
      <c r="G92" s="18">
        <v>71</v>
      </c>
      <c r="H92" s="18" t="s">
        <v>205</v>
      </c>
      <c r="I92" s="18" t="s">
        <v>205</v>
      </c>
      <c r="J92" s="18" t="s">
        <v>205</v>
      </c>
      <c r="K92" s="18">
        <v>71</v>
      </c>
      <c r="L92">
        <v>4</v>
      </c>
      <c r="M92">
        <v>4</v>
      </c>
      <c r="N92" t="s">
        <v>65</v>
      </c>
    </row>
    <row r="93" spans="1:14" ht="15.75" thickBot="1">
      <c r="A93" s="16" t="s">
        <v>819</v>
      </c>
      <c r="B93" s="16"/>
      <c r="C93" s="12" t="s">
        <v>91</v>
      </c>
      <c r="D93" s="18" t="s">
        <v>91</v>
      </c>
      <c r="E93" s="18">
        <v>1</v>
      </c>
      <c r="F93" s="18" t="s">
        <v>117</v>
      </c>
      <c r="G93" s="18">
        <v>72</v>
      </c>
      <c r="H93" s="18" t="s">
        <v>205</v>
      </c>
      <c r="I93" s="18" t="s">
        <v>205</v>
      </c>
      <c r="J93" s="18" t="s">
        <v>205</v>
      </c>
      <c r="K93" s="18">
        <v>72</v>
      </c>
      <c r="L93">
        <v>2</v>
      </c>
      <c r="M93">
        <v>3</v>
      </c>
      <c r="N93" t="s">
        <v>91</v>
      </c>
    </row>
    <row r="94" spans="1:14" ht="15.75" thickBot="1">
      <c r="A94" s="16" t="s">
        <v>269</v>
      </c>
      <c r="B94" s="16"/>
      <c r="C94" s="12" t="s">
        <v>245</v>
      </c>
      <c r="D94" s="18" t="s">
        <v>245</v>
      </c>
      <c r="E94" s="18">
        <v>2</v>
      </c>
      <c r="F94" s="18" t="s">
        <v>117</v>
      </c>
      <c r="G94" s="18">
        <v>73</v>
      </c>
      <c r="H94" s="18" t="s">
        <v>205</v>
      </c>
      <c r="I94" s="18" t="s">
        <v>205</v>
      </c>
      <c r="J94" s="18" t="s">
        <v>205</v>
      </c>
      <c r="K94" s="18">
        <v>73</v>
      </c>
      <c r="L94">
        <v>1</v>
      </c>
      <c r="M94">
        <v>3</v>
      </c>
      <c r="N94" t="s">
        <v>245</v>
      </c>
    </row>
    <row r="95" spans="1:14" ht="15.75" thickBot="1">
      <c r="A95" s="16" t="s">
        <v>821</v>
      </c>
      <c r="B95" s="16"/>
      <c r="C95" s="12" t="s">
        <v>128</v>
      </c>
      <c r="D95" s="18" t="s">
        <v>128</v>
      </c>
      <c r="E95" s="18">
        <v>4</v>
      </c>
      <c r="F95" s="18" t="s">
        <v>117</v>
      </c>
      <c r="G95" s="18">
        <v>75</v>
      </c>
      <c r="H95" s="18" t="s">
        <v>205</v>
      </c>
      <c r="I95" s="18" t="s">
        <v>205</v>
      </c>
      <c r="J95" s="18" t="s">
        <v>205</v>
      </c>
      <c r="K95" s="18">
        <v>75</v>
      </c>
      <c r="L95">
        <v>2</v>
      </c>
      <c r="M95">
        <v>6</v>
      </c>
      <c r="N95" t="s">
        <v>128</v>
      </c>
    </row>
    <row r="96" spans="1:14" ht="15.75" thickBot="1">
      <c r="A96" s="16" t="s">
        <v>291</v>
      </c>
      <c r="B96" s="16"/>
      <c r="C96" s="12" t="s">
        <v>190</v>
      </c>
      <c r="D96" s="18" t="s">
        <v>190</v>
      </c>
      <c r="E96" s="18">
        <v>8</v>
      </c>
      <c r="F96" s="18" t="s">
        <v>117</v>
      </c>
      <c r="G96" s="18">
        <v>79</v>
      </c>
      <c r="H96" s="18" t="s">
        <v>205</v>
      </c>
      <c r="I96" s="18" t="s">
        <v>205</v>
      </c>
      <c r="J96" s="18" t="s">
        <v>205</v>
      </c>
      <c r="K96" s="18">
        <v>79</v>
      </c>
      <c r="L96">
        <v>2</v>
      </c>
      <c r="M96">
        <v>8</v>
      </c>
      <c r="N96" t="s">
        <v>190</v>
      </c>
    </row>
    <row r="97" spans="1:14" ht="15.75" thickBot="1">
      <c r="A97" s="16" t="s">
        <v>359</v>
      </c>
      <c r="B97" s="16"/>
      <c r="C97" s="12" t="s">
        <v>77</v>
      </c>
      <c r="D97" s="18" t="s">
        <v>77</v>
      </c>
      <c r="E97" s="18">
        <v>-3</v>
      </c>
      <c r="F97" s="18" t="s">
        <v>117</v>
      </c>
      <c r="G97" s="18">
        <v>68</v>
      </c>
      <c r="H97" s="18" t="s">
        <v>205</v>
      </c>
      <c r="I97" s="18" t="s">
        <v>205</v>
      </c>
      <c r="J97" s="18" t="s">
        <v>205</v>
      </c>
      <c r="K97" s="18">
        <v>68</v>
      </c>
      <c r="L97">
        <v>5</v>
      </c>
      <c r="M97">
        <v>2</v>
      </c>
      <c r="N97" t="s">
        <v>77</v>
      </c>
    </row>
    <row r="98" spans="1:14" ht="15.75" thickBot="1">
      <c r="A98" s="16">
        <v>153</v>
      </c>
      <c r="B98" s="16"/>
      <c r="C98" s="12" t="s">
        <v>836</v>
      </c>
      <c r="D98" s="18" t="s">
        <v>836</v>
      </c>
      <c r="E98" s="18">
        <v>10</v>
      </c>
      <c r="F98" s="18" t="s">
        <v>117</v>
      </c>
      <c r="G98" s="18">
        <v>81</v>
      </c>
      <c r="H98" s="18" t="s">
        <v>205</v>
      </c>
      <c r="I98" s="18" t="s">
        <v>205</v>
      </c>
      <c r="J98" s="18" t="s">
        <v>205</v>
      </c>
      <c r="K98" s="18">
        <v>81</v>
      </c>
      <c r="L98">
        <v>2</v>
      </c>
      <c r="M98">
        <v>5</v>
      </c>
      <c r="N98" t="s">
        <v>836</v>
      </c>
    </row>
    <row r="99" spans="1:14" ht="15.75" thickBot="1">
      <c r="A99" s="16" t="s">
        <v>821</v>
      </c>
      <c r="B99" s="16"/>
      <c r="C99" s="12" t="s">
        <v>837</v>
      </c>
      <c r="D99" s="18" t="s">
        <v>837</v>
      </c>
      <c r="E99" s="18">
        <v>4</v>
      </c>
      <c r="F99" s="18" t="s">
        <v>117</v>
      </c>
      <c r="G99" s="18">
        <v>75</v>
      </c>
      <c r="H99" s="18" t="s">
        <v>205</v>
      </c>
      <c r="I99" s="18" t="s">
        <v>205</v>
      </c>
      <c r="J99" s="18" t="s">
        <v>205</v>
      </c>
      <c r="K99" s="18">
        <v>75</v>
      </c>
      <c r="L99">
        <v>1</v>
      </c>
      <c r="M99">
        <v>5</v>
      </c>
      <c r="N99" t="s">
        <v>837</v>
      </c>
    </row>
    <row r="100" spans="1:14" ht="15.75" thickBot="1">
      <c r="A100" s="16" t="s">
        <v>821</v>
      </c>
      <c r="B100" s="16"/>
      <c r="C100" s="12" t="s">
        <v>131</v>
      </c>
      <c r="D100" s="18" t="s">
        <v>131</v>
      </c>
      <c r="E100" s="18">
        <v>4</v>
      </c>
      <c r="F100" s="18" t="s">
        <v>117</v>
      </c>
      <c r="G100" s="18">
        <v>75</v>
      </c>
      <c r="H100" s="18" t="s">
        <v>205</v>
      </c>
      <c r="I100" s="18" t="s">
        <v>205</v>
      </c>
      <c r="J100" s="18" t="s">
        <v>205</v>
      </c>
      <c r="K100" s="18">
        <v>75</v>
      </c>
      <c r="L100">
        <v>2</v>
      </c>
      <c r="M100">
        <v>6</v>
      </c>
      <c r="N100" t="s">
        <v>131</v>
      </c>
    </row>
    <row r="101" spans="1:14" ht="15.75" thickBot="1">
      <c r="A101" s="16" t="s">
        <v>820</v>
      </c>
      <c r="B101" s="16"/>
      <c r="C101" s="12" t="s">
        <v>41</v>
      </c>
      <c r="D101" s="18" t="s">
        <v>41</v>
      </c>
      <c r="E101" s="18">
        <v>6</v>
      </c>
      <c r="F101" s="18" t="s">
        <v>117</v>
      </c>
      <c r="G101" s="18">
        <v>77</v>
      </c>
      <c r="H101" s="18" t="s">
        <v>205</v>
      </c>
      <c r="I101" s="18" t="s">
        <v>205</v>
      </c>
      <c r="J101" s="18" t="s">
        <v>205</v>
      </c>
      <c r="K101" s="18">
        <v>77</v>
      </c>
      <c r="L101">
        <v>1</v>
      </c>
      <c r="M101">
        <v>7</v>
      </c>
      <c r="N101" t="s">
        <v>41</v>
      </c>
    </row>
    <row r="102" spans="1:14" ht="15.75" thickBot="1">
      <c r="A102" s="16" t="s">
        <v>819</v>
      </c>
      <c r="B102" s="16"/>
      <c r="C102" s="12" t="s">
        <v>161</v>
      </c>
      <c r="D102" s="18" t="s">
        <v>161</v>
      </c>
      <c r="E102" s="18">
        <v>1</v>
      </c>
      <c r="F102" s="18" t="s">
        <v>117</v>
      </c>
      <c r="G102" s="18">
        <v>72</v>
      </c>
      <c r="H102" s="18" t="s">
        <v>205</v>
      </c>
      <c r="I102" s="18" t="s">
        <v>205</v>
      </c>
      <c r="J102" s="18" t="s">
        <v>205</v>
      </c>
      <c r="K102" s="18">
        <v>72</v>
      </c>
      <c r="L102">
        <v>3</v>
      </c>
      <c r="M102">
        <v>2</v>
      </c>
      <c r="N102" t="s">
        <v>161</v>
      </c>
    </row>
    <row r="103" spans="1:14" ht="15.75" thickBot="1">
      <c r="A103" s="16" t="s">
        <v>359</v>
      </c>
      <c r="B103" s="16"/>
      <c r="C103" s="12" t="s">
        <v>92</v>
      </c>
      <c r="D103" s="18" t="s">
        <v>92</v>
      </c>
      <c r="E103" s="18">
        <v>-3</v>
      </c>
      <c r="F103" s="18" t="s">
        <v>117</v>
      </c>
      <c r="G103" s="18">
        <v>68</v>
      </c>
      <c r="H103" s="18" t="s">
        <v>205</v>
      </c>
      <c r="I103" s="18" t="s">
        <v>205</v>
      </c>
      <c r="J103" s="18" t="s">
        <v>205</v>
      </c>
      <c r="K103" s="18">
        <v>68</v>
      </c>
      <c r="L103">
        <v>5</v>
      </c>
      <c r="M103">
        <v>2</v>
      </c>
      <c r="N103" t="s">
        <v>92</v>
      </c>
    </row>
    <row r="104" spans="1:14" ht="15.75" thickBot="1">
      <c r="A104" s="16" t="s">
        <v>123</v>
      </c>
      <c r="B104" s="16"/>
      <c r="C104" s="12" t="s">
        <v>273</v>
      </c>
      <c r="D104" s="18" t="s">
        <v>273</v>
      </c>
      <c r="E104" s="18" t="s">
        <v>121</v>
      </c>
      <c r="F104" s="18" t="s">
        <v>117</v>
      </c>
      <c r="G104" s="18">
        <v>71</v>
      </c>
      <c r="H104" s="18" t="s">
        <v>205</v>
      </c>
      <c r="I104" s="18" t="s">
        <v>205</v>
      </c>
      <c r="J104" s="18" t="s">
        <v>205</v>
      </c>
      <c r="K104" s="18">
        <v>71</v>
      </c>
      <c r="L104">
        <v>2</v>
      </c>
      <c r="M104">
        <v>0</v>
      </c>
      <c r="N104" t="s">
        <v>273</v>
      </c>
    </row>
    <row r="105" spans="1:14" ht="15.75" thickBot="1">
      <c r="A105" s="16" t="s">
        <v>123</v>
      </c>
      <c r="B105" s="16"/>
      <c r="C105" s="12" t="s">
        <v>73</v>
      </c>
      <c r="D105" s="18" t="s">
        <v>73</v>
      </c>
      <c r="E105" s="18" t="s">
        <v>121</v>
      </c>
      <c r="F105" s="18" t="s">
        <v>117</v>
      </c>
      <c r="G105" s="18">
        <v>71</v>
      </c>
      <c r="H105" s="18" t="s">
        <v>205</v>
      </c>
      <c r="I105" s="18" t="s">
        <v>205</v>
      </c>
      <c r="J105" s="18" t="s">
        <v>205</v>
      </c>
      <c r="K105" s="18">
        <v>71</v>
      </c>
      <c r="L105">
        <v>3</v>
      </c>
      <c r="M105">
        <v>3</v>
      </c>
      <c r="N105" t="s">
        <v>73</v>
      </c>
    </row>
    <row r="106" spans="1:14" ht="15.75" thickBot="1">
      <c r="A106" s="16" t="s">
        <v>821</v>
      </c>
      <c r="B106" s="16"/>
      <c r="C106" s="12" t="s">
        <v>272</v>
      </c>
      <c r="D106" s="18" t="s">
        <v>272</v>
      </c>
      <c r="E106" s="18">
        <v>4</v>
      </c>
      <c r="F106" s="18" t="s">
        <v>117</v>
      </c>
      <c r="G106" s="18">
        <v>75</v>
      </c>
      <c r="H106" s="18" t="s">
        <v>205</v>
      </c>
      <c r="I106" s="18" t="s">
        <v>205</v>
      </c>
      <c r="J106" s="18" t="s">
        <v>205</v>
      </c>
      <c r="K106" s="18">
        <v>75</v>
      </c>
      <c r="L106">
        <v>2</v>
      </c>
      <c r="M106">
        <v>4</v>
      </c>
      <c r="N106" t="s">
        <v>272</v>
      </c>
    </row>
    <row r="107" spans="1:14" ht="15.75" thickBot="1">
      <c r="A107" s="16" t="s">
        <v>826</v>
      </c>
      <c r="B107" s="16"/>
      <c r="C107" s="12" t="s">
        <v>290</v>
      </c>
      <c r="D107" s="18" t="s">
        <v>290</v>
      </c>
      <c r="E107" s="18">
        <v>-2</v>
      </c>
      <c r="F107" s="18" t="s">
        <v>117</v>
      </c>
      <c r="G107" s="18">
        <v>69</v>
      </c>
      <c r="H107" s="18" t="s">
        <v>205</v>
      </c>
      <c r="I107" s="18" t="s">
        <v>205</v>
      </c>
      <c r="J107" s="18" t="s">
        <v>205</v>
      </c>
      <c r="K107" s="18">
        <v>69</v>
      </c>
      <c r="L107">
        <v>5</v>
      </c>
      <c r="M107">
        <v>3</v>
      </c>
      <c r="N107" t="s">
        <v>290</v>
      </c>
    </row>
    <row r="108" spans="1:14" ht="15.75" thickBot="1">
      <c r="A108" s="16" t="s">
        <v>208</v>
      </c>
      <c r="B108" s="16"/>
      <c r="C108" s="12" t="s">
        <v>33</v>
      </c>
      <c r="D108" s="18" t="s">
        <v>33</v>
      </c>
      <c r="E108" s="18">
        <v>-4</v>
      </c>
      <c r="F108" s="18" t="s">
        <v>117</v>
      </c>
      <c r="G108" s="18">
        <v>67</v>
      </c>
      <c r="H108" s="18" t="s">
        <v>205</v>
      </c>
      <c r="I108" s="18" t="s">
        <v>205</v>
      </c>
      <c r="J108" s="18" t="s">
        <v>205</v>
      </c>
      <c r="K108" s="18">
        <v>67</v>
      </c>
      <c r="L108">
        <v>6</v>
      </c>
      <c r="M108">
        <v>2</v>
      </c>
      <c r="N108" t="s">
        <v>33</v>
      </c>
    </row>
    <row r="109" spans="1:14" ht="15.75" thickBot="1">
      <c r="A109" s="16" t="s">
        <v>819</v>
      </c>
      <c r="B109" s="16"/>
      <c r="C109" s="12" t="s">
        <v>164</v>
      </c>
      <c r="D109" s="18" t="s">
        <v>164</v>
      </c>
      <c r="E109" s="18">
        <v>1</v>
      </c>
      <c r="F109" s="18" t="s">
        <v>117</v>
      </c>
      <c r="G109" s="18">
        <v>72</v>
      </c>
      <c r="H109" s="18" t="s">
        <v>205</v>
      </c>
      <c r="I109" s="18" t="s">
        <v>205</v>
      </c>
      <c r="J109" s="18" t="s">
        <v>205</v>
      </c>
      <c r="K109" s="18">
        <v>72</v>
      </c>
      <c r="L109">
        <v>1</v>
      </c>
      <c r="M109">
        <v>2</v>
      </c>
      <c r="N109" t="s">
        <v>164</v>
      </c>
    </row>
    <row r="110" spans="1:14" ht="15.75" thickBot="1">
      <c r="A110" s="16" t="s">
        <v>819</v>
      </c>
      <c r="B110" s="16"/>
      <c r="C110" s="12" t="s">
        <v>276</v>
      </c>
      <c r="D110" s="18" t="s">
        <v>276</v>
      </c>
      <c r="E110" s="18">
        <v>1</v>
      </c>
      <c r="F110" s="18" t="s">
        <v>117</v>
      </c>
      <c r="G110" s="18">
        <v>72</v>
      </c>
      <c r="H110" s="18" t="s">
        <v>205</v>
      </c>
      <c r="I110" s="18" t="s">
        <v>205</v>
      </c>
      <c r="J110" s="18" t="s">
        <v>205</v>
      </c>
      <c r="K110" s="18">
        <v>72</v>
      </c>
      <c r="L110">
        <v>4</v>
      </c>
      <c r="M110">
        <v>3</v>
      </c>
      <c r="N110" t="s">
        <v>276</v>
      </c>
    </row>
    <row r="111" spans="1:14" ht="15.75" thickBot="1">
      <c r="A111" s="16" t="s">
        <v>820</v>
      </c>
      <c r="B111" s="16"/>
      <c r="C111" s="12" t="s">
        <v>187</v>
      </c>
      <c r="D111" s="18" t="s">
        <v>187</v>
      </c>
      <c r="E111" s="18">
        <v>6</v>
      </c>
      <c r="F111" s="18" t="s">
        <v>117</v>
      </c>
      <c r="G111" s="18">
        <v>77</v>
      </c>
      <c r="H111" s="18" t="s">
        <v>205</v>
      </c>
      <c r="I111" s="18" t="s">
        <v>205</v>
      </c>
      <c r="J111" s="18" t="s">
        <v>205</v>
      </c>
      <c r="K111" s="18">
        <v>77</v>
      </c>
      <c r="L111">
        <v>1</v>
      </c>
      <c r="M111">
        <v>7</v>
      </c>
      <c r="N111" t="s">
        <v>187</v>
      </c>
    </row>
    <row r="112" spans="1:14" ht="15.75" thickBot="1">
      <c r="A112" s="16" t="s">
        <v>123</v>
      </c>
      <c r="B112" s="16"/>
      <c r="C112" s="12" t="s">
        <v>96</v>
      </c>
      <c r="D112" s="18" t="s">
        <v>96</v>
      </c>
      <c r="E112" s="18" t="s">
        <v>121</v>
      </c>
      <c r="F112" s="18" t="s">
        <v>117</v>
      </c>
      <c r="G112" s="18">
        <v>71</v>
      </c>
      <c r="H112" s="18" t="s">
        <v>205</v>
      </c>
      <c r="I112" s="18" t="s">
        <v>205</v>
      </c>
      <c r="J112" s="18" t="s">
        <v>205</v>
      </c>
      <c r="K112" s="18">
        <v>71</v>
      </c>
      <c r="L112">
        <v>3</v>
      </c>
      <c r="M112">
        <v>3</v>
      </c>
      <c r="N112" t="s">
        <v>96</v>
      </c>
    </row>
    <row r="113" spans="1:14" ht="15.75" thickBot="1">
      <c r="A113" s="16" t="s">
        <v>819</v>
      </c>
      <c r="B113" s="16"/>
      <c r="C113" s="12" t="s">
        <v>218</v>
      </c>
      <c r="D113" s="18" t="s">
        <v>218</v>
      </c>
      <c r="E113" s="18">
        <v>1</v>
      </c>
      <c r="F113" s="18" t="s">
        <v>117</v>
      </c>
      <c r="G113" s="18">
        <v>72</v>
      </c>
      <c r="H113" s="18" t="s">
        <v>205</v>
      </c>
      <c r="I113" s="18" t="s">
        <v>205</v>
      </c>
      <c r="J113" s="18" t="s">
        <v>205</v>
      </c>
      <c r="K113" s="18">
        <v>72</v>
      </c>
      <c r="L113">
        <v>1</v>
      </c>
      <c r="M113">
        <v>2</v>
      </c>
      <c r="N113" t="s">
        <v>218</v>
      </c>
    </row>
    <row r="114" spans="1:14" ht="15.75" thickBot="1">
      <c r="A114" s="16" t="s">
        <v>819</v>
      </c>
      <c r="B114" s="16"/>
      <c r="C114" s="12" t="s">
        <v>196</v>
      </c>
      <c r="D114" s="18" t="s">
        <v>196</v>
      </c>
      <c r="E114" s="18">
        <v>1</v>
      </c>
      <c r="F114" s="18" t="s">
        <v>117</v>
      </c>
      <c r="G114" s="18">
        <v>72</v>
      </c>
      <c r="H114" s="18" t="s">
        <v>205</v>
      </c>
      <c r="I114" s="18" t="s">
        <v>205</v>
      </c>
      <c r="J114" s="18" t="s">
        <v>205</v>
      </c>
      <c r="K114" s="18">
        <v>72</v>
      </c>
      <c r="L114">
        <v>2</v>
      </c>
      <c r="M114">
        <v>3</v>
      </c>
      <c r="N114" t="s">
        <v>196</v>
      </c>
    </row>
    <row r="115" spans="1:14" ht="15.75" thickBot="1">
      <c r="A115" s="16" t="s">
        <v>269</v>
      </c>
      <c r="B115" s="16"/>
      <c r="C115" s="12" t="s">
        <v>193</v>
      </c>
      <c r="D115" s="18" t="s">
        <v>193</v>
      </c>
      <c r="E115" s="18">
        <v>2</v>
      </c>
      <c r="F115" s="18" t="s">
        <v>117</v>
      </c>
      <c r="G115" s="18">
        <v>73</v>
      </c>
      <c r="H115" s="18" t="s">
        <v>205</v>
      </c>
      <c r="I115" s="18" t="s">
        <v>205</v>
      </c>
      <c r="J115" s="18" t="s">
        <v>205</v>
      </c>
      <c r="K115" s="18">
        <v>73</v>
      </c>
      <c r="L115">
        <v>2</v>
      </c>
      <c r="M115">
        <v>4</v>
      </c>
      <c r="N115" t="s">
        <v>193</v>
      </c>
    </row>
    <row r="116" spans="1:14" ht="15.75" thickBot="1">
      <c r="A116" s="16" t="s">
        <v>821</v>
      </c>
      <c r="B116" s="16"/>
      <c r="C116" s="12" t="s">
        <v>126</v>
      </c>
      <c r="D116" s="18" t="s">
        <v>126</v>
      </c>
      <c r="E116" s="18">
        <v>4</v>
      </c>
      <c r="F116" s="18" t="s">
        <v>117</v>
      </c>
      <c r="G116" s="18">
        <v>75</v>
      </c>
      <c r="H116" s="18" t="s">
        <v>205</v>
      </c>
      <c r="I116" s="18" t="s">
        <v>205</v>
      </c>
      <c r="J116" s="18" t="s">
        <v>205</v>
      </c>
      <c r="K116" s="18">
        <v>75</v>
      </c>
      <c r="L116">
        <v>3</v>
      </c>
      <c r="M116">
        <v>7</v>
      </c>
      <c r="N116" t="s">
        <v>126</v>
      </c>
    </row>
    <row r="117" spans="1:14" ht="15.75" thickBot="1">
      <c r="A117" s="16" t="s">
        <v>123</v>
      </c>
      <c r="B117" s="16"/>
      <c r="C117" s="12" t="s">
        <v>178</v>
      </c>
      <c r="D117" s="18" t="s">
        <v>178</v>
      </c>
      <c r="E117" s="18" t="s">
        <v>121</v>
      </c>
      <c r="F117" s="18" t="s">
        <v>117</v>
      </c>
      <c r="G117" s="18">
        <v>71</v>
      </c>
      <c r="H117" s="18" t="s">
        <v>205</v>
      </c>
      <c r="I117" s="18" t="s">
        <v>205</v>
      </c>
      <c r="J117" s="18" t="s">
        <v>205</v>
      </c>
      <c r="K117" s="18">
        <v>71</v>
      </c>
      <c r="L117">
        <v>1</v>
      </c>
      <c r="M117">
        <v>1</v>
      </c>
      <c r="N117" t="s">
        <v>178</v>
      </c>
    </row>
    <row r="118" spans="1:14" ht="15.75" thickBot="1">
      <c r="A118" s="16" t="s">
        <v>359</v>
      </c>
      <c r="B118" s="16"/>
      <c r="C118" s="12" t="s">
        <v>248</v>
      </c>
      <c r="D118" s="18" t="s">
        <v>248</v>
      </c>
      <c r="E118" s="18">
        <v>-3</v>
      </c>
      <c r="F118" s="18" t="s">
        <v>117</v>
      </c>
      <c r="G118" s="18">
        <v>68</v>
      </c>
      <c r="H118" s="18" t="s">
        <v>205</v>
      </c>
      <c r="I118" s="18" t="s">
        <v>205</v>
      </c>
      <c r="J118" s="18" t="s">
        <v>205</v>
      </c>
      <c r="K118" s="18">
        <v>68</v>
      </c>
      <c r="L118">
        <v>5</v>
      </c>
      <c r="M118">
        <v>2</v>
      </c>
      <c r="N118" t="s">
        <v>248</v>
      </c>
    </row>
    <row r="119" spans="1:14" ht="15.75" thickBot="1">
      <c r="A119" s="16" t="s">
        <v>123</v>
      </c>
      <c r="B119" s="16"/>
      <c r="C119" s="12" t="s">
        <v>58</v>
      </c>
      <c r="D119" s="18" t="s">
        <v>58</v>
      </c>
      <c r="E119" s="18" t="s">
        <v>121</v>
      </c>
      <c r="F119" s="18" t="s">
        <v>117</v>
      </c>
      <c r="G119" s="18">
        <v>71</v>
      </c>
      <c r="H119" s="18" t="s">
        <v>205</v>
      </c>
      <c r="I119" s="18" t="s">
        <v>205</v>
      </c>
      <c r="J119" s="18" t="s">
        <v>205</v>
      </c>
      <c r="K119" s="18">
        <v>71</v>
      </c>
      <c r="L119">
        <v>3</v>
      </c>
      <c r="M119">
        <v>3</v>
      </c>
      <c r="N119" t="s">
        <v>58</v>
      </c>
    </row>
    <row r="120" spans="1:14" ht="15.75" thickBot="1">
      <c r="A120" s="16" t="s">
        <v>826</v>
      </c>
      <c r="B120" s="16"/>
      <c r="C120" s="12" t="s">
        <v>250</v>
      </c>
      <c r="D120" s="18" t="s">
        <v>250</v>
      </c>
      <c r="E120" s="18">
        <v>-2</v>
      </c>
      <c r="F120" s="18" t="s">
        <v>117</v>
      </c>
      <c r="G120" s="18">
        <v>69</v>
      </c>
      <c r="H120" s="18" t="s">
        <v>205</v>
      </c>
      <c r="I120" s="18" t="s">
        <v>205</v>
      </c>
      <c r="J120" s="18" t="s">
        <v>205</v>
      </c>
      <c r="K120" s="18">
        <v>69</v>
      </c>
      <c r="L120">
        <v>5</v>
      </c>
      <c r="M120">
        <v>3</v>
      </c>
      <c r="N120" t="s">
        <v>250</v>
      </c>
    </row>
    <row r="121" spans="1:14" ht="15.75" thickBot="1">
      <c r="A121" s="16" t="s">
        <v>822</v>
      </c>
      <c r="B121" s="16"/>
      <c r="C121" s="12" t="s">
        <v>136</v>
      </c>
      <c r="D121" s="18" t="s">
        <v>136</v>
      </c>
      <c r="E121" s="18">
        <v>3</v>
      </c>
      <c r="F121" s="18" t="s">
        <v>117</v>
      </c>
      <c r="G121" s="18">
        <v>74</v>
      </c>
      <c r="H121" s="18" t="s">
        <v>205</v>
      </c>
      <c r="I121" s="18" t="s">
        <v>205</v>
      </c>
      <c r="J121" s="18" t="s">
        <v>205</v>
      </c>
      <c r="K121" s="18">
        <v>74</v>
      </c>
      <c r="L121">
        <v>2</v>
      </c>
      <c r="M121">
        <v>3</v>
      </c>
      <c r="N121" t="s">
        <v>136</v>
      </c>
    </row>
    <row r="122" spans="1:14" ht="15.75" thickBot="1">
      <c r="A122" s="16" t="s">
        <v>821</v>
      </c>
      <c r="B122" s="16"/>
      <c r="C122" s="12" t="s">
        <v>51</v>
      </c>
      <c r="D122" s="18" t="s">
        <v>51</v>
      </c>
      <c r="E122" s="18">
        <v>4</v>
      </c>
      <c r="F122" s="18" t="s">
        <v>117</v>
      </c>
      <c r="G122" s="18">
        <v>75</v>
      </c>
      <c r="H122" s="18" t="s">
        <v>205</v>
      </c>
      <c r="I122" s="18" t="s">
        <v>205</v>
      </c>
      <c r="J122" s="18" t="s">
        <v>205</v>
      </c>
      <c r="K122" s="18">
        <v>75</v>
      </c>
      <c r="L122">
        <v>4</v>
      </c>
      <c r="M122">
        <v>4</v>
      </c>
      <c r="N122" t="s">
        <v>51</v>
      </c>
    </row>
    <row r="123" spans="1:14" ht="15.75" thickBot="1">
      <c r="A123" s="16" t="s">
        <v>269</v>
      </c>
      <c r="B123" s="16"/>
      <c r="C123" s="12" t="s">
        <v>42</v>
      </c>
      <c r="D123" s="18" t="s">
        <v>42</v>
      </c>
      <c r="E123" s="18">
        <v>2</v>
      </c>
      <c r="F123" s="18" t="s">
        <v>117</v>
      </c>
      <c r="G123" s="18">
        <v>73</v>
      </c>
      <c r="H123" s="18" t="s">
        <v>205</v>
      </c>
      <c r="I123" s="18" t="s">
        <v>205</v>
      </c>
      <c r="J123" s="18" t="s">
        <v>205</v>
      </c>
      <c r="K123" s="18">
        <v>73</v>
      </c>
      <c r="L123">
        <v>3</v>
      </c>
      <c r="M123">
        <v>5</v>
      </c>
      <c r="N123" t="s">
        <v>42</v>
      </c>
    </row>
    <row r="124" spans="1:14" ht="15.75" thickBot="1">
      <c r="A124" s="16" t="s">
        <v>825</v>
      </c>
      <c r="B124" s="16"/>
      <c r="C124" s="12" t="s">
        <v>838</v>
      </c>
      <c r="D124" s="18" t="s">
        <v>838</v>
      </c>
      <c r="E124" s="18">
        <v>7</v>
      </c>
      <c r="F124" s="18" t="s">
        <v>117</v>
      </c>
      <c r="G124" s="18">
        <v>78</v>
      </c>
      <c r="H124" s="18" t="s">
        <v>205</v>
      </c>
      <c r="I124" s="18" t="s">
        <v>205</v>
      </c>
      <c r="J124" s="18" t="s">
        <v>205</v>
      </c>
      <c r="K124" s="18">
        <v>78</v>
      </c>
      <c r="L124">
        <v>0</v>
      </c>
      <c r="M124">
        <v>5</v>
      </c>
      <c r="N124" t="s">
        <v>838</v>
      </c>
    </row>
    <row r="125" spans="1:14" ht="15.75" thickBot="1">
      <c r="A125" s="16" t="s">
        <v>826</v>
      </c>
      <c r="B125" s="16"/>
      <c r="C125" s="12" t="s">
        <v>354</v>
      </c>
      <c r="D125" s="18" t="s">
        <v>354</v>
      </c>
      <c r="E125" s="18">
        <v>-2</v>
      </c>
      <c r="F125" s="18" t="s">
        <v>117</v>
      </c>
      <c r="G125" s="18">
        <v>69</v>
      </c>
      <c r="H125" s="18" t="s">
        <v>205</v>
      </c>
      <c r="I125" s="18" t="s">
        <v>205</v>
      </c>
      <c r="J125" s="18" t="s">
        <v>205</v>
      </c>
      <c r="K125" s="18">
        <v>69</v>
      </c>
      <c r="L125">
        <v>2</v>
      </c>
      <c r="M125">
        <v>0</v>
      </c>
      <c r="N125" t="s">
        <v>354</v>
      </c>
    </row>
    <row r="126" spans="1:14" ht="15.75" thickBot="1">
      <c r="A126" s="16" t="s">
        <v>123</v>
      </c>
      <c r="B126" s="16"/>
      <c r="C126" s="12" t="s">
        <v>66</v>
      </c>
      <c r="D126" s="18" t="s">
        <v>66</v>
      </c>
      <c r="E126" s="18" t="s">
        <v>121</v>
      </c>
      <c r="F126" s="18" t="s">
        <v>117</v>
      </c>
      <c r="G126" s="18">
        <v>71</v>
      </c>
      <c r="H126" s="18" t="s">
        <v>205</v>
      </c>
      <c r="I126" s="18" t="s">
        <v>205</v>
      </c>
      <c r="J126" s="18" t="s">
        <v>205</v>
      </c>
      <c r="K126" s="18">
        <v>71</v>
      </c>
      <c r="L126">
        <v>5</v>
      </c>
      <c r="M126">
        <v>3</v>
      </c>
      <c r="N126" t="s">
        <v>66</v>
      </c>
    </row>
    <row r="127" spans="1:14" ht="15.75" thickBot="1">
      <c r="A127" s="16" t="s">
        <v>234</v>
      </c>
      <c r="B127" s="16"/>
      <c r="C127" s="12" t="s">
        <v>63</v>
      </c>
      <c r="D127" s="18" t="s">
        <v>63</v>
      </c>
      <c r="E127" s="18">
        <v>-1</v>
      </c>
      <c r="F127" s="18" t="s">
        <v>117</v>
      </c>
      <c r="G127" s="18">
        <v>70</v>
      </c>
      <c r="H127" s="18" t="s">
        <v>205</v>
      </c>
      <c r="I127" s="18" t="s">
        <v>205</v>
      </c>
      <c r="J127" s="18" t="s">
        <v>205</v>
      </c>
      <c r="K127" s="18">
        <v>70</v>
      </c>
      <c r="L127">
        <v>4</v>
      </c>
      <c r="M127">
        <v>1</v>
      </c>
      <c r="N127" t="s">
        <v>63</v>
      </c>
    </row>
    <row r="128" spans="1:14" ht="15.75" thickBot="1">
      <c r="A128" s="16" t="s">
        <v>821</v>
      </c>
      <c r="B128" s="16"/>
      <c r="C128" s="12" t="s">
        <v>64</v>
      </c>
      <c r="D128" s="18" t="s">
        <v>64</v>
      </c>
      <c r="E128" s="18">
        <v>4</v>
      </c>
      <c r="F128" s="18" t="s">
        <v>117</v>
      </c>
      <c r="G128" s="18">
        <v>75</v>
      </c>
      <c r="H128" s="18" t="s">
        <v>205</v>
      </c>
      <c r="I128" s="18" t="s">
        <v>205</v>
      </c>
      <c r="J128" s="18" t="s">
        <v>205</v>
      </c>
      <c r="K128" s="18">
        <v>75</v>
      </c>
      <c r="L128">
        <v>0</v>
      </c>
      <c r="M128">
        <v>4</v>
      </c>
      <c r="N128" t="s">
        <v>64</v>
      </c>
    </row>
    <row r="129" spans="1:14" ht="15.75" thickBot="1">
      <c r="A129" s="16" t="s">
        <v>291</v>
      </c>
      <c r="B129" s="16"/>
      <c r="C129" s="12" t="s">
        <v>129</v>
      </c>
      <c r="D129" s="18" t="s">
        <v>129</v>
      </c>
      <c r="E129" s="18">
        <v>8</v>
      </c>
      <c r="F129" s="18" t="s">
        <v>117</v>
      </c>
      <c r="G129" s="18">
        <v>79</v>
      </c>
      <c r="H129" s="18" t="s">
        <v>205</v>
      </c>
      <c r="I129" s="18" t="s">
        <v>205</v>
      </c>
      <c r="J129" s="18" t="s">
        <v>205</v>
      </c>
      <c r="K129" s="18">
        <v>79</v>
      </c>
      <c r="L129">
        <v>1</v>
      </c>
      <c r="M129">
        <v>6</v>
      </c>
      <c r="N129" t="s">
        <v>129</v>
      </c>
    </row>
    <row r="130" spans="1:14" ht="15.75" thickBot="1">
      <c r="A130" s="16" t="s">
        <v>822</v>
      </c>
      <c r="B130" s="16"/>
      <c r="C130" s="12" t="s">
        <v>174</v>
      </c>
      <c r="D130" s="18" t="s">
        <v>174</v>
      </c>
      <c r="E130" s="18">
        <v>3</v>
      </c>
      <c r="F130" s="18" t="s">
        <v>117</v>
      </c>
      <c r="G130" s="18">
        <v>74</v>
      </c>
      <c r="H130" s="18" t="s">
        <v>205</v>
      </c>
      <c r="I130" s="18" t="s">
        <v>205</v>
      </c>
      <c r="J130" s="18" t="s">
        <v>205</v>
      </c>
      <c r="K130" s="18">
        <v>74</v>
      </c>
      <c r="L130">
        <v>0</v>
      </c>
      <c r="M130">
        <v>3</v>
      </c>
      <c r="N130" t="s">
        <v>174</v>
      </c>
    </row>
    <row r="131" spans="1:14" ht="15.75" thickBot="1">
      <c r="A131" s="16" t="s">
        <v>819</v>
      </c>
      <c r="B131" s="16"/>
      <c r="C131" s="12" t="s">
        <v>167</v>
      </c>
      <c r="D131" s="18" t="s">
        <v>167</v>
      </c>
      <c r="E131" s="18">
        <v>1</v>
      </c>
      <c r="F131" s="18" t="s">
        <v>117</v>
      </c>
      <c r="G131" s="18">
        <v>72</v>
      </c>
      <c r="H131" s="18" t="s">
        <v>205</v>
      </c>
      <c r="I131" s="18" t="s">
        <v>205</v>
      </c>
      <c r="J131" s="18" t="s">
        <v>205</v>
      </c>
      <c r="K131" s="18">
        <v>72</v>
      </c>
      <c r="L131">
        <v>2</v>
      </c>
      <c r="M131">
        <v>3</v>
      </c>
      <c r="N131" t="s">
        <v>167</v>
      </c>
    </row>
    <row r="132" spans="1:14" ht="15.75" thickBot="1">
      <c r="A132" s="16" t="s">
        <v>822</v>
      </c>
      <c r="B132" s="16"/>
      <c r="C132" s="12" t="s">
        <v>137</v>
      </c>
      <c r="D132" s="18" t="s">
        <v>137</v>
      </c>
      <c r="E132" s="18">
        <v>3</v>
      </c>
      <c r="F132" s="18" t="s">
        <v>117</v>
      </c>
      <c r="G132" s="18">
        <v>74</v>
      </c>
      <c r="H132" s="18" t="s">
        <v>205</v>
      </c>
      <c r="I132" s="18" t="s">
        <v>205</v>
      </c>
      <c r="J132" s="18" t="s">
        <v>205</v>
      </c>
      <c r="K132" s="18">
        <v>74</v>
      </c>
      <c r="L132">
        <v>2</v>
      </c>
      <c r="M132">
        <v>5</v>
      </c>
      <c r="N132" t="s">
        <v>137</v>
      </c>
    </row>
    <row r="133" spans="1:14" ht="15.75" thickBot="1">
      <c r="A133" s="16" t="s">
        <v>123</v>
      </c>
      <c r="B133" s="16"/>
      <c r="C133" s="12" t="s">
        <v>56</v>
      </c>
      <c r="D133" s="18" t="s">
        <v>56</v>
      </c>
      <c r="E133" s="18" t="s">
        <v>121</v>
      </c>
      <c r="F133" s="18" t="s">
        <v>117</v>
      </c>
      <c r="G133" s="18">
        <v>71</v>
      </c>
      <c r="H133" s="18" t="s">
        <v>205</v>
      </c>
      <c r="I133" s="18" t="s">
        <v>205</v>
      </c>
      <c r="J133" s="18" t="s">
        <v>205</v>
      </c>
      <c r="K133" s="18">
        <v>71</v>
      </c>
      <c r="L133">
        <v>2</v>
      </c>
      <c r="M133">
        <v>2</v>
      </c>
      <c r="N133" t="s">
        <v>56</v>
      </c>
    </row>
    <row r="134" spans="1:14" ht="15.75" thickBot="1">
      <c r="A134" s="16" t="s">
        <v>292</v>
      </c>
      <c r="B134" s="16"/>
      <c r="C134" s="12" t="s">
        <v>333</v>
      </c>
      <c r="D134" s="18" t="s">
        <v>333</v>
      </c>
      <c r="E134" s="18">
        <v>9</v>
      </c>
      <c r="F134" s="18" t="s">
        <v>117</v>
      </c>
      <c r="G134" s="18">
        <v>80</v>
      </c>
      <c r="H134" s="18" t="s">
        <v>205</v>
      </c>
      <c r="I134" s="18" t="s">
        <v>205</v>
      </c>
      <c r="J134" s="18" t="s">
        <v>205</v>
      </c>
      <c r="K134" s="18">
        <v>80</v>
      </c>
      <c r="L134">
        <v>1</v>
      </c>
      <c r="M134">
        <v>7</v>
      </c>
      <c r="N134" t="s">
        <v>333</v>
      </c>
    </row>
    <row r="135" spans="1:14" ht="15.75" thickBot="1">
      <c r="A135" s="16" t="s">
        <v>823</v>
      </c>
      <c r="B135" s="16"/>
      <c r="C135" s="12" t="s">
        <v>75</v>
      </c>
      <c r="D135" s="18" t="s">
        <v>75</v>
      </c>
      <c r="E135" s="18">
        <v>5</v>
      </c>
      <c r="F135" s="18" t="s">
        <v>117</v>
      </c>
      <c r="G135" s="18">
        <v>76</v>
      </c>
      <c r="H135" s="18" t="s">
        <v>205</v>
      </c>
      <c r="I135" s="18" t="s">
        <v>205</v>
      </c>
      <c r="J135" s="18" t="s">
        <v>205</v>
      </c>
      <c r="K135" s="18">
        <v>76</v>
      </c>
      <c r="L135">
        <v>2</v>
      </c>
      <c r="M135">
        <v>3</v>
      </c>
      <c r="N135" t="s">
        <v>75</v>
      </c>
    </row>
    <row r="136" spans="1:14" ht="15.75" thickBot="1">
      <c r="A136" s="16" t="s">
        <v>292</v>
      </c>
      <c r="B136" s="16"/>
      <c r="C136" s="12" t="s">
        <v>334</v>
      </c>
      <c r="D136" s="18" t="s">
        <v>334</v>
      </c>
      <c r="E136" s="18">
        <v>9</v>
      </c>
      <c r="F136" s="18" t="s">
        <v>117</v>
      </c>
      <c r="G136" s="18">
        <v>80</v>
      </c>
      <c r="H136" s="18" t="s">
        <v>205</v>
      </c>
      <c r="I136" s="18" t="s">
        <v>205</v>
      </c>
      <c r="J136" s="18" t="s">
        <v>205</v>
      </c>
      <c r="K136" s="18">
        <v>80</v>
      </c>
      <c r="L136">
        <v>0</v>
      </c>
      <c r="M136">
        <v>2</v>
      </c>
      <c r="N136" t="s">
        <v>334</v>
      </c>
    </row>
    <row r="137" spans="1:14" ht="15.75" thickBot="1">
      <c r="A137" s="16" t="s">
        <v>123</v>
      </c>
      <c r="B137" s="16"/>
      <c r="C137" s="12" t="s">
        <v>213</v>
      </c>
      <c r="D137" s="18" t="s">
        <v>213</v>
      </c>
      <c r="E137" s="18" t="s">
        <v>121</v>
      </c>
      <c r="F137" s="18" t="s">
        <v>117</v>
      </c>
      <c r="G137" s="18">
        <v>71</v>
      </c>
      <c r="H137" s="18" t="s">
        <v>205</v>
      </c>
      <c r="I137" s="18" t="s">
        <v>205</v>
      </c>
      <c r="J137" s="18" t="s">
        <v>205</v>
      </c>
      <c r="K137" s="18">
        <v>71</v>
      </c>
      <c r="L137">
        <v>3</v>
      </c>
      <c r="M137">
        <v>3</v>
      </c>
      <c r="N137" t="s">
        <v>213</v>
      </c>
    </row>
    <row r="138" spans="1:14" ht="15.75" thickBot="1">
      <c r="A138" s="16" t="s">
        <v>819</v>
      </c>
      <c r="B138" s="16"/>
      <c r="C138" s="12" t="s">
        <v>841</v>
      </c>
      <c r="D138" s="18" t="s">
        <v>35</v>
      </c>
      <c r="E138" s="18">
        <v>1</v>
      </c>
      <c r="F138" s="18" t="s">
        <v>117</v>
      </c>
      <c r="G138" s="18">
        <v>72</v>
      </c>
      <c r="H138" s="18" t="s">
        <v>205</v>
      </c>
      <c r="I138" s="18" t="s">
        <v>205</v>
      </c>
      <c r="J138" s="18" t="s">
        <v>205</v>
      </c>
      <c r="K138" s="18">
        <v>72</v>
      </c>
      <c r="L138">
        <v>2</v>
      </c>
      <c r="M138">
        <v>3</v>
      </c>
      <c r="N138" t="s">
        <v>841</v>
      </c>
    </row>
    <row r="139" spans="1:14" ht="15.75" thickBot="1">
      <c r="A139" s="16" t="s">
        <v>826</v>
      </c>
      <c r="B139" s="16"/>
      <c r="C139" s="12" t="s">
        <v>133</v>
      </c>
      <c r="D139" s="18" t="s">
        <v>133</v>
      </c>
      <c r="E139" s="18">
        <v>-2</v>
      </c>
      <c r="F139" s="18" t="s">
        <v>117</v>
      </c>
      <c r="G139" s="18">
        <v>69</v>
      </c>
      <c r="H139" s="18" t="s">
        <v>205</v>
      </c>
      <c r="I139" s="18" t="s">
        <v>205</v>
      </c>
      <c r="J139" s="18" t="s">
        <v>205</v>
      </c>
      <c r="K139" s="18">
        <v>69</v>
      </c>
      <c r="L139">
        <v>3</v>
      </c>
      <c r="M139">
        <v>3</v>
      </c>
      <c r="N139" t="s">
        <v>133</v>
      </c>
    </row>
    <row r="140" spans="1:14" ht="15.75" thickBot="1">
      <c r="A140" s="16" t="s">
        <v>123</v>
      </c>
      <c r="B140" s="16"/>
      <c r="C140" s="12" t="s">
        <v>147</v>
      </c>
      <c r="D140" s="18" t="s">
        <v>147</v>
      </c>
      <c r="E140" s="18" t="s">
        <v>121</v>
      </c>
      <c r="F140" s="18" t="s">
        <v>117</v>
      </c>
      <c r="G140" s="18">
        <v>71</v>
      </c>
      <c r="H140" s="18" t="s">
        <v>205</v>
      </c>
      <c r="I140" s="18" t="s">
        <v>205</v>
      </c>
      <c r="J140" s="18" t="s">
        <v>205</v>
      </c>
      <c r="K140" s="18">
        <v>71</v>
      </c>
      <c r="L140">
        <v>3</v>
      </c>
      <c r="M140">
        <v>2</v>
      </c>
      <c r="N140" t="s">
        <v>147</v>
      </c>
    </row>
    <row r="141" spans="1:14" ht="15.75" thickBot="1">
      <c r="A141" s="16" t="s">
        <v>819</v>
      </c>
      <c r="B141" s="16"/>
      <c r="C141" s="12" t="s">
        <v>254</v>
      </c>
      <c r="D141" s="18" t="s">
        <v>840</v>
      </c>
      <c r="E141" s="18">
        <v>1</v>
      </c>
      <c r="F141" s="18" t="s">
        <v>117</v>
      </c>
      <c r="G141" s="18">
        <v>72</v>
      </c>
      <c r="H141" s="18" t="s">
        <v>205</v>
      </c>
      <c r="I141" s="18" t="s">
        <v>205</v>
      </c>
      <c r="J141" s="18" t="s">
        <v>205</v>
      </c>
      <c r="K141" s="18">
        <v>72</v>
      </c>
      <c r="L141">
        <v>3</v>
      </c>
      <c r="M141">
        <v>4</v>
      </c>
      <c r="N141" t="s">
        <v>254</v>
      </c>
    </row>
    <row r="142" spans="1:14" ht="15.75" thickBot="1">
      <c r="A142" s="16" t="s">
        <v>123</v>
      </c>
      <c r="B142" s="16"/>
      <c r="C142" s="12" t="s">
        <v>212</v>
      </c>
      <c r="D142" s="18" t="s">
        <v>212</v>
      </c>
      <c r="E142" s="18" t="s">
        <v>121</v>
      </c>
      <c r="F142" s="18" t="s">
        <v>117</v>
      </c>
      <c r="G142" s="18">
        <v>71</v>
      </c>
      <c r="H142" s="18" t="s">
        <v>205</v>
      </c>
      <c r="I142" s="18" t="s">
        <v>205</v>
      </c>
      <c r="J142" s="18" t="s">
        <v>205</v>
      </c>
      <c r="K142" s="18">
        <v>71</v>
      </c>
      <c r="L142">
        <v>3</v>
      </c>
      <c r="M142">
        <v>3</v>
      </c>
      <c r="N142" t="s">
        <v>212</v>
      </c>
    </row>
    <row r="143" spans="1:14" ht="15.75" thickBot="1">
      <c r="A143" s="16" t="s">
        <v>269</v>
      </c>
      <c r="B143" s="16"/>
      <c r="C143" s="12" t="s">
        <v>68</v>
      </c>
      <c r="D143" s="18" t="s">
        <v>68</v>
      </c>
      <c r="E143" s="18">
        <v>2</v>
      </c>
      <c r="F143" s="18" t="s">
        <v>117</v>
      </c>
      <c r="G143" s="18">
        <v>73</v>
      </c>
      <c r="H143" s="18" t="s">
        <v>205</v>
      </c>
      <c r="I143" s="18" t="s">
        <v>205</v>
      </c>
      <c r="J143" s="18" t="s">
        <v>205</v>
      </c>
      <c r="K143" s="18">
        <v>73</v>
      </c>
      <c r="L143">
        <v>2</v>
      </c>
      <c r="M143">
        <v>4</v>
      </c>
      <c r="N143" t="s">
        <v>68</v>
      </c>
    </row>
    <row r="144" spans="1:14" ht="15.75" thickBot="1">
      <c r="A144" s="16" t="s">
        <v>359</v>
      </c>
      <c r="B144" s="16"/>
      <c r="C144" s="12" t="s">
        <v>204</v>
      </c>
      <c r="D144" s="18" t="s">
        <v>204</v>
      </c>
      <c r="E144" s="18">
        <v>-3</v>
      </c>
      <c r="F144" s="18" t="s">
        <v>117</v>
      </c>
      <c r="G144" s="18">
        <v>68</v>
      </c>
      <c r="H144" s="18" t="s">
        <v>205</v>
      </c>
      <c r="I144" s="18" t="s">
        <v>205</v>
      </c>
      <c r="J144" s="18" t="s">
        <v>205</v>
      </c>
      <c r="K144" s="18">
        <v>68</v>
      </c>
      <c r="L144">
        <v>7</v>
      </c>
      <c r="M144">
        <v>4</v>
      </c>
      <c r="N144" t="s">
        <v>204</v>
      </c>
    </row>
    <row r="145" spans="1:14" ht="15.75" thickBot="1">
      <c r="A145" s="16" t="s">
        <v>822</v>
      </c>
      <c r="B145" s="16"/>
      <c r="C145" s="12" t="s">
        <v>249</v>
      </c>
      <c r="D145" s="18" t="s">
        <v>249</v>
      </c>
      <c r="E145" s="18">
        <v>3</v>
      </c>
      <c r="F145" s="18" t="s">
        <v>117</v>
      </c>
      <c r="G145" s="18">
        <v>74</v>
      </c>
      <c r="H145" s="18" t="s">
        <v>205</v>
      </c>
      <c r="I145" s="18" t="s">
        <v>205</v>
      </c>
      <c r="J145" s="18" t="s">
        <v>205</v>
      </c>
      <c r="K145" s="18">
        <v>74</v>
      </c>
      <c r="L145">
        <v>5</v>
      </c>
      <c r="M145">
        <v>6</v>
      </c>
      <c r="N145" t="s">
        <v>249</v>
      </c>
    </row>
    <row r="146" spans="1:14" ht="15.75" thickBot="1">
      <c r="A146" s="16" t="s">
        <v>826</v>
      </c>
      <c r="B146" s="16"/>
      <c r="C146" s="12" t="s">
        <v>256</v>
      </c>
      <c r="D146" s="18" t="s">
        <v>256</v>
      </c>
      <c r="E146" s="18">
        <v>-2</v>
      </c>
      <c r="F146" s="18" t="s">
        <v>117</v>
      </c>
      <c r="G146" s="18">
        <v>69</v>
      </c>
      <c r="H146" s="18" t="s">
        <v>205</v>
      </c>
      <c r="I146" s="18" t="s">
        <v>205</v>
      </c>
      <c r="J146" s="18" t="s">
        <v>205</v>
      </c>
      <c r="K146" s="18">
        <v>69</v>
      </c>
      <c r="L146">
        <v>5</v>
      </c>
      <c r="M146">
        <v>1</v>
      </c>
      <c r="N146" t="s">
        <v>256</v>
      </c>
    </row>
    <row r="147" spans="1:14" ht="15.75" thickBot="1">
      <c r="A147" s="16" t="s">
        <v>820</v>
      </c>
      <c r="B147" s="16"/>
      <c r="C147" s="12" t="s">
        <v>32</v>
      </c>
      <c r="D147" s="18" t="s">
        <v>32</v>
      </c>
      <c r="E147" s="18">
        <v>6</v>
      </c>
      <c r="F147" s="18" t="s">
        <v>117</v>
      </c>
      <c r="G147" s="18">
        <v>77</v>
      </c>
      <c r="H147" s="18" t="s">
        <v>205</v>
      </c>
      <c r="I147" s="18" t="s">
        <v>205</v>
      </c>
      <c r="J147" s="18" t="s">
        <v>205</v>
      </c>
      <c r="K147" s="18">
        <v>77</v>
      </c>
      <c r="L147">
        <v>1</v>
      </c>
      <c r="M147">
        <v>7</v>
      </c>
      <c r="N147" t="s">
        <v>32</v>
      </c>
    </row>
    <row r="148" spans="1:14" ht="15.75" thickBot="1">
      <c r="A148" s="16" t="s">
        <v>819</v>
      </c>
      <c r="B148" s="16"/>
      <c r="C148" s="12" t="s">
        <v>271</v>
      </c>
      <c r="D148" s="18" t="s">
        <v>271</v>
      </c>
      <c r="E148" s="18">
        <v>1</v>
      </c>
      <c r="F148" s="18" t="s">
        <v>117</v>
      </c>
      <c r="G148" s="18">
        <v>72</v>
      </c>
      <c r="H148" s="18" t="s">
        <v>205</v>
      </c>
      <c r="I148" s="18" t="s">
        <v>205</v>
      </c>
      <c r="J148" s="18" t="s">
        <v>205</v>
      </c>
      <c r="K148" s="18">
        <v>72</v>
      </c>
      <c r="L148">
        <v>1</v>
      </c>
      <c r="M148">
        <v>2</v>
      </c>
      <c r="N148" t="s">
        <v>271</v>
      </c>
    </row>
    <row r="149" spans="1:14" ht="15.75" thickBot="1">
      <c r="A149" s="16" t="s">
        <v>269</v>
      </c>
      <c r="B149" s="16"/>
      <c r="C149" s="12" t="s">
        <v>177</v>
      </c>
      <c r="D149" s="18" t="s">
        <v>177</v>
      </c>
      <c r="E149" s="18">
        <v>2</v>
      </c>
      <c r="F149" s="18" t="s">
        <v>117</v>
      </c>
      <c r="G149" s="18">
        <v>73</v>
      </c>
      <c r="H149" s="18" t="s">
        <v>205</v>
      </c>
      <c r="I149" s="18" t="s">
        <v>205</v>
      </c>
      <c r="J149" s="18" t="s">
        <v>205</v>
      </c>
      <c r="K149" s="18">
        <v>73</v>
      </c>
      <c r="L149">
        <v>2</v>
      </c>
      <c r="M149">
        <v>2</v>
      </c>
      <c r="N149" t="s">
        <v>177</v>
      </c>
    </row>
    <row r="150" spans="1:14" ht="15.75" thickBot="1">
      <c r="A150" s="16" t="s">
        <v>819</v>
      </c>
      <c r="B150" s="16"/>
      <c r="C150" s="12" t="s">
        <v>135</v>
      </c>
      <c r="D150" s="18" t="s">
        <v>135</v>
      </c>
      <c r="E150" s="18">
        <v>1</v>
      </c>
      <c r="F150" s="18" t="s">
        <v>117</v>
      </c>
      <c r="G150" s="18">
        <v>72</v>
      </c>
      <c r="H150" s="18" t="s">
        <v>205</v>
      </c>
      <c r="I150" s="18" t="s">
        <v>205</v>
      </c>
      <c r="J150" s="18" t="s">
        <v>205</v>
      </c>
      <c r="K150" s="18">
        <v>72</v>
      </c>
      <c r="L150">
        <v>4</v>
      </c>
      <c r="M150">
        <v>3</v>
      </c>
      <c r="N150" t="s">
        <v>135</v>
      </c>
    </row>
    <row r="151" spans="1:14" ht="15.75" thickBot="1">
      <c r="A151" s="16" t="s">
        <v>208</v>
      </c>
      <c r="B151" s="16"/>
      <c r="C151" s="12" t="s">
        <v>241</v>
      </c>
      <c r="D151" s="18" t="s">
        <v>241</v>
      </c>
      <c r="E151" s="18">
        <v>-4</v>
      </c>
      <c r="F151" s="18" t="s">
        <v>117</v>
      </c>
      <c r="G151" s="18">
        <v>67</v>
      </c>
      <c r="H151" s="18" t="s">
        <v>205</v>
      </c>
      <c r="I151" s="18" t="s">
        <v>205</v>
      </c>
      <c r="J151" s="18" t="s">
        <v>205</v>
      </c>
      <c r="K151" s="18">
        <v>67</v>
      </c>
      <c r="L151">
        <v>3</v>
      </c>
      <c r="M151">
        <v>1</v>
      </c>
      <c r="N151" t="s">
        <v>241</v>
      </c>
    </row>
    <row r="152" spans="1:14" ht="15.75" thickBot="1">
      <c r="A152" s="16" t="s">
        <v>822</v>
      </c>
      <c r="B152" s="16"/>
      <c r="C152" s="12" t="s">
        <v>145</v>
      </c>
      <c r="D152" s="18" t="s">
        <v>145</v>
      </c>
      <c r="E152" s="18">
        <v>3</v>
      </c>
      <c r="F152" s="18" t="s">
        <v>117</v>
      </c>
      <c r="G152" s="18">
        <v>74</v>
      </c>
      <c r="H152" s="18" t="s">
        <v>205</v>
      </c>
      <c r="I152" s="18" t="s">
        <v>205</v>
      </c>
      <c r="J152" s="18" t="s">
        <v>205</v>
      </c>
      <c r="K152" s="18">
        <v>74</v>
      </c>
      <c r="L152">
        <v>2</v>
      </c>
      <c r="M152">
        <v>3</v>
      </c>
      <c r="N152" t="s">
        <v>145</v>
      </c>
    </row>
    <row r="153" spans="1:14" ht="15.75" thickBot="1">
      <c r="A153" s="16" t="s">
        <v>822</v>
      </c>
      <c r="B153" s="16"/>
      <c r="C153" s="12" t="s">
        <v>260</v>
      </c>
      <c r="D153" s="18" t="s">
        <v>260</v>
      </c>
      <c r="E153" s="18">
        <v>3</v>
      </c>
      <c r="F153" s="18" t="s">
        <v>117</v>
      </c>
      <c r="G153" s="18">
        <v>74</v>
      </c>
      <c r="H153" s="18" t="s">
        <v>205</v>
      </c>
      <c r="I153" s="18" t="s">
        <v>205</v>
      </c>
      <c r="J153" s="18" t="s">
        <v>205</v>
      </c>
      <c r="K153" s="18">
        <v>74</v>
      </c>
      <c r="L153">
        <v>2</v>
      </c>
      <c r="M153">
        <v>5</v>
      </c>
      <c r="N153" t="s">
        <v>260</v>
      </c>
    </row>
    <row r="154" spans="1:14" ht="15.75" thickBot="1">
      <c r="A154" s="16" t="s">
        <v>819</v>
      </c>
      <c r="B154" s="16"/>
      <c r="C154" s="12" t="s">
        <v>54</v>
      </c>
      <c r="D154" s="18" t="s">
        <v>54</v>
      </c>
      <c r="E154" s="18">
        <v>1</v>
      </c>
      <c r="F154" s="18" t="s">
        <v>117</v>
      </c>
      <c r="G154" s="18">
        <v>72</v>
      </c>
      <c r="H154" s="18" t="s">
        <v>205</v>
      </c>
      <c r="I154" s="18" t="s">
        <v>205</v>
      </c>
      <c r="J154" s="18" t="s">
        <v>205</v>
      </c>
      <c r="K154" s="18">
        <v>72</v>
      </c>
      <c r="L154">
        <v>1</v>
      </c>
      <c r="M154">
        <v>2</v>
      </c>
      <c r="N154" t="s">
        <v>54</v>
      </c>
    </row>
    <row r="155" spans="1:14" ht="15.75" thickBot="1">
      <c r="A155" s="16" t="s">
        <v>823</v>
      </c>
      <c r="B155" s="16"/>
      <c r="C155" s="12" t="s">
        <v>185</v>
      </c>
      <c r="D155" s="18" t="s">
        <v>185</v>
      </c>
      <c r="E155" s="18">
        <v>5</v>
      </c>
      <c r="F155" s="18" t="s">
        <v>117</v>
      </c>
      <c r="G155" s="18">
        <v>76</v>
      </c>
      <c r="H155" s="18" t="s">
        <v>205</v>
      </c>
      <c r="I155" s="18" t="s">
        <v>205</v>
      </c>
      <c r="J155" s="18" t="s">
        <v>205</v>
      </c>
      <c r="K155" s="18">
        <v>76</v>
      </c>
      <c r="L155">
        <v>0</v>
      </c>
      <c r="M155">
        <v>3</v>
      </c>
      <c r="N155" t="s">
        <v>185</v>
      </c>
    </row>
    <row r="156" spans="1:14" ht="15.75" thickBot="1">
      <c r="A156" s="16" t="s">
        <v>822</v>
      </c>
      <c r="B156" s="16"/>
      <c r="C156" s="12" t="s">
        <v>225</v>
      </c>
      <c r="D156" s="18" t="s">
        <v>225</v>
      </c>
      <c r="E156" s="18">
        <v>3</v>
      </c>
      <c r="F156" s="18" t="s">
        <v>117</v>
      </c>
      <c r="G156" s="18">
        <v>74</v>
      </c>
      <c r="H156" s="18" t="s">
        <v>205</v>
      </c>
      <c r="I156" s="18" t="s">
        <v>205</v>
      </c>
      <c r="J156" s="18" t="s">
        <v>205</v>
      </c>
      <c r="K156" s="18">
        <v>74</v>
      </c>
      <c r="L156">
        <v>3</v>
      </c>
      <c r="M156">
        <v>6</v>
      </c>
      <c r="N156" t="s">
        <v>225</v>
      </c>
    </row>
    <row r="157" spans="1:14">
      <c r="A157" s="16" t="s">
        <v>123</v>
      </c>
      <c r="B157" s="16"/>
      <c r="C157" s="12" t="s">
        <v>336</v>
      </c>
      <c r="D157" s="18" t="s">
        <v>305</v>
      </c>
      <c r="E157" s="18" t="s">
        <v>121</v>
      </c>
      <c r="F157" s="18" t="s">
        <v>117</v>
      </c>
      <c r="G157" s="18">
        <v>71</v>
      </c>
      <c r="H157" s="18" t="s">
        <v>205</v>
      </c>
      <c r="I157" s="18" t="s">
        <v>205</v>
      </c>
      <c r="J157" s="18" t="s">
        <v>205</v>
      </c>
      <c r="K157" s="18">
        <v>71</v>
      </c>
      <c r="L157">
        <v>3</v>
      </c>
      <c r="M157">
        <v>3</v>
      </c>
      <c r="N157" t="s">
        <v>336</v>
      </c>
    </row>
  </sheetData>
  <autoFilter ref="A2:N2" xr:uid="{00000000-0009-0000-0000-00000C000000}">
    <sortState xmlns:xlrd2="http://schemas.microsoft.com/office/spreadsheetml/2017/richdata2" ref="A3:N158">
      <sortCondition ref="D2"/>
    </sortState>
  </autoFilter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161"/>
  <sheetViews>
    <sheetView topLeftCell="A97" workbookViewId="0">
      <selection sqref="A1:XFD1048576"/>
    </sheetView>
  </sheetViews>
  <sheetFormatPr defaultColWidth="8.85546875" defaultRowHeight="15"/>
  <sheetData>
    <row r="1" spans="1:12" ht="33.75">
      <c r="A1" s="15" t="s">
        <v>97</v>
      </c>
    </row>
    <row r="2" spans="1:12" ht="16.5">
      <c r="A2" s="27" t="s">
        <v>355</v>
      </c>
    </row>
    <row r="3" spans="1:12" ht="30.75" thickBot="1">
      <c r="A3" s="28" t="s">
        <v>842</v>
      </c>
    </row>
    <row r="4" spans="1:12" ht="15.75" thickBot="1">
      <c r="A4" s="9" t="s">
        <v>108</v>
      </c>
      <c r="B4" s="9"/>
      <c r="C4" s="9" t="s">
        <v>5</v>
      </c>
      <c r="D4" s="10" t="s">
        <v>5</v>
      </c>
      <c r="E4" s="10" t="s">
        <v>109</v>
      </c>
      <c r="F4" s="10" t="s">
        <v>110</v>
      </c>
      <c r="G4" s="10" t="s">
        <v>111</v>
      </c>
      <c r="H4" s="10" t="s">
        <v>112</v>
      </c>
      <c r="I4" s="10" t="s">
        <v>103</v>
      </c>
      <c r="J4" s="10" t="s">
        <v>104</v>
      </c>
      <c r="K4" s="10" t="s">
        <v>105</v>
      </c>
    </row>
    <row r="5" spans="1:12" ht="15.75" thickBot="1">
      <c r="A5" s="16">
        <v>1</v>
      </c>
      <c r="B5" s="17">
        <v>1</v>
      </c>
      <c r="C5" s="12" t="s">
        <v>33</v>
      </c>
      <c r="D5" s="18" t="s">
        <v>33</v>
      </c>
      <c r="E5" s="18">
        <v>67</v>
      </c>
      <c r="F5" s="18">
        <v>68</v>
      </c>
      <c r="G5" s="18">
        <v>67</v>
      </c>
      <c r="H5" s="18">
        <v>68</v>
      </c>
      <c r="I5" s="18">
        <v>11</v>
      </c>
      <c r="J5" s="18">
        <v>21</v>
      </c>
      <c r="K5" s="18">
        <v>4</v>
      </c>
      <c r="L5">
        <v>0</v>
      </c>
    </row>
    <row r="6" spans="1:12" ht="15.75" thickBot="1">
      <c r="A6" s="16" t="s">
        <v>208</v>
      </c>
      <c r="B6" s="17">
        <v>5</v>
      </c>
      <c r="C6" s="12" t="s">
        <v>280</v>
      </c>
      <c r="D6" s="18" t="s">
        <v>280</v>
      </c>
      <c r="E6" s="18">
        <v>68</v>
      </c>
      <c r="F6" s="18">
        <v>68</v>
      </c>
      <c r="G6" s="18">
        <v>68</v>
      </c>
      <c r="H6" s="18">
        <v>68</v>
      </c>
      <c r="I6" s="18">
        <v>11</v>
      </c>
      <c r="J6" s="18">
        <v>20</v>
      </c>
      <c r="K6" s="18">
        <v>5</v>
      </c>
      <c r="L6">
        <v>0</v>
      </c>
    </row>
    <row r="7" spans="1:12" ht="15.75" thickBot="1">
      <c r="A7" s="16" t="s">
        <v>208</v>
      </c>
      <c r="B7" s="17">
        <v>15</v>
      </c>
      <c r="C7" s="12" t="s">
        <v>220</v>
      </c>
      <c r="D7" s="18" t="s">
        <v>220</v>
      </c>
      <c r="E7" s="18">
        <v>69</v>
      </c>
      <c r="F7" s="18">
        <v>67</v>
      </c>
      <c r="G7" s="18">
        <v>69</v>
      </c>
      <c r="H7" s="18">
        <v>67</v>
      </c>
      <c r="I7" s="18">
        <v>6</v>
      </c>
      <c r="J7" s="18">
        <v>27</v>
      </c>
      <c r="K7" s="18">
        <v>2</v>
      </c>
      <c r="L7">
        <v>0</v>
      </c>
    </row>
    <row r="8" spans="1:12" ht="15.75" thickBot="1">
      <c r="A8" s="16" t="s">
        <v>118</v>
      </c>
      <c r="B8" s="17">
        <v>13</v>
      </c>
      <c r="C8" s="12" t="s">
        <v>290</v>
      </c>
      <c r="D8" s="18" t="s">
        <v>290</v>
      </c>
      <c r="E8" s="18">
        <v>69</v>
      </c>
      <c r="F8" s="18">
        <v>68</v>
      </c>
      <c r="G8" s="18">
        <v>69</v>
      </c>
      <c r="H8" s="18">
        <v>68</v>
      </c>
      <c r="I8" s="18">
        <v>9</v>
      </c>
      <c r="J8" s="18">
        <v>23</v>
      </c>
      <c r="K8" s="18">
        <v>4</v>
      </c>
      <c r="L8">
        <v>0</v>
      </c>
    </row>
    <row r="9" spans="1:12" ht="15.75" thickBot="1">
      <c r="A9" s="16" t="s">
        <v>118</v>
      </c>
      <c r="B9" s="17">
        <v>20</v>
      </c>
      <c r="C9" s="12" t="s">
        <v>216</v>
      </c>
      <c r="D9" s="18" t="s">
        <v>216</v>
      </c>
      <c r="E9" s="18">
        <v>70</v>
      </c>
      <c r="F9" s="18">
        <v>67</v>
      </c>
      <c r="G9" s="18">
        <v>70</v>
      </c>
      <c r="H9" s="18">
        <v>67</v>
      </c>
      <c r="I9" s="18">
        <v>11</v>
      </c>
      <c r="J9" s="18">
        <v>19</v>
      </c>
      <c r="K9" s="18">
        <v>6</v>
      </c>
      <c r="L9">
        <v>0</v>
      </c>
    </row>
    <row r="10" spans="1:12" ht="15.75" thickBot="1">
      <c r="A10" s="16">
        <v>6</v>
      </c>
      <c r="B10" s="19">
        <v>4</v>
      </c>
      <c r="C10" s="12" t="s">
        <v>76</v>
      </c>
      <c r="D10" s="18" t="s">
        <v>76</v>
      </c>
      <c r="E10" s="18">
        <v>67</v>
      </c>
      <c r="F10" s="18">
        <v>71</v>
      </c>
      <c r="G10" s="18">
        <v>67</v>
      </c>
      <c r="H10" s="18">
        <v>71</v>
      </c>
      <c r="I10" s="18">
        <v>5</v>
      </c>
      <c r="J10" s="18">
        <v>24</v>
      </c>
      <c r="K10" s="18">
        <v>5</v>
      </c>
      <c r="L10">
        <v>0</v>
      </c>
    </row>
    <row r="11" spans="1:12" ht="15.75" thickBot="1">
      <c r="A11" s="16" t="s">
        <v>359</v>
      </c>
      <c r="B11" s="17">
        <v>17</v>
      </c>
      <c r="C11" s="12" t="s">
        <v>63</v>
      </c>
      <c r="D11" s="18" t="s">
        <v>63</v>
      </c>
      <c r="E11" s="18">
        <v>70</v>
      </c>
      <c r="F11" s="18">
        <v>69</v>
      </c>
      <c r="G11" s="18">
        <v>70</v>
      </c>
      <c r="H11" s="18">
        <v>69</v>
      </c>
      <c r="I11" s="18">
        <v>10</v>
      </c>
      <c r="J11" s="18">
        <v>21</v>
      </c>
      <c r="K11" s="18">
        <v>3</v>
      </c>
      <c r="L11">
        <v>2</v>
      </c>
    </row>
    <row r="12" spans="1:12" ht="15.75" thickBot="1">
      <c r="A12" s="16" t="s">
        <v>359</v>
      </c>
      <c r="B12" s="19">
        <v>5</v>
      </c>
      <c r="C12" s="12" t="s">
        <v>266</v>
      </c>
      <c r="D12" s="18" t="s">
        <v>266</v>
      </c>
      <c r="E12" s="18">
        <v>67</v>
      </c>
      <c r="F12" s="18">
        <v>72</v>
      </c>
      <c r="G12" s="18">
        <v>67</v>
      </c>
      <c r="H12" s="18">
        <v>72</v>
      </c>
      <c r="I12" s="18">
        <v>10</v>
      </c>
      <c r="J12" s="18">
        <v>19</v>
      </c>
      <c r="K12" s="18">
        <v>7</v>
      </c>
      <c r="L12">
        <v>0</v>
      </c>
    </row>
    <row r="13" spans="1:12" ht="15.75" thickBot="1">
      <c r="A13" s="16" t="s">
        <v>359</v>
      </c>
      <c r="B13" s="17">
        <v>52</v>
      </c>
      <c r="C13" s="12" t="s">
        <v>161</v>
      </c>
      <c r="D13" s="18" t="s">
        <v>161</v>
      </c>
      <c r="E13" s="18">
        <v>72</v>
      </c>
      <c r="F13" s="18">
        <v>67</v>
      </c>
      <c r="G13" s="18">
        <v>72</v>
      </c>
      <c r="H13" s="18">
        <v>67</v>
      </c>
      <c r="I13" s="18">
        <v>7</v>
      </c>
      <c r="J13" s="18">
        <v>26</v>
      </c>
      <c r="K13" s="18">
        <v>2</v>
      </c>
      <c r="L13">
        <v>1</v>
      </c>
    </row>
    <row r="14" spans="1:12" ht="15.75" thickBot="1">
      <c r="A14" s="16" t="s">
        <v>359</v>
      </c>
      <c r="B14" s="17">
        <v>27</v>
      </c>
      <c r="C14" s="12" t="s">
        <v>263</v>
      </c>
      <c r="D14" s="18" t="s">
        <v>263</v>
      </c>
      <c r="E14" s="18">
        <v>71</v>
      </c>
      <c r="F14" s="18">
        <v>68</v>
      </c>
      <c r="G14" s="18">
        <v>71</v>
      </c>
      <c r="H14" s="18">
        <v>68</v>
      </c>
      <c r="I14" s="18">
        <v>7</v>
      </c>
      <c r="J14" s="18">
        <v>25</v>
      </c>
      <c r="K14" s="18">
        <v>4</v>
      </c>
      <c r="L14">
        <v>0</v>
      </c>
    </row>
    <row r="15" spans="1:12" ht="15.75" thickBot="1">
      <c r="A15" s="16" t="s">
        <v>359</v>
      </c>
      <c r="B15" s="16" t="s">
        <v>116</v>
      </c>
      <c r="C15" s="12" t="s">
        <v>226</v>
      </c>
      <c r="D15" s="18" t="s">
        <v>226</v>
      </c>
      <c r="E15" s="18">
        <v>68</v>
      </c>
      <c r="F15" s="18">
        <v>71</v>
      </c>
      <c r="G15" s="18">
        <v>68</v>
      </c>
      <c r="H15" s="18">
        <v>71</v>
      </c>
      <c r="I15" s="18">
        <v>8</v>
      </c>
      <c r="J15" s="18">
        <v>23</v>
      </c>
      <c r="K15" s="18">
        <v>5</v>
      </c>
      <c r="L15">
        <v>0</v>
      </c>
    </row>
    <row r="16" spans="1:12" ht="15.75" thickBot="1">
      <c r="A16" s="16" t="s">
        <v>359</v>
      </c>
      <c r="B16" s="17">
        <v>10</v>
      </c>
      <c r="C16" s="12" t="s">
        <v>354</v>
      </c>
      <c r="D16" s="18" t="s">
        <v>354</v>
      </c>
      <c r="E16" s="18">
        <v>69</v>
      </c>
      <c r="F16" s="18">
        <v>70</v>
      </c>
      <c r="G16" s="18">
        <v>69</v>
      </c>
      <c r="H16" s="18">
        <v>70</v>
      </c>
      <c r="I16" s="18">
        <v>5</v>
      </c>
      <c r="J16" s="18">
        <v>26</v>
      </c>
      <c r="K16" s="18">
        <v>4</v>
      </c>
      <c r="L16">
        <v>0</v>
      </c>
    </row>
    <row r="17" spans="1:12" ht="15.75" thickBot="1">
      <c r="A17" s="16" t="s">
        <v>359</v>
      </c>
      <c r="B17" s="17">
        <v>27</v>
      </c>
      <c r="C17" s="12" t="s">
        <v>833</v>
      </c>
      <c r="D17" s="18" t="s">
        <v>56</v>
      </c>
      <c r="E17" s="18">
        <v>71</v>
      </c>
      <c r="F17" s="18">
        <v>69</v>
      </c>
      <c r="G17" s="18">
        <v>71</v>
      </c>
      <c r="H17" s="18">
        <v>69</v>
      </c>
      <c r="I17" s="18">
        <v>4</v>
      </c>
      <c r="J17" s="18">
        <v>30</v>
      </c>
      <c r="K17" s="18">
        <v>2</v>
      </c>
      <c r="L17">
        <v>0</v>
      </c>
    </row>
    <row r="18" spans="1:12" ht="15.75" thickBot="1">
      <c r="A18" s="16" t="s">
        <v>555</v>
      </c>
      <c r="B18" s="17">
        <v>20</v>
      </c>
      <c r="C18" s="12" t="s">
        <v>56</v>
      </c>
      <c r="D18" s="18" t="s">
        <v>261</v>
      </c>
      <c r="E18" s="18">
        <v>75</v>
      </c>
      <c r="F18" s="18">
        <v>65</v>
      </c>
      <c r="G18" s="18">
        <v>75</v>
      </c>
      <c r="H18" s="18">
        <v>65</v>
      </c>
      <c r="I18" s="18">
        <v>7</v>
      </c>
      <c r="J18" s="18">
        <v>23</v>
      </c>
      <c r="K18" s="18">
        <v>4</v>
      </c>
      <c r="L18">
        <v>0</v>
      </c>
    </row>
    <row r="19" spans="1:12" ht="15.75" thickBot="1">
      <c r="A19" s="16" t="s">
        <v>555</v>
      </c>
      <c r="B19" s="17">
        <v>100</v>
      </c>
      <c r="C19" s="12" t="s">
        <v>261</v>
      </c>
      <c r="D19" s="18" t="s">
        <v>78</v>
      </c>
      <c r="E19" s="18">
        <v>68</v>
      </c>
      <c r="F19" s="18">
        <v>72</v>
      </c>
      <c r="G19" s="18">
        <v>68</v>
      </c>
      <c r="H19" s="18">
        <v>72</v>
      </c>
      <c r="I19" s="18">
        <v>6</v>
      </c>
      <c r="J19" s="18">
        <v>26</v>
      </c>
      <c r="K19" s="18">
        <v>4</v>
      </c>
      <c r="L19">
        <v>0</v>
      </c>
    </row>
    <row r="20" spans="1:12" ht="15.75" thickBot="1">
      <c r="A20" s="16" t="s">
        <v>555</v>
      </c>
      <c r="B20" s="19">
        <v>7</v>
      </c>
      <c r="C20" s="12" t="s">
        <v>78</v>
      </c>
      <c r="D20" s="18" t="s">
        <v>184</v>
      </c>
      <c r="E20" s="18">
        <v>70</v>
      </c>
      <c r="F20" s="18">
        <v>70</v>
      </c>
      <c r="G20" s="18">
        <v>70</v>
      </c>
      <c r="H20" s="18">
        <v>70</v>
      </c>
      <c r="I20" s="18">
        <v>7</v>
      </c>
      <c r="J20" s="18">
        <v>24</v>
      </c>
      <c r="K20" s="18">
        <v>5</v>
      </c>
      <c r="L20">
        <v>0</v>
      </c>
    </row>
    <row r="21" spans="1:12" ht="15.75" thickBot="1">
      <c r="A21" s="16" t="s">
        <v>555</v>
      </c>
      <c r="B21" s="17">
        <v>10</v>
      </c>
      <c r="C21" s="12" t="s">
        <v>184</v>
      </c>
      <c r="D21" s="18" t="s">
        <v>245</v>
      </c>
      <c r="E21" s="18">
        <v>73</v>
      </c>
      <c r="F21" s="18">
        <v>67</v>
      </c>
      <c r="G21" s="18">
        <v>73</v>
      </c>
      <c r="H21" s="18">
        <v>67</v>
      </c>
      <c r="I21" s="18">
        <v>5</v>
      </c>
      <c r="J21" s="18">
        <v>25</v>
      </c>
      <c r="K21" s="18">
        <v>5</v>
      </c>
      <c r="L21">
        <v>0</v>
      </c>
    </row>
    <row r="22" spans="1:12" ht="15.75" thickBot="1">
      <c r="A22" s="16" t="s">
        <v>555</v>
      </c>
      <c r="B22" s="17">
        <v>65</v>
      </c>
      <c r="C22" s="12" t="s">
        <v>245</v>
      </c>
      <c r="D22" s="18" t="s">
        <v>241</v>
      </c>
      <c r="E22" s="18">
        <v>67</v>
      </c>
      <c r="F22" s="18">
        <v>73</v>
      </c>
      <c r="G22" s="18">
        <v>67</v>
      </c>
      <c r="H22" s="18">
        <v>73</v>
      </c>
      <c r="I22" s="18">
        <v>5</v>
      </c>
      <c r="J22" s="18">
        <v>25</v>
      </c>
      <c r="K22" s="18">
        <v>5</v>
      </c>
      <c r="L22">
        <v>0</v>
      </c>
    </row>
    <row r="23" spans="1:12" ht="15.75" thickBot="1">
      <c r="A23" s="16" t="s">
        <v>555</v>
      </c>
      <c r="B23" s="19">
        <v>12</v>
      </c>
      <c r="C23" s="12" t="s">
        <v>241</v>
      </c>
      <c r="D23" s="18" t="s">
        <v>305</v>
      </c>
      <c r="E23" s="18">
        <v>71</v>
      </c>
      <c r="F23" s="18">
        <v>69</v>
      </c>
      <c r="G23" s="18">
        <v>71</v>
      </c>
      <c r="H23" s="18">
        <v>69</v>
      </c>
      <c r="I23" s="18">
        <v>8</v>
      </c>
      <c r="J23" s="18">
        <v>22</v>
      </c>
      <c r="K23" s="18">
        <v>6</v>
      </c>
      <c r="L23">
        <v>0</v>
      </c>
    </row>
    <row r="24" spans="1:12" ht="15.75" thickBot="1">
      <c r="A24" s="16" t="s">
        <v>555</v>
      </c>
      <c r="B24" s="17">
        <v>20</v>
      </c>
      <c r="C24" s="12" t="s">
        <v>336</v>
      </c>
      <c r="D24" s="18" t="s">
        <v>134</v>
      </c>
      <c r="E24" s="18">
        <v>70</v>
      </c>
      <c r="F24" s="18">
        <v>71</v>
      </c>
      <c r="G24" s="18">
        <v>70</v>
      </c>
      <c r="H24" s="18">
        <v>71</v>
      </c>
      <c r="I24" s="18">
        <v>5</v>
      </c>
      <c r="J24" s="18">
        <v>24</v>
      </c>
      <c r="K24" s="18">
        <v>6</v>
      </c>
      <c r="L24">
        <v>0</v>
      </c>
    </row>
    <row r="25" spans="1:12" ht="15.75" thickBot="1">
      <c r="A25" s="16" t="s">
        <v>519</v>
      </c>
      <c r="B25" s="17">
        <v>3</v>
      </c>
      <c r="C25" s="12" t="s">
        <v>134</v>
      </c>
      <c r="D25" s="18" t="s">
        <v>31</v>
      </c>
      <c r="E25" s="18">
        <v>67</v>
      </c>
      <c r="F25" s="18">
        <v>74</v>
      </c>
      <c r="G25" s="18">
        <v>67</v>
      </c>
      <c r="H25" s="18">
        <v>74</v>
      </c>
      <c r="I25" s="18">
        <v>8</v>
      </c>
      <c r="J25" s="18">
        <v>23</v>
      </c>
      <c r="K25" s="18">
        <v>4</v>
      </c>
      <c r="L25">
        <v>0</v>
      </c>
    </row>
    <row r="26" spans="1:12" ht="15.75" thickBot="1">
      <c r="A26" s="16" t="s">
        <v>519</v>
      </c>
      <c r="B26" s="19">
        <v>19</v>
      </c>
      <c r="C26" s="12" t="s">
        <v>31</v>
      </c>
      <c r="D26" s="18" t="s">
        <v>92</v>
      </c>
      <c r="E26" s="18">
        <v>68</v>
      </c>
      <c r="F26" s="18">
        <v>73</v>
      </c>
      <c r="G26" s="18">
        <v>68</v>
      </c>
      <c r="H26" s="18">
        <v>73</v>
      </c>
      <c r="I26" s="18">
        <v>7</v>
      </c>
      <c r="J26" s="18">
        <v>23</v>
      </c>
      <c r="K26" s="18">
        <v>6</v>
      </c>
      <c r="L26">
        <v>0</v>
      </c>
    </row>
    <row r="27" spans="1:12" ht="15.75" thickBot="1">
      <c r="A27" s="16" t="s">
        <v>519</v>
      </c>
      <c r="B27" s="19">
        <v>14</v>
      </c>
      <c r="C27" s="12" t="s">
        <v>92</v>
      </c>
      <c r="D27" s="18" t="s">
        <v>218</v>
      </c>
      <c r="E27" s="18">
        <v>72</v>
      </c>
      <c r="F27" s="18">
        <v>69</v>
      </c>
      <c r="G27" s="18">
        <v>72</v>
      </c>
      <c r="H27" s="18">
        <v>69</v>
      </c>
      <c r="I27" s="18">
        <v>4</v>
      </c>
      <c r="J27" s="18">
        <v>29</v>
      </c>
      <c r="K27" s="18">
        <v>3</v>
      </c>
      <c r="L27">
        <v>0</v>
      </c>
    </row>
    <row r="28" spans="1:12" ht="15.75" thickBot="1">
      <c r="A28" s="16" t="s">
        <v>519</v>
      </c>
      <c r="B28" s="17">
        <v>38</v>
      </c>
      <c r="C28" s="12" t="s">
        <v>218</v>
      </c>
      <c r="D28" s="18" t="s">
        <v>297</v>
      </c>
      <c r="E28" s="18">
        <v>70</v>
      </c>
      <c r="F28" s="18">
        <v>71</v>
      </c>
      <c r="G28" s="18">
        <v>70</v>
      </c>
      <c r="H28" s="18">
        <v>71</v>
      </c>
      <c r="I28" s="18">
        <v>6</v>
      </c>
      <c r="J28" s="18">
        <v>25</v>
      </c>
      <c r="K28" s="18">
        <v>5</v>
      </c>
      <c r="L28">
        <v>0</v>
      </c>
    </row>
    <row r="29" spans="1:12" ht="15.75" thickBot="1">
      <c r="A29" s="16" t="s">
        <v>519</v>
      </c>
      <c r="B29" s="17">
        <v>3</v>
      </c>
      <c r="C29" s="12" t="s">
        <v>297</v>
      </c>
      <c r="D29" s="18" t="s">
        <v>833</v>
      </c>
      <c r="E29" s="18">
        <v>71</v>
      </c>
      <c r="F29" s="18">
        <v>70</v>
      </c>
      <c r="G29" s="18">
        <v>71</v>
      </c>
      <c r="H29" s="18">
        <v>70</v>
      </c>
      <c r="I29" s="18">
        <v>8</v>
      </c>
      <c r="J29" s="18">
        <v>22</v>
      </c>
      <c r="K29" s="18">
        <v>5</v>
      </c>
      <c r="L29">
        <v>1</v>
      </c>
    </row>
    <row r="30" spans="1:12" ht="15.75" thickBot="1">
      <c r="A30" s="16" t="s">
        <v>122</v>
      </c>
      <c r="B30" s="17">
        <v>33</v>
      </c>
      <c r="C30" s="12" t="s">
        <v>167</v>
      </c>
      <c r="D30" s="18" t="s">
        <v>77</v>
      </c>
      <c r="E30" s="18">
        <v>68</v>
      </c>
      <c r="F30" s="18">
        <v>73</v>
      </c>
      <c r="G30" s="18">
        <v>68</v>
      </c>
      <c r="H30" s="18">
        <v>73</v>
      </c>
      <c r="I30" s="18">
        <v>7</v>
      </c>
      <c r="J30" s="18">
        <v>23</v>
      </c>
      <c r="K30" s="18">
        <v>6</v>
      </c>
      <c r="L30">
        <v>0</v>
      </c>
    </row>
    <row r="31" spans="1:12" ht="15.75" thickBot="1">
      <c r="A31" s="16" t="s">
        <v>122</v>
      </c>
      <c r="B31" s="19">
        <v>2</v>
      </c>
      <c r="C31" s="12" t="s">
        <v>264</v>
      </c>
      <c r="D31" s="18" t="s">
        <v>271</v>
      </c>
      <c r="E31" s="18">
        <v>72</v>
      </c>
      <c r="F31" s="18">
        <v>69</v>
      </c>
      <c r="G31" s="18">
        <v>72</v>
      </c>
      <c r="H31" s="18">
        <v>69</v>
      </c>
      <c r="I31" s="18">
        <v>5</v>
      </c>
      <c r="J31" s="18">
        <v>27</v>
      </c>
      <c r="K31" s="18">
        <v>4</v>
      </c>
      <c r="L31">
        <v>0</v>
      </c>
    </row>
    <row r="32" spans="1:12" ht="15.75" thickBot="1">
      <c r="A32" s="16" t="s">
        <v>122</v>
      </c>
      <c r="B32" s="17">
        <v>53</v>
      </c>
      <c r="C32" s="12" t="s">
        <v>217</v>
      </c>
      <c r="D32" s="18" t="s">
        <v>167</v>
      </c>
      <c r="E32" s="18">
        <v>72</v>
      </c>
      <c r="F32" s="18">
        <v>70</v>
      </c>
      <c r="G32" s="18">
        <v>72</v>
      </c>
      <c r="H32" s="18">
        <v>70</v>
      </c>
      <c r="I32" s="18">
        <v>6</v>
      </c>
      <c r="J32" s="18">
        <v>24</v>
      </c>
      <c r="K32" s="18">
        <v>6</v>
      </c>
      <c r="L32">
        <v>0</v>
      </c>
    </row>
    <row r="33" spans="1:12" ht="15.75" thickBot="1">
      <c r="A33" s="16" t="s">
        <v>122</v>
      </c>
      <c r="B33" s="17">
        <v>71</v>
      </c>
      <c r="C33" s="12" t="s">
        <v>145</v>
      </c>
      <c r="D33" s="18" t="s">
        <v>264</v>
      </c>
      <c r="E33" s="18">
        <v>70</v>
      </c>
      <c r="F33" s="18">
        <v>72</v>
      </c>
      <c r="G33" s="18">
        <v>70</v>
      </c>
      <c r="H33" s="18">
        <v>72</v>
      </c>
      <c r="I33" s="18">
        <v>5</v>
      </c>
      <c r="J33" s="18">
        <v>24</v>
      </c>
      <c r="K33" s="18">
        <v>5</v>
      </c>
      <c r="L33">
        <v>1</v>
      </c>
    </row>
    <row r="34" spans="1:12" ht="15.75" thickBot="1">
      <c r="A34" s="16" t="s">
        <v>122</v>
      </c>
      <c r="B34" s="17">
        <v>8</v>
      </c>
      <c r="C34" s="12" t="s">
        <v>273</v>
      </c>
      <c r="D34" s="18" t="s">
        <v>217</v>
      </c>
      <c r="E34" s="18">
        <v>73</v>
      </c>
      <c r="F34" s="18">
        <v>69</v>
      </c>
      <c r="G34" s="18">
        <v>73</v>
      </c>
      <c r="H34" s="18">
        <v>69</v>
      </c>
      <c r="I34" s="18">
        <v>7</v>
      </c>
      <c r="J34" s="18">
        <v>22</v>
      </c>
      <c r="K34" s="18">
        <v>7</v>
      </c>
      <c r="L34">
        <v>0</v>
      </c>
    </row>
    <row r="35" spans="1:12" ht="15.75" thickBot="1">
      <c r="A35" s="16" t="s">
        <v>122</v>
      </c>
      <c r="B35" s="17">
        <v>8</v>
      </c>
      <c r="C35" s="12" t="s">
        <v>83</v>
      </c>
      <c r="D35" s="18" t="s">
        <v>145</v>
      </c>
      <c r="E35" s="18">
        <v>74</v>
      </c>
      <c r="F35" s="18">
        <v>68</v>
      </c>
      <c r="G35" s="18">
        <v>74</v>
      </c>
      <c r="H35" s="18">
        <v>68</v>
      </c>
      <c r="I35" s="18">
        <v>5</v>
      </c>
      <c r="J35" s="18">
        <v>27</v>
      </c>
      <c r="K35" s="18">
        <v>3</v>
      </c>
      <c r="L35">
        <v>1</v>
      </c>
    </row>
    <row r="36" spans="1:12" ht="15.75" thickBot="1">
      <c r="A36" s="16" t="s">
        <v>122</v>
      </c>
      <c r="B36" s="17">
        <v>33</v>
      </c>
      <c r="C36" s="12" t="s">
        <v>54</v>
      </c>
      <c r="D36" s="18" t="s">
        <v>273</v>
      </c>
      <c r="E36" s="18">
        <v>71</v>
      </c>
      <c r="F36" s="18">
        <v>71</v>
      </c>
      <c r="G36" s="18">
        <v>71</v>
      </c>
      <c r="H36" s="18">
        <v>71</v>
      </c>
      <c r="I36" s="18">
        <v>5</v>
      </c>
      <c r="J36" s="18">
        <v>24</v>
      </c>
      <c r="K36" s="18">
        <v>5</v>
      </c>
      <c r="L36">
        <v>1</v>
      </c>
    </row>
    <row r="37" spans="1:12" ht="15.75" thickBot="1">
      <c r="A37" s="16" t="s">
        <v>122</v>
      </c>
      <c r="B37" s="17">
        <v>8</v>
      </c>
      <c r="C37" s="12" t="s">
        <v>58</v>
      </c>
      <c r="D37" s="18" t="s">
        <v>83</v>
      </c>
      <c r="E37" s="18">
        <v>71</v>
      </c>
      <c r="F37" s="18">
        <v>71</v>
      </c>
      <c r="G37" s="18">
        <v>71</v>
      </c>
      <c r="H37" s="18">
        <v>71</v>
      </c>
      <c r="I37" s="18">
        <v>8</v>
      </c>
      <c r="J37" s="18">
        <v>20</v>
      </c>
      <c r="K37" s="18">
        <v>8</v>
      </c>
      <c r="L37">
        <v>0</v>
      </c>
    </row>
    <row r="38" spans="1:12" ht="15.75" thickBot="1">
      <c r="A38" s="16" t="s">
        <v>122</v>
      </c>
      <c r="B38" s="19">
        <v>25</v>
      </c>
      <c r="C38" s="12" t="s">
        <v>835</v>
      </c>
      <c r="D38" s="18" t="s">
        <v>54</v>
      </c>
      <c r="E38" s="18">
        <v>72</v>
      </c>
      <c r="F38" s="18">
        <v>70</v>
      </c>
      <c r="G38" s="18">
        <v>72</v>
      </c>
      <c r="H38" s="18">
        <v>70</v>
      </c>
      <c r="I38" s="18">
        <v>3</v>
      </c>
      <c r="J38" s="18">
        <v>30</v>
      </c>
      <c r="K38" s="18">
        <v>3</v>
      </c>
      <c r="L38">
        <v>0</v>
      </c>
    </row>
    <row r="39" spans="1:12" ht="15.75" thickBot="1">
      <c r="A39" s="16" t="s">
        <v>122</v>
      </c>
      <c r="B39" s="17">
        <v>53</v>
      </c>
      <c r="C39" s="12" t="s">
        <v>160</v>
      </c>
      <c r="D39" s="18" t="s">
        <v>58</v>
      </c>
      <c r="E39" s="18">
        <v>71</v>
      </c>
      <c r="F39" s="18">
        <v>71</v>
      </c>
      <c r="G39" s="18">
        <v>71</v>
      </c>
      <c r="H39" s="18">
        <v>71</v>
      </c>
      <c r="I39" s="18">
        <v>7</v>
      </c>
      <c r="J39" s="18">
        <v>22</v>
      </c>
      <c r="K39" s="18">
        <v>7</v>
      </c>
      <c r="L39">
        <v>0</v>
      </c>
    </row>
    <row r="40" spans="1:12" ht="15.75" thickBot="1">
      <c r="A40" s="16" t="s">
        <v>122</v>
      </c>
      <c r="B40" s="17">
        <v>33</v>
      </c>
      <c r="C40" s="12" t="s">
        <v>254</v>
      </c>
      <c r="D40" s="18" t="s">
        <v>835</v>
      </c>
      <c r="E40" s="18">
        <v>65</v>
      </c>
      <c r="F40" s="18">
        <v>77</v>
      </c>
      <c r="G40" s="18">
        <v>65</v>
      </c>
      <c r="H40" s="18">
        <v>77</v>
      </c>
      <c r="I40" s="18">
        <v>5</v>
      </c>
      <c r="J40" s="18">
        <v>21</v>
      </c>
      <c r="K40" s="18">
        <v>7</v>
      </c>
      <c r="L40">
        <v>1</v>
      </c>
    </row>
    <row r="41" spans="1:12" ht="15.75" thickBot="1">
      <c r="A41" s="16" t="s">
        <v>122</v>
      </c>
      <c r="B41" s="17">
        <v>8</v>
      </c>
      <c r="C41" s="12" t="s">
        <v>213</v>
      </c>
      <c r="D41" s="18" t="s">
        <v>160</v>
      </c>
      <c r="E41" s="18">
        <v>73</v>
      </c>
      <c r="F41" s="18">
        <v>69</v>
      </c>
      <c r="G41" s="18">
        <v>73</v>
      </c>
      <c r="H41" s="18">
        <v>69</v>
      </c>
      <c r="I41" s="18">
        <v>8</v>
      </c>
      <c r="J41" s="18">
        <v>20</v>
      </c>
      <c r="K41" s="18">
        <v>8</v>
      </c>
      <c r="L41">
        <v>0</v>
      </c>
    </row>
    <row r="42" spans="1:12" ht="15.75" thickBot="1">
      <c r="A42" s="16" t="s">
        <v>122</v>
      </c>
      <c r="B42" s="19">
        <v>9</v>
      </c>
      <c r="C42" s="12" t="s">
        <v>250</v>
      </c>
      <c r="D42" s="18" t="s">
        <v>222</v>
      </c>
      <c r="E42" s="18">
        <v>70</v>
      </c>
      <c r="F42" s="18">
        <v>72</v>
      </c>
      <c r="G42" s="18">
        <v>70</v>
      </c>
      <c r="H42" s="18">
        <v>72</v>
      </c>
      <c r="I42" s="18">
        <v>7</v>
      </c>
      <c r="J42" s="18">
        <v>22</v>
      </c>
      <c r="K42" s="18">
        <v>7</v>
      </c>
      <c r="L42">
        <v>0</v>
      </c>
    </row>
    <row r="43" spans="1:12" ht="15.75" thickBot="1">
      <c r="A43" s="16" t="s">
        <v>122</v>
      </c>
      <c r="B43" s="19">
        <v>19</v>
      </c>
      <c r="C43" s="12" t="s">
        <v>77</v>
      </c>
      <c r="D43" s="18" t="s">
        <v>250</v>
      </c>
      <c r="E43" s="18">
        <v>69</v>
      </c>
      <c r="F43" s="18">
        <v>73</v>
      </c>
      <c r="G43" s="18">
        <v>69</v>
      </c>
      <c r="H43" s="18">
        <v>73</v>
      </c>
      <c r="I43" s="18">
        <v>6</v>
      </c>
      <c r="J43" s="18">
        <v>24</v>
      </c>
      <c r="K43" s="18">
        <v>6</v>
      </c>
      <c r="L43">
        <v>0</v>
      </c>
    </row>
    <row r="44" spans="1:12" ht="15.75" thickBot="1">
      <c r="A44" s="16" t="s">
        <v>122</v>
      </c>
      <c r="B44" s="17">
        <v>33</v>
      </c>
      <c r="C44" s="12" t="s">
        <v>271</v>
      </c>
      <c r="D44" s="18" t="s">
        <v>29</v>
      </c>
      <c r="E44" s="18">
        <v>73</v>
      </c>
      <c r="F44" s="18">
        <v>70</v>
      </c>
      <c r="G44" s="18">
        <v>73</v>
      </c>
      <c r="H44" s="18">
        <v>70</v>
      </c>
      <c r="I44" s="18">
        <v>4</v>
      </c>
      <c r="J44" s="18">
        <v>28</v>
      </c>
      <c r="K44" s="18">
        <v>3</v>
      </c>
      <c r="L44">
        <v>1</v>
      </c>
    </row>
    <row r="45" spans="1:12" ht="15.75" thickBot="1">
      <c r="A45" s="16" t="s">
        <v>122</v>
      </c>
      <c r="B45" s="19">
        <v>9</v>
      </c>
      <c r="C45" s="12" t="s">
        <v>133</v>
      </c>
      <c r="D45" s="18" t="s">
        <v>40</v>
      </c>
      <c r="E45" s="18">
        <v>71</v>
      </c>
      <c r="F45" s="18">
        <v>72</v>
      </c>
      <c r="G45" s="18">
        <v>71</v>
      </c>
      <c r="H45" s="18">
        <v>72</v>
      </c>
      <c r="I45" s="18">
        <v>7</v>
      </c>
      <c r="J45" s="18">
        <v>21</v>
      </c>
      <c r="K45" s="18">
        <v>8</v>
      </c>
      <c r="L45">
        <v>0</v>
      </c>
    </row>
    <row r="46" spans="1:12" ht="15.75" thickBot="1">
      <c r="A46" s="16" t="s">
        <v>246</v>
      </c>
      <c r="B46" s="17">
        <v>37</v>
      </c>
      <c r="C46" s="12" t="s">
        <v>29</v>
      </c>
      <c r="D46" s="18" t="s">
        <v>147</v>
      </c>
      <c r="E46" s="18">
        <v>71</v>
      </c>
      <c r="F46" s="18">
        <v>72</v>
      </c>
      <c r="G46" s="18">
        <v>71</v>
      </c>
      <c r="H46" s="18">
        <v>72</v>
      </c>
      <c r="I46" s="18">
        <v>4</v>
      </c>
      <c r="J46" s="18">
        <v>26</v>
      </c>
      <c r="K46" s="18">
        <v>4</v>
      </c>
      <c r="L46">
        <v>0</v>
      </c>
    </row>
    <row r="47" spans="1:12" ht="15.75" thickBot="1">
      <c r="A47" s="16" t="s">
        <v>246</v>
      </c>
      <c r="B47" s="19">
        <v>8</v>
      </c>
      <c r="C47" s="12" t="s">
        <v>40</v>
      </c>
      <c r="D47" s="18" t="s">
        <v>840</v>
      </c>
      <c r="E47" s="18">
        <v>72</v>
      </c>
      <c r="F47" s="18">
        <v>71</v>
      </c>
      <c r="G47" s="18">
        <v>72</v>
      </c>
      <c r="H47" s="18">
        <v>71</v>
      </c>
      <c r="I47" s="18">
        <v>6</v>
      </c>
      <c r="J47" s="18">
        <v>23</v>
      </c>
      <c r="K47" s="18">
        <v>7</v>
      </c>
      <c r="L47">
        <v>0</v>
      </c>
    </row>
    <row r="48" spans="1:12" ht="15.75" thickBot="1">
      <c r="A48" s="16" t="s">
        <v>246</v>
      </c>
      <c r="B48" s="19">
        <v>8</v>
      </c>
      <c r="C48" s="12" t="s">
        <v>147</v>
      </c>
      <c r="D48" s="18" t="s">
        <v>213</v>
      </c>
      <c r="E48" s="18">
        <v>71</v>
      </c>
      <c r="F48" s="18">
        <v>72</v>
      </c>
      <c r="G48" s="18">
        <v>71</v>
      </c>
      <c r="H48" s="18">
        <v>72</v>
      </c>
      <c r="I48" s="18">
        <v>6</v>
      </c>
      <c r="J48" s="18">
        <v>23</v>
      </c>
      <c r="K48" s="18">
        <v>7</v>
      </c>
      <c r="L48">
        <v>0</v>
      </c>
    </row>
    <row r="49" spans="1:12" ht="15.75" thickBot="1">
      <c r="A49" s="16" t="s">
        <v>246</v>
      </c>
      <c r="B49" s="19">
        <v>8</v>
      </c>
      <c r="C49" s="12" t="s">
        <v>243</v>
      </c>
      <c r="D49" s="18" t="s">
        <v>243</v>
      </c>
      <c r="E49" s="18">
        <v>71</v>
      </c>
      <c r="F49" s="18">
        <v>72</v>
      </c>
      <c r="G49" s="18">
        <v>71</v>
      </c>
      <c r="H49" s="18">
        <v>72</v>
      </c>
      <c r="I49" s="18">
        <v>6</v>
      </c>
      <c r="J49" s="18">
        <v>24</v>
      </c>
      <c r="K49" s="18">
        <v>5</v>
      </c>
      <c r="L49">
        <v>1</v>
      </c>
    </row>
    <row r="50" spans="1:12" ht="15.75" thickBot="1">
      <c r="A50" s="16" t="s">
        <v>246</v>
      </c>
      <c r="B50" s="19">
        <v>35</v>
      </c>
      <c r="C50" s="12" t="s">
        <v>204</v>
      </c>
      <c r="D50" s="18" t="s">
        <v>257</v>
      </c>
      <c r="E50" s="18">
        <v>73</v>
      </c>
      <c r="F50" s="18">
        <v>70</v>
      </c>
      <c r="G50" s="18">
        <v>73</v>
      </c>
      <c r="H50" s="18">
        <v>70</v>
      </c>
      <c r="I50" s="18">
        <v>4</v>
      </c>
      <c r="J50" s="18">
        <v>27</v>
      </c>
      <c r="K50" s="18">
        <v>5</v>
      </c>
      <c r="L50">
        <v>0</v>
      </c>
    </row>
    <row r="51" spans="1:12" ht="15.75" thickBot="1">
      <c r="A51" s="16" t="s">
        <v>843</v>
      </c>
      <c r="B51" s="17">
        <v>12</v>
      </c>
      <c r="C51" s="12" t="s">
        <v>361</v>
      </c>
      <c r="D51" s="18" t="s">
        <v>176</v>
      </c>
      <c r="E51" s="18">
        <v>74</v>
      </c>
      <c r="F51" s="18">
        <v>69</v>
      </c>
      <c r="G51" s="18">
        <v>74</v>
      </c>
      <c r="H51" s="18">
        <v>69</v>
      </c>
      <c r="I51" s="18">
        <v>5</v>
      </c>
      <c r="J51" s="18">
        <v>25</v>
      </c>
      <c r="K51" s="18">
        <v>6</v>
      </c>
      <c r="L51">
        <v>0</v>
      </c>
    </row>
    <row r="52" spans="1:12" ht="15.75" thickBot="1">
      <c r="A52" s="16" t="s">
        <v>843</v>
      </c>
      <c r="B52" s="17">
        <v>32</v>
      </c>
      <c r="C52" s="12" t="s">
        <v>166</v>
      </c>
      <c r="D52" s="18" t="s">
        <v>61</v>
      </c>
      <c r="E52" s="18">
        <v>72</v>
      </c>
      <c r="F52" s="18">
        <v>72</v>
      </c>
      <c r="G52" s="18">
        <v>72</v>
      </c>
      <c r="H52" s="18">
        <v>72</v>
      </c>
      <c r="I52" s="18">
        <v>5</v>
      </c>
      <c r="J52" s="18">
        <v>25</v>
      </c>
      <c r="K52" s="18">
        <v>5</v>
      </c>
      <c r="L52">
        <v>1</v>
      </c>
    </row>
    <row r="53" spans="1:12" ht="15.75" thickBot="1">
      <c r="A53" s="16" t="s">
        <v>843</v>
      </c>
      <c r="B53" s="19">
        <v>23</v>
      </c>
      <c r="C53" s="12" t="s">
        <v>175</v>
      </c>
      <c r="D53" s="18" t="s">
        <v>166</v>
      </c>
      <c r="E53" s="18">
        <v>73</v>
      </c>
      <c r="F53" s="18">
        <v>71</v>
      </c>
      <c r="G53" s="18">
        <v>73</v>
      </c>
      <c r="H53" s="18">
        <v>71</v>
      </c>
      <c r="I53" s="18">
        <v>7</v>
      </c>
      <c r="J53" s="18">
        <v>22</v>
      </c>
      <c r="K53" s="18">
        <v>5</v>
      </c>
      <c r="L53">
        <v>2</v>
      </c>
    </row>
    <row r="54" spans="1:12" ht="15.75" thickBot="1">
      <c r="A54" s="16" t="s">
        <v>843</v>
      </c>
      <c r="B54" s="19">
        <v>13</v>
      </c>
      <c r="C54" s="12" t="s">
        <v>212</v>
      </c>
      <c r="D54" s="18" t="s">
        <v>175</v>
      </c>
      <c r="E54" s="18">
        <v>70</v>
      </c>
      <c r="F54" s="18">
        <v>74</v>
      </c>
      <c r="G54" s="18">
        <v>70</v>
      </c>
      <c r="H54" s="18">
        <v>74</v>
      </c>
      <c r="I54" s="18">
        <v>5</v>
      </c>
      <c r="J54" s="18">
        <v>24</v>
      </c>
      <c r="K54" s="18">
        <v>7</v>
      </c>
      <c r="L54">
        <v>0</v>
      </c>
    </row>
    <row r="55" spans="1:12" ht="15.75" thickBot="1">
      <c r="A55" s="16" t="s">
        <v>843</v>
      </c>
      <c r="B55" s="17">
        <v>12</v>
      </c>
      <c r="C55" s="12" t="s">
        <v>210</v>
      </c>
      <c r="D55" s="18" t="s">
        <v>212</v>
      </c>
      <c r="E55" s="18">
        <v>71</v>
      </c>
      <c r="F55" s="18">
        <v>73</v>
      </c>
      <c r="G55" s="18">
        <v>71</v>
      </c>
      <c r="H55" s="18">
        <v>73</v>
      </c>
      <c r="I55" s="18">
        <v>4</v>
      </c>
      <c r="J55" s="18">
        <v>26</v>
      </c>
      <c r="K55" s="18">
        <v>6</v>
      </c>
      <c r="L55">
        <v>0</v>
      </c>
    </row>
    <row r="56" spans="1:12" ht="15.75" thickBot="1">
      <c r="A56" s="16" t="s">
        <v>843</v>
      </c>
      <c r="B56" s="19">
        <v>13</v>
      </c>
      <c r="C56" s="12" t="s">
        <v>80</v>
      </c>
      <c r="D56" s="18" t="s">
        <v>210</v>
      </c>
      <c r="E56" s="18">
        <v>72</v>
      </c>
      <c r="F56" s="18">
        <v>72</v>
      </c>
      <c r="G56" s="18">
        <v>72</v>
      </c>
      <c r="H56" s="18">
        <v>72</v>
      </c>
      <c r="I56" s="18">
        <v>6</v>
      </c>
      <c r="J56" s="18">
        <v>23</v>
      </c>
      <c r="K56" s="18">
        <v>6</v>
      </c>
      <c r="L56">
        <v>1</v>
      </c>
    </row>
    <row r="57" spans="1:12" ht="15.75" thickBot="1">
      <c r="A57" s="16" t="s">
        <v>843</v>
      </c>
      <c r="B57" s="19">
        <v>40</v>
      </c>
      <c r="C57" s="12" t="s">
        <v>278</v>
      </c>
      <c r="D57" s="18" t="s">
        <v>80</v>
      </c>
      <c r="E57" s="18">
        <v>71</v>
      </c>
      <c r="F57" s="18">
        <v>73</v>
      </c>
      <c r="G57" s="18">
        <v>71</v>
      </c>
      <c r="H57" s="18">
        <v>73</v>
      </c>
      <c r="I57" s="18">
        <v>8</v>
      </c>
      <c r="J57" s="18">
        <v>19</v>
      </c>
      <c r="K57" s="18">
        <v>8</v>
      </c>
      <c r="L57">
        <v>1</v>
      </c>
    </row>
    <row r="58" spans="1:12" ht="15.75" thickBot="1">
      <c r="A58" s="16" t="s">
        <v>843</v>
      </c>
      <c r="B58" s="19">
        <v>23</v>
      </c>
      <c r="C58" s="12" t="s">
        <v>49</v>
      </c>
      <c r="D58" s="18" t="s">
        <v>278</v>
      </c>
      <c r="E58" s="18">
        <v>68</v>
      </c>
      <c r="F58" s="18">
        <v>76</v>
      </c>
      <c r="G58" s="18">
        <v>68</v>
      </c>
      <c r="H58" s="18">
        <v>76</v>
      </c>
      <c r="I58" s="18">
        <v>6</v>
      </c>
      <c r="J58" s="18">
        <v>24</v>
      </c>
      <c r="K58" s="18">
        <v>4</v>
      </c>
      <c r="L58">
        <v>2</v>
      </c>
    </row>
    <row r="59" spans="1:12" ht="15.75" thickBot="1">
      <c r="A59" s="16" t="s">
        <v>843</v>
      </c>
      <c r="B59" s="19">
        <v>13</v>
      </c>
      <c r="C59" s="12" t="s">
        <v>73</v>
      </c>
      <c r="D59" s="18" t="s">
        <v>49</v>
      </c>
      <c r="E59" s="18">
        <v>70</v>
      </c>
      <c r="F59" s="18">
        <v>74</v>
      </c>
      <c r="G59" s="18">
        <v>70</v>
      </c>
      <c r="H59" s="18">
        <v>74</v>
      </c>
      <c r="I59" s="18">
        <v>6</v>
      </c>
      <c r="J59" s="18">
        <v>23</v>
      </c>
      <c r="K59" s="18">
        <v>6</v>
      </c>
      <c r="L59">
        <v>1</v>
      </c>
    </row>
    <row r="60" spans="1:12" ht="15.75" thickBot="1">
      <c r="A60" s="16" t="s">
        <v>843</v>
      </c>
      <c r="B60" s="19">
        <v>13</v>
      </c>
      <c r="C60" s="12" t="s">
        <v>277</v>
      </c>
      <c r="D60" s="18" t="s">
        <v>73</v>
      </c>
      <c r="E60" s="18">
        <v>71</v>
      </c>
      <c r="F60" s="18">
        <v>73</v>
      </c>
      <c r="G60" s="18">
        <v>71</v>
      </c>
      <c r="H60" s="18">
        <v>73</v>
      </c>
      <c r="I60" s="18">
        <v>6</v>
      </c>
      <c r="J60" s="18">
        <v>22</v>
      </c>
      <c r="K60" s="18">
        <v>8</v>
      </c>
      <c r="L60">
        <v>0</v>
      </c>
    </row>
    <row r="61" spans="1:12" ht="15.75" thickBot="1">
      <c r="A61" s="16" t="s">
        <v>843</v>
      </c>
      <c r="B61" s="19">
        <v>40</v>
      </c>
      <c r="C61" s="12" t="s">
        <v>248</v>
      </c>
      <c r="D61" s="18" t="s">
        <v>277</v>
      </c>
      <c r="E61" s="18">
        <v>71</v>
      </c>
      <c r="F61" s="18">
        <v>73</v>
      </c>
      <c r="G61" s="18">
        <v>71</v>
      </c>
      <c r="H61" s="18">
        <v>73</v>
      </c>
      <c r="I61" s="18">
        <v>6</v>
      </c>
      <c r="J61" s="18">
        <v>22</v>
      </c>
      <c r="K61" s="18">
        <v>8</v>
      </c>
      <c r="L61">
        <v>0</v>
      </c>
    </row>
    <row r="62" spans="1:12" ht="15.75" thickBot="1">
      <c r="A62" s="16" t="s">
        <v>843</v>
      </c>
      <c r="B62" s="17">
        <v>12</v>
      </c>
      <c r="C62" s="12" t="s">
        <v>276</v>
      </c>
      <c r="D62" s="18" t="s">
        <v>248</v>
      </c>
      <c r="E62" s="18">
        <v>68</v>
      </c>
      <c r="F62" s="18">
        <v>76</v>
      </c>
      <c r="G62" s="18">
        <v>68</v>
      </c>
      <c r="H62" s="18">
        <v>76</v>
      </c>
      <c r="I62" s="18">
        <v>7</v>
      </c>
      <c r="J62" s="18">
        <v>21</v>
      </c>
      <c r="K62" s="18">
        <v>7</v>
      </c>
      <c r="L62">
        <v>1</v>
      </c>
    </row>
    <row r="63" spans="1:12" ht="15.75" thickBot="1">
      <c r="A63" s="16" t="s">
        <v>843</v>
      </c>
      <c r="B63" s="17">
        <v>50</v>
      </c>
      <c r="C63" s="12" t="s">
        <v>137</v>
      </c>
      <c r="D63" s="18" t="s">
        <v>276</v>
      </c>
      <c r="E63" s="18">
        <v>72</v>
      </c>
      <c r="F63" s="18">
        <v>72</v>
      </c>
      <c r="G63" s="18">
        <v>72</v>
      </c>
      <c r="H63" s="18">
        <v>72</v>
      </c>
      <c r="I63" s="18">
        <v>6</v>
      </c>
      <c r="J63" s="18">
        <v>23</v>
      </c>
      <c r="K63" s="18">
        <v>6</v>
      </c>
      <c r="L63">
        <v>1</v>
      </c>
    </row>
    <row r="64" spans="1:12" ht="15.75" thickBot="1">
      <c r="A64" s="16" t="s">
        <v>843</v>
      </c>
      <c r="B64" s="17">
        <v>32</v>
      </c>
      <c r="C64" s="12" t="s">
        <v>282</v>
      </c>
      <c r="D64" s="18" t="s">
        <v>137</v>
      </c>
      <c r="E64" s="18">
        <v>74</v>
      </c>
      <c r="F64" s="18">
        <v>70</v>
      </c>
      <c r="G64" s="18">
        <v>74</v>
      </c>
      <c r="H64" s="18">
        <v>70</v>
      </c>
      <c r="I64" s="18">
        <v>5</v>
      </c>
      <c r="J64" s="18">
        <v>24</v>
      </c>
      <c r="K64" s="18">
        <v>7</v>
      </c>
      <c r="L64">
        <v>0</v>
      </c>
    </row>
    <row r="65" spans="1:14" ht="15.75" thickBot="1">
      <c r="A65" s="16" t="s">
        <v>843</v>
      </c>
      <c r="B65" s="17">
        <v>32</v>
      </c>
      <c r="C65" s="12" t="s">
        <v>179</v>
      </c>
      <c r="D65" s="18" t="s">
        <v>282</v>
      </c>
      <c r="E65" s="18">
        <v>73</v>
      </c>
      <c r="F65" s="18">
        <v>71</v>
      </c>
      <c r="G65" s="18">
        <v>73</v>
      </c>
      <c r="H65" s="18">
        <v>71</v>
      </c>
      <c r="I65" s="18">
        <v>7</v>
      </c>
      <c r="J65" s="18">
        <v>20</v>
      </c>
      <c r="K65" s="18">
        <v>9</v>
      </c>
      <c r="L65">
        <v>0</v>
      </c>
    </row>
    <row r="66" spans="1:14" ht="15.75" thickBot="1">
      <c r="A66" s="16" t="s">
        <v>843</v>
      </c>
      <c r="B66" s="17">
        <v>50</v>
      </c>
      <c r="C66" s="12" t="s">
        <v>294</v>
      </c>
      <c r="D66" s="18" t="s">
        <v>179</v>
      </c>
      <c r="E66" s="18">
        <v>73</v>
      </c>
      <c r="F66" s="18">
        <v>71</v>
      </c>
      <c r="G66" s="18">
        <v>73</v>
      </c>
      <c r="H66" s="18">
        <v>71</v>
      </c>
      <c r="I66" s="18">
        <v>5</v>
      </c>
      <c r="J66" s="18">
        <v>24</v>
      </c>
      <c r="K66" s="18">
        <v>7</v>
      </c>
      <c r="L66">
        <v>0</v>
      </c>
    </row>
    <row r="67" spans="1:14" ht="15.75" thickBot="1">
      <c r="A67" s="16" t="s">
        <v>843</v>
      </c>
      <c r="B67" s="19">
        <v>30</v>
      </c>
      <c r="C67" s="12" t="s">
        <v>256</v>
      </c>
      <c r="D67" s="18" t="s">
        <v>65</v>
      </c>
      <c r="E67" s="18">
        <v>71</v>
      </c>
      <c r="F67" s="18">
        <v>73</v>
      </c>
      <c r="G67" s="18">
        <v>71</v>
      </c>
      <c r="H67" s="18">
        <v>73</v>
      </c>
      <c r="I67" s="18">
        <v>7</v>
      </c>
      <c r="J67" s="18">
        <v>21</v>
      </c>
      <c r="K67" s="18">
        <v>7</v>
      </c>
      <c r="L67">
        <v>1</v>
      </c>
    </row>
    <row r="68" spans="1:14" ht="15.75" thickBot="1">
      <c r="A68" s="16" t="s">
        <v>843</v>
      </c>
      <c r="B68" s="19">
        <v>13</v>
      </c>
      <c r="C68" s="12" t="s">
        <v>65</v>
      </c>
      <c r="D68" s="18" t="s">
        <v>164</v>
      </c>
      <c r="E68" s="18">
        <v>72</v>
      </c>
      <c r="F68" s="18">
        <v>72</v>
      </c>
      <c r="G68" s="18">
        <v>72</v>
      </c>
      <c r="H68" s="18">
        <v>72</v>
      </c>
      <c r="I68" s="18">
        <v>3</v>
      </c>
      <c r="J68" s="18">
        <v>28</v>
      </c>
      <c r="K68" s="18">
        <v>5</v>
      </c>
      <c r="L68">
        <v>0</v>
      </c>
    </row>
    <row r="69" spans="1:14" ht="15.75" thickBot="1">
      <c r="A69" s="16" t="s">
        <v>843</v>
      </c>
      <c r="B69" s="17">
        <v>12</v>
      </c>
      <c r="C69" s="12" t="s">
        <v>164</v>
      </c>
      <c r="D69" s="18" t="s">
        <v>94</v>
      </c>
      <c r="E69" s="18">
        <v>71</v>
      </c>
      <c r="F69" s="18">
        <v>73</v>
      </c>
      <c r="G69" s="18">
        <v>71</v>
      </c>
      <c r="H69" s="18">
        <v>73</v>
      </c>
      <c r="I69" s="18">
        <v>7</v>
      </c>
      <c r="J69" s="18">
        <v>22</v>
      </c>
      <c r="K69" s="18">
        <v>5</v>
      </c>
      <c r="L69">
        <v>2</v>
      </c>
    </row>
    <row r="70" spans="1:14" ht="15.75" thickBot="1">
      <c r="A70" s="16" t="s">
        <v>843</v>
      </c>
      <c r="B70" s="19">
        <v>23</v>
      </c>
      <c r="C70" s="12" t="s">
        <v>222</v>
      </c>
      <c r="D70" s="18" t="s">
        <v>55</v>
      </c>
      <c r="E70" s="18">
        <v>75</v>
      </c>
      <c r="F70" s="18">
        <v>69</v>
      </c>
      <c r="G70" s="18">
        <v>75</v>
      </c>
      <c r="H70" s="18">
        <v>69</v>
      </c>
      <c r="I70" s="18">
        <v>7</v>
      </c>
      <c r="J70" s="18">
        <v>20</v>
      </c>
      <c r="K70" s="18">
        <v>9</v>
      </c>
      <c r="L70">
        <v>0</v>
      </c>
    </row>
    <row r="71" spans="1:14" ht="15.75" thickBot="1">
      <c r="A71" s="16" t="s">
        <v>843</v>
      </c>
      <c r="B71" s="17">
        <v>32</v>
      </c>
      <c r="C71" s="12" t="s">
        <v>257</v>
      </c>
      <c r="D71" s="18" t="s">
        <v>133</v>
      </c>
      <c r="E71" s="18">
        <v>69</v>
      </c>
      <c r="F71" s="18">
        <v>75</v>
      </c>
      <c r="G71" s="18">
        <v>69</v>
      </c>
      <c r="H71" s="18">
        <v>75</v>
      </c>
      <c r="I71" s="18">
        <v>3</v>
      </c>
      <c r="J71" s="18">
        <v>25</v>
      </c>
      <c r="K71" s="18">
        <v>7</v>
      </c>
      <c r="L71">
        <v>0</v>
      </c>
    </row>
    <row r="72" spans="1:14" ht="15.75" thickBot="1">
      <c r="A72" s="16" t="s">
        <v>843</v>
      </c>
      <c r="B72" s="19">
        <v>30</v>
      </c>
      <c r="C72" s="12" t="s">
        <v>827</v>
      </c>
      <c r="D72" s="18" t="s">
        <v>204</v>
      </c>
      <c r="E72" s="18">
        <v>68</v>
      </c>
      <c r="F72" s="18">
        <v>76</v>
      </c>
      <c r="G72" s="18">
        <v>68</v>
      </c>
      <c r="H72" s="18">
        <v>76</v>
      </c>
      <c r="I72" s="18">
        <v>10</v>
      </c>
      <c r="J72" s="18">
        <v>15</v>
      </c>
      <c r="K72" s="18">
        <v>10</v>
      </c>
      <c r="L72">
        <v>1</v>
      </c>
    </row>
    <row r="73" spans="1:14" ht="15.75" thickBot="1">
      <c r="A73" s="16" t="s">
        <v>843</v>
      </c>
      <c r="B73" s="19">
        <v>13</v>
      </c>
      <c r="C73" s="12" t="s">
        <v>94</v>
      </c>
      <c r="D73" s="18" t="s">
        <v>177</v>
      </c>
      <c r="E73" s="18">
        <v>73</v>
      </c>
      <c r="F73" s="18" t="s">
        <v>205</v>
      </c>
      <c r="G73" s="18">
        <v>73</v>
      </c>
      <c r="H73" s="18" t="s">
        <v>205</v>
      </c>
      <c r="I73" s="18">
        <v>5</v>
      </c>
      <c r="J73" s="18">
        <v>24</v>
      </c>
      <c r="K73" s="18">
        <v>5</v>
      </c>
      <c r="L73">
        <v>1</v>
      </c>
    </row>
    <row r="74" spans="1:14" ht="15.75" thickBot="1">
      <c r="A74" s="16" t="s">
        <v>843</v>
      </c>
      <c r="B74" s="17">
        <v>50</v>
      </c>
      <c r="C74" s="12" t="s">
        <v>176</v>
      </c>
      <c r="D74" s="18" t="s">
        <v>193</v>
      </c>
      <c r="E74" s="18">
        <v>73</v>
      </c>
      <c r="F74" s="18">
        <v>72</v>
      </c>
      <c r="G74" s="18">
        <v>73</v>
      </c>
      <c r="H74" s="18">
        <v>72</v>
      </c>
      <c r="I74" s="18">
        <v>4</v>
      </c>
      <c r="J74" s="18">
        <v>25</v>
      </c>
      <c r="K74" s="18">
        <v>7</v>
      </c>
      <c r="L74">
        <v>0</v>
      </c>
    </row>
    <row r="75" spans="1:14" ht="15.75" thickBot="1">
      <c r="A75" s="14" t="s">
        <v>844</v>
      </c>
      <c r="B75" s="14"/>
      <c r="C75" s="14"/>
      <c r="D75" s="14" t="s">
        <v>238</v>
      </c>
      <c r="E75" s="14">
        <v>68</v>
      </c>
      <c r="F75" s="14">
        <v>77</v>
      </c>
      <c r="G75" s="14">
        <v>68</v>
      </c>
      <c r="H75" s="14">
        <v>77</v>
      </c>
      <c r="I75" s="14">
        <v>4</v>
      </c>
      <c r="J75" s="14">
        <v>26</v>
      </c>
      <c r="K75" s="14">
        <v>5</v>
      </c>
      <c r="L75" s="14">
        <v>1</v>
      </c>
      <c r="M75" s="14"/>
      <c r="N75" s="14"/>
    </row>
    <row r="76" spans="1:14" ht="15.75" thickBot="1">
      <c r="A76" s="16" t="s">
        <v>375</v>
      </c>
      <c r="B76" s="17">
        <v>8</v>
      </c>
      <c r="C76" s="12" t="s">
        <v>193</v>
      </c>
      <c r="D76" s="18" t="s">
        <v>152</v>
      </c>
      <c r="E76" s="18">
        <v>71</v>
      </c>
      <c r="F76" s="18">
        <v>74</v>
      </c>
      <c r="G76" s="18">
        <v>71</v>
      </c>
      <c r="H76" s="18">
        <v>74</v>
      </c>
      <c r="I76" s="18">
        <v>4</v>
      </c>
      <c r="J76" s="18">
        <v>26</v>
      </c>
      <c r="K76" s="18">
        <v>5</v>
      </c>
      <c r="L76">
        <v>1</v>
      </c>
    </row>
    <row r="77" spans="1:14" ht="15.75" thickBot="1">
      <c r="A77" s="16" t="s">
        <v>375</v>
      </c>
      <c r="B77" s="19">
        <v>64</v>
      </c>
      <c r="C77" s="12" t="s">
        <v>238</v>
      </c>
      <c r="D77" s="18" t="s">
        <v>265</v>
      </c>
      <c r="E77" s="18">
        <v>72</v>
      </c>
      <c r="F77" s="18">
        <v>73</v>
      </c>
      <c r="G77" s="18">
        <v>72</v>
      </c>
      <c r="H77" s="18">
        <v>73</v>
      </c>
      <c r="I77" s="18">
        <v>7</v>
      </c>
      <c r="J77" s="18">
        <v>20</v>
      </c>
      <c r="K77" s="18">
        <v>8</v>
      </c>
      <c r="L77">
        <v>1</v>
      </c>
    </row>
    <row r="78" spans="1:14" ht="15.75" thickBot="1">
      <c r="A78" s="16" t="s">
        <v>375</v>
      </c>
      <c r="B78" s="19">
        <v>37</v>
      </c>
      <c r="C78" s="12" t="s">
        <v>152</v>
      </c>
      <c r="D78" s="18" t="s">
        <v>48</v>
      </c>
      <c r="E78" s="18">
        <v>77</v>
      </c>
      <c r="F78" s="18">
        <v>68</v>
      </c>
      <c r="G78" s="18">
        <v>77</v>
      </c>
      <c r="H78" s="18">
        <v>68</v>
      </c>
      <c r="I78" s="18">
        <v>6</v>
      </c>
      <c r="J78" s="18">
        <v>22</v>
      </c>
      <c r="K78" s="18">
        <v>3</v>
      </c>
      <c r="L78">
        <v>4</v>
      </c>
    </row>
    <row r="79" spans="1:14" ht="15.75" thickBot="1">
      <c r="A79" s="16" t="s">
        <v>375</v>
      </c>
      <c r="B79" s="19">
        <v>12</v>
      </c>
      <c r="C79" s="12" t="s">
        <v>265</v>
      </c>
      <c r="D79" s="18" t="s">
        <v>225</v>
      </c>
      <c r="E79" s="18">
        <v>74</v>
      </c>
      <c r="F79" s="18">
        <v>71</v>
      </c>
      <c r="G79" s="18">
        <v>74</v>
      </c>
      <c r="H79" s="18">
        <v>71</v>
      </c>
      <c r="I79" s="18">
        <v>5</v>
      </c>
      <c r="J79" s="18">
        <v>23</v>
      </c>
      <c r="K79" s="18">
        <v>8</v>
      </c>
      <c r="L79">
        <v>0</v>
      </c>
    </row>
    <row r="80" spans="1:14" ht="15.75" thickBot="1">
      <c r="A80" s="16" t="s">
        <v>375</v>
      </c>
      <c r="B80" s="17">
        <v>64</v>
      </c>
      <c r="C80" s="12" t="s">
        <v>48</v>
      </c>
      <c r="D80" s="18" t="s">
        <v>91</v>
      </c>
      <c r="E80" s="18">
        <v>72</v>
      </c>
      <c r="F80" s="18">
        <v>73</v>
      </c>
      <c r="G80" s="18">
        <v>72</v>
      </c>
      <c r="H80" s="18">
        <v>73</v>
      </c>
      <c r="I80" s="18">
        <v>6</v>
      </c>
      <c r="J80" s="18">
        <v>21</v>
      </c>
      <c r="K80" s="18">
        <v>9</v>
      </c>
      <c r="L80">
        <v>0</v>
      </c>
    </row>
    <row r="81" spans="1:12" ht="15.75" thickBot="1">
      <c r="A81" s="16" t="s">
        <v>375</v>
      </c>
      <c r="B81" s="17">
        <v>26</v>
      </c>
      <c r="C81" s="12" t="s">
        <v>225</v>
      </c>
      <c r="D81" s="18" t="s">
        <v>51</v>
      </c>
      <c r="E81" s="18">
        <v>75</v>
      </c>
      <c r="F81" s="18">
        <v>70</v>
      </c>
      <c r="G81" s="18">
        <v>75</v>
      </c>
      <c r="H81" s="18">
        <v>70</v>
      </c>
      <c r="I81" s="18">
        <v>8</v>
      </c>
      <c r="J81" s="18">
        <v>20</v>
      </c>
      <c r="K81" s="18">
        <v>7</v>
      </c>
      <c r="L81">
        <v>0</v>
      </c>
    </row>
    <row r="82" spans="1:12" ht="15.75" thickBot="1">
      <c r="A82" s="16" t="s">
        <v>375</v>
      </c>
      <c r="B82" s="19">
        <v>12</v>
      </c>
      <c r="C82" s="12" t="s">
        <v>91</v>
      </c>
      <c r="D82" s="18" t="s">
        <v>235</v>
      </c>
      <c r="E82" s="18">
        <v>74</v>
      </c>
      <c r="F82" s="18">
        <v>71</v>
      </c>
      <c r="G82" s="18">
        <v>74</v>
      </c>
      <c r="H82" s="18">
        <v>71</v>
      </c>
      <c r="I82" s="18">
        <v>4</v>
      </c>
      <c r="J82" s="18">
        <v>26</v>
      </c>
      <c r="K82" s="18">
        <v>5</v>
      </c>
      <c r="L82">
        <v>1</v>
      </c>
    </row>
    <row r="83" spans="1:12" ht="15.75" thickBot="1">
      <c r="A83" s="16" t="s">
        <v>375</v>
      </c>
      <c r="B83" s="17">
        <v>43</v>
      </c>
      <c r="C83" s="12" t="s">
        <v>51</v>
      </c>
      <c r="D83" s="18" t="s">
        <v>174</v>
      </c>
      <c r="E83" s="18">
        <v>74</v>
      </c>
      <c r="F83" s="18">
        <v>71</v>
      </c>
      <c r="G83" s="18">
        <v>74</v>
      </c>
      <c r="H83" s="18">
        <v>71</v>
      </c>
      <c r="I83" s="18">
        <v>1</v>
      </c>
      <c r="J83" s="18">
        <v>28</v>
      </c>
      <c r="K83" s="18">
        <v>6</v>
      </c>
      <c r="L83">
        <v>0</v>
      </c>
    </row>
    <row r="84" spans="1:12" ht="15.75" thickBot="1">
      <c r="A84" s="16" t="s">
        <v>375</v>
      </c>
      <c r="B84" s="17">
        <v>26</v>
      </c>
      <c r="C84" s="12" t="s">
        <v>235</v>
      </c>
      <c r="D84" s="18" t="s">
        <v>135</v>
      </c>
      <c r="E84" s="18">
        <v>72</v>
      </c>
      <c r="F84" s="18">
        <v>73</v>
      </c>
      <c r="G84" s="18">
        <v>72</v>
      </c>
      <c r="H84" s="18">
        <v>73</v>
      </c>
      <c r="I84" s="18">
        <v>6</v>
      </c>
      <c r="J84" s="18">
        <v>22</v>
      </c>
      <c r="K84" s="18">
        <v>7</v>
      </c>
      <c r="L84">
        <v>1</v>
      </c>
    </row>
    <row r="85" spans="1:12" ht="15.75" thickBot="1">
      <c r="A85" s="16" t="s">
        <v>375</v>
      </c>
      <c r="B85" s="17">
        <v>26</v>
      </c>
      <c r="C85" s="12" t="s">
        <v>174</v>
      </c>
      <c r="D85" s="18" t="s">
        <v>68</v>
      </c>
      <c r="E85" s="18">
        <v>73</v>
      </c>
      <c r="F85" s="18">
        <v>72</v>
      </c>
      <c r="G85" s="18">
        <v>73</v>
      </c>
      <c r="H85" s="18">
        <v>72</v>
      </c>
      <c r="I85" s="18">
        <v>6</v>
      </c>
      <c r="J85" s="18">
        <v>22</v>
      </c>
      <c r="K85" s="18">
        <v>7</v>
      </c>
      <c r="L85">
        <v>1</v>
      </c>
    </row>
    <row r="86" spans="1:12" ht="15.75" thickBot="1">
      <c r="A86" s="16" t="s">
        <v>375</v>
      </c>
      <c r="B86" s="19">
        <v>12</v>
      </c>
      <c r="C86" s="12" t="s">
        <v>135</v>
      </c>
      <c r="D86" s="18" t="s">
        <v>162</v>
      </c>
      <c r="E86" s="18">
        <v>73</v>
      </c>
      <c r="F86" s="18">
        <v>72</v>
      </c>
      <c r="G86" s="18">
        <v>73</v>
      </c>
      <c r="H86" s="18">
        <v>72</v>
      </c>
      <c r="I86" s="18">
        <v>5</v>
      </c>
      <c r="J86" s="18">
        <v>24</v>
      </c>
      <c r="K86" s="18">
        <v>6</v>
      </c>
      <c r="L86">
        <v>1</v>
      </c>
    </row>
    <row r="87" spans="1:12" ht="15.75" thickBot="1">
      <c r="A87" s="16" t="s">
        <v>375</v>
      </c>
      <c r="B87" s="17">
        <v>8</v>
      </c>
      <c r="C87" s="12" t="s">
        <v>68</v>
      </c>
      <c r="D87" s="18" t="s">
        <v>90</v>
      </c>
      <c r="E87" s="18">
        <v>71</v>
      </c>
      <c r="F87" s="18">
        <v>74</v>
      </c>
      <c r="G87" s="18">
        <v>71</v>
      </c>
      <c r="H87" s="18">
        <v>74</v>
      </c>
      <c r="I87" s="18">
        <v>5</v>
      </c>
      <c r="J87" s="18">
        <v>23</v>
      </c>
      <c r="K87" s="18">
        <v>8</v>
      </c>
      <c r="L87">
        <v>0</v>
      </c>
    </row>
    <row r="88" spans="1:12" ht="15.75" thickBot="1">
      <c r="A88" s="16" t="s">
        <v>375</v>
      </c>
      <c r="B88" s="17">
        <v>8</v>
      </c>
      <c r="C88" s="12" t="s">
        <v>162</v>
      </c>
      <c r="D88" s="18" t="s">
        <v>256</v>
      </c>
      <c r="E88" s="18">
        <v>69</v>
      </c>
      <c r="F88" s="18">
        <v>76</v>
      </c>
      <c r="G88" s="18">
        <v>69</v>
      </c>
      <c r="H88" s="18">
        <v>76</v>
      </c>
      <c r="I88" s="18">
        <v>7</v>
      </c>
      <c r="J88" s="18">
        <v>19</v>
      </c>
      <c r="K88" s="18">
        <v>6</v>
      </c>
      <c r="L88">
        <v>3</v>
      </c>
    </row>
    <row r="89" spans="1:12" ht="15.75" thickBot="1">
      <c r="A89" s="16" t="s">
        <v>375</v>
      </c>
      <c r="B89" s="19">
        <v>37</v>
      </c>
      <c r="C89" s="12" t="s">
        <v>90</v>
      </c>
      <c r="D89" s="18" t="s">
        <v>206</v>
      </c>
      <c r="E89" s="18">
        <v>73</v>
      </c>
      <c r="F89" s="18">
        <v>72</v>
      </c>
      <c r="G89" s="18">
        <v>73</v>
      </c>
      <c r="H89" s="18">
        <v>72</v>
      </c>
      <c r="I89" s="18">
        <v>6</v>
      </c>
      <c r="J89" s="18">
        <v>21</v>
      </c>
      <c r="K89" s="18">
        <v>9</v>
      </c>
      <c r="L89">
        <v>0</v>
      </c>
    </row>
    <row r="90" spans="1:12" ht="15.75" thickBot="1">
      <c r="A90" s="16" t="s">
        <v>375</v>
      </c>
      <c r="B90" s="19">
        <v>37</v>
      </c>
      <c r="C90" s="12" t="s">
        <v>74</v>
      </c>
      <c r="D90" s="18" t="s">
        <v>215</v>
      </c>
      <c r="E90" s="18">
        <v>75</v>
      </c>
      <c r="F90" s="18">
        <v>70</v>
      </c>
      <c r="G90" s="18">
        <v>75</v>
      </c>
      <c r="H90" s="18">
        <v>70</v>
      </c>
      <c r="I90" s="18">
        <v>4</v>
      </c>
      <c r="J90" s="18">
        <v>26</v>
      </c>
      <c r="K90" s="18">
        <v>5</v>
      </c>
      <c r="L90">
        <v>1</v>
      </c>
    </row>
    <row r="91" spans="1:12" ht="15.75" thickBot="1">
      <c r="A91" s="16" t="s">
        <v>375</v>
      </c>
      <c r="B91" s="17">
        <v>8</v>
      </c>
      <c r="C91" s="12" t="s">
        <v>42</v>
      </c>
      <c r="D91" s="18" t="s">
        <v>827</v>
      </c>
      <c r="E91" s="18">
        <v>69</v>
      </c>
      <c r="F91" s="18">
        <v>76</v>
      </c>
      <c r="G91" s="18">
        <v>69</v>
      </c>
      <c r="H91" s="18">
        <v>76</v>
      </c>
      <c r="I91" s="18">
        <v>6</v>
      </c>
      <c r="J91" s="18">
        <v>22</v>
      </c>
      <c r="K91" s="18">
        <v>7</v>
      </c>
      <c r="L91">
        <v>1</v>
      </c>
    </row>
    <row r="92" spans="1:12" ht="15.75" thickBot="1">
      <c r="A92" s="16" t="s">
        <v>375</v>
      </c>
      <c r="B92" s="19">
        <v>12</v>
      </c>
      <c r="C92" s="12" t="s">
        <v>181</v>
      </c>
      <c r="D92" s="18"/>
      <c r="E92" s="18"/>
      <c r="F92" s="18"/>
      <c r="G92" s="18"/>
      <c r="H92" s="18"/>
      <c r="I92" s="18">
        <v>6</v>
      </c>
      <c r="J92" s="18">
        <v>20</v>
      </c>
      <c r="K92" s="18">
        <v>10</v>
      </c>
      <c r="L92">
        <v>0</v>
      </c>
    </row>
    <row r="93" spans="1:12" ht="15.75" thickBot="1">
      <c r="A93" s="16" t="s">
        <v>375</v>
      </c>
      <c r="B93" s="17">
        <v>43</v>
      </c>
      <c r="C93" s="12" t="s">
        <v>55</v>
      </c>
      <c r="D93" s="18" t="s">
        <v>79</v>
      </c>
      <c r="E93" s="18">
        <v>70</v>
      </c>
      <c r="F93" s="18">
        <v>76</v>
      </c>
      <c r="G93" s="18">
        <v>70</v>
      </c>
      <c r="H93" s="18">
        <v>76</v>
      </c>
      <c r="I93" s="18">
        <v>5</v>
      </c>
      <c r="J93" s="18">
        <v>22</v>
      </c>
      <c r="K93" s="18">
        <v>9</v>
      </c>
      <c r="L93">
        <v>0</v>
      </c>
    </row>
    <row r="94" spans="1:12" ht="15.75" thickBot="1">
      <c r="A94" s="16" t="s">
        <v>375</v>
      </c>
      <c r="B94" s="17">
        <v>8</v>
      </c>
      <c r="C94" s="12" t="s">
        <v>177</v>
      </c>
      <c r="D94" s="18" t="s">
        <v>53</v>
      </c>
      <c r="E94" s="18">
        <v>75</v>
      </c>
      <c r="F94" s="18">
        <v>71</v>
      </c>
      <c r="G94" s="18">
        <v>75</v>
      </c>
      <c r="H94" s="18">
        <v>71</v>
      </c>
      <c r="I94" s="18">
        <v>5</v>
      </c>
      <c r="J94" s="18">
        <v>23</v>
      </c>
      <c r="K94" s="18">
        <v>7</v>
      </c>
      <c r="L94">
        <v>1</v>
      </c>
    </row>
    <row r="95" spans="1:12" ht="15.75" thickBot="1">
      <c r="A95" s="16" t="s">
        <v>140</v>
      </c>
      <c r="B95" s="19">
        <v>66</v>
      </c>
      <c r="C95" s="12" t="s">
        <v>79</v>
      </c>
      <c r="D95" s="18" t="s">
        <v>62</v>
      </c>
      <c r="E95" s="18">
        <v>72</v>
      </c>
      <c r="F95" s="18">
        <v>74</v>
      </c>
      <c r="G95" s="18">
        <v>72</v>
      </c>
      <c r="H95" s="18">
        <v>74</v>
      </c>
      <c r="I95" s="18">
        <v>6</v>
      </c>
      <c r="J95" s="18">
        <v>21</v>
      </c>
      <c r="K95" s="18">
        <v>8</v>
      </c>
      <c r="L95">
        <v>1</v>
      </c>
    </row>
    <row r="96" spans="1:12" ht="15.75" thickBot="1">
      <c r="A96" s="16" t="s">
        <v>140</v>
      </c>
      <c r="B96" s="17">
        <v>24</v>
      </c>
      <c r="C96" s="12" t="s">
        <v>53</v>
      </c>
      <c r="D96" s="18" t="s">
        <v>66</v>
      </c>
      <c r="E96" s="18">
        <v>71</v>
      </c>
      <c r="F96" s="18">
        <v>75</v>
      </c>
      <c r="G96" s="18">
        <v>71</v>
      </c>
      <c r="H96" s="18">
        <v>75</v>
      </c>
      <c r="I96" s="18">
        <v>4</v>
      </c>
      <c r="J96" s="18">
        <v>24</v>
      </c>
      <c r="K96" s="18">
        <v>8</v>
      </c>
      <c r="L96">
        <v>0</v>
      </c>
    </row>
    <row r="97" spans="1:12" ht="15.75" thickBot="1">
      <c r="A97" s="16" t="s">
        <v>140</v>
      </c>
      <c r="B97" s="19">
        <v>31</v>
      </c>
      <c r="C97" s="12" t="s">
        <v>62</v>
      </c>
      <c r="D97" s="18" t="s">
        <v>187</v>
      </c>
      <c r="E97" s="18">
        <v>77</v>
      </c>
      <c r="F97" s="18">
        <v>69</v>
      </c>
      <c r="G97" s="18">
        <v>77</v>
      </c>
      <c r="H97" s="18">
        <v>69</v>
      </c>
      <c r="I97" s="18">
        <v>2</v>
      </c>
      <c r="J97" s="18">
        <v>28</v>
      </c>
      <c r="K97" s="18">
        <v>6</v>
      </c>
      <c r="L97">
        <v>0</v>
      </c>
    </row>
    <row r="98" spans="1:12" ht="15.75" thickBot="1">
      <c r="A98" s="16" t="s">
        <v>140</v>
      </c>
      <c r="B98" s="19">
        <v>56</v>
      </c>
      <c r="C98" s="12" t="s">
        <v>66</v>
      </c>
      <c r="D98" s="18" t="s">
        <v>89</v>
      </c>
      <c r="E98" s="18">
        <v>73</v>
      </c>
      <c r="F98" s="18">
        <v>73</v>
      </c>
      <c r="G98" s="18">
        <v>73</v>
      </c>
      <c r="H98" s="18">
        <v>73</v>
      </c>
      <c r="I98" s="18">
        <v>9</v>
      </c>
      <c r="J98" s="18">
        <v>15</v>
      </c>
      <c r="K98" s="18">
        <v>11</v>
      </c>
      <c r="L98">
        <v>1</v>
      </c>
    </row>
    <row r="99" spans="1:12" ht="15.75" thickBot="1">
      <c r="A99" s="16" t="s">
        <v>140</v>
      </c>
      <c r="B99" s="17">
        <v>45</v>
      </c>
      <c r="C99" s="12" t="s">
        <v>187</v>
      </c>
      <c r="D99" s="18" t="s">
        <v>88</v>
      </c>
      <c r="E99" s="18">
        <v>74</v>
      </c>
      <c r="F99" s="18">
        <v>72</v>
      </c>
      <c r="G99" s="18">
        <v>74</v>
      </c>
      <c r="H99" s="18">
        <v>72</v>
      </c>
      <c r="I99" s="18">
        <v>5</v>
      </c>
      <c r="J99" s="18">
        <v>23</v>
      </c>
      <c r="K99" s="18">
        <v>7</v>
      </c>
      <c r="L99">
        <v>1</v>
      </c>
    </row>
    <row r="100" spans="1:12" ht="15.75" thickBot="1">
      <c r="A100" s="16" t="s">
        <v>140</v>
      </c>
      <c r="B100" s="19">
        <v>11</v>
      </c>
      <c r="C100" s="12" t="s">
        <v>89</v>
      </c>
      <c r="D100" s="18" t="s">
        <v>294</v>
      </c>
      <c r="E100" s="18">
        <v>74</v>
      </c>
      <c r="F100" s="18">
        <v>72</v>
      </c>
      <c r="G100" s="18">
        <v>74</v>
      </c>
      <c r="H100" s="18">
        <v>72</v>
      </c>
      <c r="I100" s="18">
        <v>3</v>
      </c>
      <c r="J100" s="18">
        <v>26</v>
      </c>
      <c r="K100" s="18">
        <v>7</v>
      </c>
      <c r="L100">
        <v>0</v>
      </c>
    </row>
    <row r="101" spans="1:12" ht="15.75" thickBot="1">
      <c r="A101" s="16" t="s">
        <v>140</v>
      </c>
      <c r="B101" s="17">
        <v>7</v>
      </c>
      <c r="C101" s="12" t="s">
        <v>88</v>
      </c>
      <c r="D101" s="18" t="s">
        <v>95</v>
      </c>
      <c r="E101" s="18">
        <v>72</v>
      </c>
      <c r="F101" s="18">
        <v>74</v>
      </c>
      <c r="G101" s="18">
        <v>72</v>
      </c>
      <c r="H101" s="18">
        <v>74</v>
      </c>
      <c r="I101" s="18">
        <v>5</v>
      </c>
      <c r="J101" s="18">
        <v>23</v>
      </c>
      <c r="K101" s="18">
        <v>7</v>
      </c>
      <c r="L101">
        <v>1</v>
      </c>
    </row>
    <row r="102" spans="1:12" ht="15.75" thickBot="1">
      <c r="A102" s="16" t="s">
        <v>140</v>
      </c>
      <c r="B102" s="19">
        <v>56</v>
      </c>
      <c r="C102" s="12" t="s">
        <v>178</v>
      </c>
      <c r="D102" s="18" t="s">
        <v>138</v>
      </c>
      <c r="E102" s="18">
        <v>71</v>
      </c>
      <c r="F102" s="18">
        <v>75</v>
      </c>
      <c r="G102" s="18">
        <v>71</v>
      </c>
      <c r="H102" s="18">
        <v>75</v>
      </c>
      <c r="I102" s="18">
        <v>5</v>
      </c>
      <c r="J102" s="18">
        <v>22</v>
      </c>
      <c r="K102" s="18">
        <v>9</v>
      </c>
      <c r="L102">
        <v>0</v>
      </c>
    </row>
    <row r="103" spans="1:12" ht="15.75" thickBot="1">
      <c r="A103" s="16" t="s">
        <v>140</v>
      </c>
      <c r="B103" s="19">
        <v>56</v>
      </c>
      <c r="C103" s="12" t="s">
        <v>138</v>
      </c>
      <c r="D103" s="18" t="s">
        <v>42</v>
      </c>
      <c r="E103" s="18">
        <v>73</v>
      </c>
      <c r="F103" s="18">
        <v>73</v>
      </c>
      <c r="G103" s="18">
        <v>73</v>
      </c>
      <c r="H103" s="18">
        <v>73</v>
      </c>
      <c r="I103" s="18">
        <v>4</v>
      </c>
      <c r="J103" s="18">
        <v>25</v>
      </c>
      <c r="K103" s="18">
        <v>6</v>
      </c>
      <c r="L103">
        <v>1</v>
      </c>
    </row>
    <row r="104" spans="1:12" ht="15.75" thickBot="1">
      <c r="A104" s="16" t="s">
        <v>140</v>
      </c>
      <c r="B104" s="19">
        <v>31</v>
      </c>
      <c r="C104" s="12" t="s">
        <v>95</v>
      </c>
      <c r="D104" s="18" t="s">
        <v>831</v>
      </c>
      <c r="E104" s="18">
        <v>74</v>
      </c>
      <c r="F104" s="18">
        <v>72</v>
      </c>
      <c r="G104" s="18">
        <v>74</v>
      </c>
      <c r="H104" s="18">
        <v>72</v>
      </c>
      <c r="I104" s="18">
        <v>6</v>
      </c>
      <c r="J104" s="18">
        <v>21</v>
      </c>
      <c r="K104" s="18">
        <v>8</v>
      </c>
      <c r="L104">
        <v>1</v>
      </c>
    </row>
    <row r="105" spans="1:12" ht="15.75" thickBot="1">
      <c r="A105" s="16" t="s">
        <v>140</v>
      </c>
      <c r="B105" s="17">
        <v>24</v>
      </c>
      <c r="C105" s="12" t="s">
        <v>215</v>
      </c>
      <c r="D105" s="18" t="s">
        <v>86</v>
      </c>
      <c r="E105" s="18">
        <v>75</v>
      </c>
      <c r="F105" s="18">
        <v>71</v>
      </c>
      <c r="G105" s="18">
        <v>75</v>
      </c>
      <c r="H105" s="18">
        <v>71</v>
      </c>
      <c r="I105" s="18">
        <v>5</v>
      </c>
      <c r="J105" s="18">
        <v>23</v>
      </c>
      <c r="K105" s="18">
        <v>7</v>
      </c>
      <c r="L105">
        <v>1</v>
      </c>
    </row>
    <row r="106" spans="1:12" ht="15.75" thickBot="1">
      <c r="A106" s="16" t="s">
        <v>140</v>
      </c>
      <c r="B106" s="17">
        <v>7</v>
      </c>
      <c r="C106" s="12" t="s">
        <v>831</v>
      </c>
      <c r="D106" s="18" t="s">
        <v>181</v>
      </c>
      <c r="E106" s="18">
        <v>72</v>
      </c>
      <c r="F106" s="18">
        <v>74</v>
      </c>
      <c r="G106" s="18">
        <v>72</v>
      </c>
      <c r="H106" s="18">
        <v>74</v>
      </c>
      <c r="I106" s="18">
        <v>5</v>
      </c>
      <c r="J106" s="18">
        <v>24</v>
      </c>
      <c r="K106" s="18">
        <v>5</v>
      </c>
      <c r="L106">
        <v>2</v>
      </c>
    </row>
    <row r="107" spans="1:12" ht="15.75" thickBot="1">
      <c r="A107" s="16" t="s">
        <v>140</v>
      </c>
      <c r="B107" s="17">
        <v>24</v>
      </c>
      <c r="C107" s="12" t="s">
        <v>86</v>
      </c>
      <c r="D107" s="18" t="s">
        <v>302</v>
      </c>
      <c r="E107" s="18">
        <v>74</v>
      </c>
      <c r="F107" s="18">
        <v>72</v>
      </c>
      <c r="G107" s="18">
        <v>74</v>
      </c>
      <c r="H107" s="18">
        <v>72</v>
      </c>
      <c r="I107" s="18">
        <v>6</v>
      </c>
      <c r="J107" s="18">
        <v>18</v>
      </c>
      <c r="K107" s="18">
        <v>9</v>
      </c>
      <c r="L107">
        <v>2</v>
      </c>
    </row>
    <row r="108" spans="1:12" ht="15.75" thickBot="1">
      <c r="A108" s="16" t="s">
        <v>140</v>
      </c>
      <c r="B108" s="17">
        <v>45</v>
      </c>
      <c r="C108" s="12" t="s">
        <v>262</v>
      </c>
      <c r="D108" s="18" t="s">
        <v>34</v>
      </c>
      <c r="E108" s="18">
        <v>76</v>
      </c>
      <c r="F108" s="18">
        <v>71</v>
      </c>
      <c r="G108" s="18">
        <v>76</v>
      </c>
      <c r="H108" s="18">
        <v>71</v>
      </c>
      <c r="I108" s="18">
        <v>3</v>
      </c>
      <c r="J108" s="18">
        <v>24</v>
      </c>
      <c r="K108" s="18">
        <v>6</v>
      </c>
      <c r="L108">
        <v>2</v>
      </c>
    </row>
    <row r="109" spans="1:12" ht="15.75" thickBot="1">
      <c r="A109" s="16" t="s">
        <v>578</v>
      </c>
      <c r="B109" s="19">
        <v>45</v>
      </c>
      <c r="C109" s="12" t="s">
        <v>211</v>
      </c>
      <c r="D109" s="18" t="s">
        <v>211</v>
      </c>
      <c r="E109" s="18">
        <v>72</v>
      </c>
      <c r="F109" s="18">
        <v>75</v>
      </c>
      <c r="G109" s="18">
        <v>72</v>
      </c>
      <c r="H109" s="18">
        <v>75</v>
      </c>
      <c r="I109" s="18">
        <v>1</v>
      </c>
      <c r="J109" s="18">
        <v>24</v>
      </c>
      <c r="K109" s="18">
        <v>8</v>
      </c>
      <c r="L109">
        <v>1</v>
      </c>
    </row>
    <row r="110" spans="1:12" ht="15.75" thickBot="1">
      <c r="A110" s="16" t="s">
        <v>578</v>
      </c>
      <c r="B110" s="17">
        <v>24</v>
      </c>
      <c r="C110" s="12" t="s">
        <v>34</v>
      </c>
      <c r="D110" s="18" t="s">
        <v>209</v>
      </c>
      <c r="E110" s="18">
        <v>73</v>
      </c>
      <c r="F110" s="18">
        <v>74</v>
      </c>
      <c r="G110" s="18">
        <v>73</v>
      </c>
      <c r="H110" s="18">
        <v>74</v>
      </c>
      <c r="I110" s="18">
        <v>5</v>
      </c>
      <c r="J110" s="18">
        <v>22</v>
      </c>
      <c r="K110" s="18">
        <v>8</v>
      </c>
      <c r="L110">
        <v>1</v>
      </c>
    </row>
    <row r="111" spans="1:12" ht="15.75" thickBot="1">
      <c r="A111" s="16" t="s">
        <v>578</v>
      </c>
      <c r="B111" s="19">
        <v>25</v>
      </c>
      <c r="C111" s="12" t="s">
        <v>209</v>
      </c>
      <c r="D111" s="18" t="s">
        <v>47</v>
      </c>
      <c r="E111" s="18">
        <v>71</v>
      </c>
      <c r="F111" s="18">
        <v>76</v>
      </c>
      <c r="G111" s="18">
        <v>71</v>
      </c>
      <c r="H111" s="18">
        <v>76</v>
      </c>
      <c r="I111" s="18">
        <v>6</v>
      </c>
      <c r="J111" s="18">
        <v>19</v>
      </c>
      <c r="K111" s="18">
        <v>11</v>
      </c>
      <c r="L111">
        <v>0</v>
      </c>
    </row>
    <row r="112" spans="1:12" ht="15.75" thickBot="1">
      <c r="A112" s="16" t="s">
        <v>578</v>
      </c>
      <c r="B112" s="19">
        <v>70</v>
      </c>
      <c r="C112" s="12" t="s">
        <v>47</v>
      </c>
      <c r="D112" s="18" t="s">
        <v>149</v>
      </c>
      <c r="E112" s="18">
        <v>74</v>
      </c>
      <c r="F112" s="18">
        <v>73</v>
      </c>
      <c r="G112" s="18">
        <v>74</v>
      </c>
      <c r="H112" s="18">
        <v>73</v>
      </c>
      <c r="I112" s="18">
        <v>6</v>
      </c>
      <c r="J112" s="18">
        <v>20</v>
      </c>
      <c r="K112" s="18">
        <v>9</v>
      </c>
      <c r="L112">
        <v>1</v>
      </c>
    </row>
    <row r="113" spans="1:12" ht="15.75" thickBot="1">
      <c r="A113" s="16" t="s">
        <v>578</v>
      </c>
      <c r="B113" s="19">
        <v>7</v>
      </c>
      <c r="C113" s="12" t="s">
        <v>149</v>
      </c>
      <c r="D113" s="18" t="s">
        <v>96</v>
      </c>
      <c r="E113" s="18">
        <v>71</v>
      </c>
      <c r="F113" s="18">
        <v>76</v>
      </c>
      <c r="G113" s="18">
        <v>71</v>
      </c>
      <c r="H113" s="18">
        <v>76</v>
      </c>
      <c r="I113" s="18">
        <v>2</v>
      </c>
      <c r="J113" s="18">
        <v>27</v>
      </c>
      <c r="K113" s="18">
        <v>7</v>
      </c>
      <c r="L113">
        <v>0</v>
      </c>
    </row>
    <row r="114" spans="1:12" ht="15.75" thickBot="1">
      <c r="A114" s="16" t="s">
        <v>578</v>
      </c>
      <c r="B114" s="19">
        <v>70</v>
      </c>
      <c r="C114" s="12" t="s">
        <v>96</v>
      </c>
      <c r="D114" s="18" t="s">
        <v>41</v>
      </c>
      <c r="E114" s="18">
        <v>77</v>
      </c>
      <c r="F114" s="18">
        <v>70</v>
      </c>
      <c r="G114" s="18">
        <v>77</v>
      </c>
      <c r="H114" s="18">
        <v>70</v>
      </c>
      <c r="I114" s="18">
        <v>5</v>
      </c>
      <c r="J114" s="18">
        <v>23</v>
      </c>
      <c r="K114" s="18">
        <v>6</v>
      </c>
      <c r="L114">
        <v>2</v>
      </c>
    </row>
    <row r="115" spans="1:12" ht="15.75" thickBot="1">
      <c r="A115" s="16" t="s">
        <v>578</v>
      </c>
      <c r="B115" s="17">
        <v>31</v>
      </c>
      <c r="C115" s="12" t="s">
        <v>41</v>
      </c>
      <c r="D115" s="18" t="s">
        <v>285</v>
      </c>
      <c r="E115" s="18">
        <v>74</v>
      </c>
      <c r="F115" s="18">
        <v>73</v>
      </c>
      <c r="G115" s="18">
        <v>74</v>
      </c>
      <c r="H115" s="18">
        <v>73</v>
      </c>
      <c r="I115" s="18">
        <v>4</v>
      </c>
      <c r="J115" s="18">
        <v>22</v>
      </c>
      <c r="K115" s="18">
        <v>7</v>
      </c>
      <c r="L115">
        <v>2</v>
      </c>
    </row>
    <row r="116" spans="1:12" ht="15.75" thickBot="1">
      <c r="A116" s="16" t="s">
        <v>578</v>
      </c>
      <c r="B116" s="19">
        <v>7</v>
      </c>
      <c r="C116" s="12" t="s">
        <v>285</v>
      </c>
      <c r="D116" s="18" t="s">
        <v>136</v>
      </c>
      <c r="E116" s="18">
        <v>74</v>
      </c>
      <c r="F116" s="18">
        <v>73</v>
      </c>
      <c r="G116" s="18">
        <v>74</v>
      </c>
      <c r="H116" s="18">
        <v>73</v>
      </c>
      <c r="I116" s="18">
        <v>2</v>
      </c>
      <c r="J116" s="18">
        <v>27</v>
      </c>
      <c r="K116" s="18">
        <v>7</v>
      </c>
      <c r="L116">
        <v>0</v>
      </c>
    </row>
    <row r="117" spans="1:12" ht="15.75" thickBot="1">
      <c r="A117" s="16" t="s">
        <v>578</v>
      </c>
      <c r="B117" s="19">
        <v>7</v>
      </c>
      <c r="C117" s="12" t="s">
        <v>136</v>
      </c>
      <c r="D117" s="18" t="s">
        <v>178</v>
      </c>
      <c r="E117" s="18">
        <v>71</v>
      </c>
      <c r="F117" s="18">
        <v>76</v>
      </c>
      <c r="G117" s="18">
        <v>71</v>
      </c>
      <c r="H117" s="18">
        <v>76</v>
      </c>
      <c r="I117" s="18">
        <v>7</v>
      </c>
      <c r="J117" s="18">
        <v>18</v>
      </c>
      <c r="K117" s="18">
        <v>10</v>
      </c>
      <c r="L117">
        <v>1</v>
      </c>
    </row>
    <row r="118" spans="1:12" ht="15.75" thickBot="1">
      <c r="A118" s="16" t="s">
        <v>578</v>
      </c>
      <c r="B118" s="19">
        <v>25</v>
      </c>
      <c r="C118" s="12" t="s">
        <v>206</v>
      </c>
      <c r="D118" s="18" t="s">
        <v>331</v>
      </c>
      <c r="E118" s="18">
        <v>73</v>
      </c>
      <c r="F118" s="18">
        <v>74</v>
      </c>
      <c r="G118" s="18">
        <v>73</v>
      </c>
      <c r="H118" s="18">
        <v>74</v>
      </c>
      <c r="I118" s="18">
        <v>5</v>
      </c>
      <c r="J118" s="18">
        <v>25</v>
      </c>
      <c r="K118" s="18">
        <v>4</v>
      </c>
      <c r="L118">
        <v>1</v>
      </c>
    </row>
    <row r="119" spans="1:12" ht="15.75" thickBot="1">
      <c r="A119" s="16" t="s">
        <v>578</v>
      </c>
      <c r="B119" s="17">
        <v>10</v>
      </c>
      <c r="C119" s="12" t="s">
        <v>837</v>
      </c>
      <c r="D119" s="18" t="s">
        <v>262</v>
      </c>
      <c r="E119" s="18">
        <v>77</v>
      </c>
      <c r="F119" s="18">
        <v>70</v>
      </c>
      <c r="G119" s="18">
        <v>77</v>
      </c>
      <c r="H119" s="18">
        <v>70</v>
      </c>
      <c r="I119" s="18">
        <v>8</v>
      </c>
      <c r="J119" s="18">
        <v>18</v>
      </c>
      <c r="K119" s="18">
        <v>8</v>
      </c>
      <c r="L119">
        <v>1</v>
      </c>
    </row>
    <row r="120" spans="1:12" ht="15.75" thickBot="1">
      <c r="A120" s="16" t="s">
        <v>534</v>
      </c>
      <c r="B120" s="19">
        <v>1</v>
      </c>
      <c r="C120" s="12" t="s">
        <v>71</v>
      </c>
      <c r="D120" s="18" t="s">
        <v>183</v>
      </c>
      <c r="E120" s="18">
        <v>78</v>
      </c>
      <c r="F120" s="18">
        <v>69</v>
      </c>
      <c r="G120" s="18">
        <v>78</v>
      </c>
      <c r="H120" s="18">
        <v>69</v>
      </c>
      <c r="I120" s="18">
        <v>1</v>
      </c>
      <c r="J120" s="18">
        <v>28</v>
      </c>
      <c r="K120" s="18">
        <v>7</v>
      </c>
      <c r="L120">
        <v>0</v>
      </c>
    </row>
    <row r="121" spans="1:12" ht="15.75" thickBot="1">
      <c r="A121" s="16" t="s">
        <v>534</v>
      </c>
      <c r="B121" s="19">
        <v>56</v>
      </c>
      <c r="C121" s="12" t="s">
        <v>841</v>
      </c>
      <c r="D121" s="18" t="s">
        <v>71</v>
      </c>
      <c r="E121" s="18">
        <v>75</v>
      </c>
      <c r="F121" s="18">
        <v>73</v>
      </c>
      <c r="G121" s="18">
        <v>75</v>
      </c>
      <c r="H121" s="18">
        <v>73</v>
      </c>
      <c r="I121" s="18">
        <v>3</v>
      </c>
      <c r="J121" s="18">
        <v>24</v>
      </c>
      <c r="K121" s="18">
        <v>9</v>
      </c>
      <c r="L121">
        <v>0</v>
      </c>
    </row>
    <row r="122" spans="1:12" ht="15.75" thickBot="1">
      <c r="A122" s="16" t="s">
        <v>534</v>
      </c>
      <c r="B122" s="19">
        <v>1</v>
      </c>
      <c r="C122" s="12" t="s">
        <v>64</v>
      </c>
      <c r="D122" s="18" t="s">
        <v>35</v>
      </c>
      <c r="E122" s="18">
        <v>72</v>
      </c>
      <c r="F122" s="18">
        <v>76</v>
      </c>
      <c r="G122" s="18">
        <v>72</v>
      </c>
      <c r="H122" s="18">
        <v>76</v>
      </c>
      <c r="I122" s="18">
        <v>3</v>
      </c>
      <c r="J122" s="18">
        <v>24</v>
      </c>
      <c r="K122" s="18">
        <v>9</v>
      </c>
      <c r="L122">
        <v>0</v>
      </c>
    </row>
    <row r="123" spans="1:12" ht="15.75" thickBot="1">
      <c r="A123" s="16" t="s">
        <v>534</v>
      </c>
      <c r="B123" s="19">
        <v>18</v>
      </c>
      <c r="C123" s="12" t="s">
        <v>249</v>
      </c>
      <c r="D123" s="18" t="s">
        <v>64</v>
      </c>
      <c r="E123" s="18">
        <v>75</v>
      </c>
      <c r="F123" s="18">
        <v>73</v>
      </c>
      <c r="G123" s="18">
        <v>75</v>
      </c>
      <c r="H123" s="18">
        <v>73</v>
      </c>
      <c r="I123" s="18">
        <v>5</v>
      </c>
      <c r="J123" s="18">
        <v>18</v>
      </c>
      <c r="K123" s="18">
        <v>11</v>
      </c>
      <c r="L123">
        <v>1</v>
      </c>
    </row>
    <row r="124" spans="1:12" ht="15.75" thickBot="1">
      <c r="A124" s="16" t="s">
        <v>534</v>
      </c>
      <c r="B124" s="19">
        <v>1</v>
      </c>
      <c r="C124" s="12" t="s">
        <v>272</v>
      </c>
      <c r="D124" s="18" t="s">
        <v>249</v>
      </c>
      <c r="E124" s="18">
        <v>74</v>
      </c>
      <c r="F124" s="18">
        <v>74</v>
      </c>
      <c r="G124" s="18">
        <v>74</v>
      </c>
      <c r="H124" s="18">
        <v>74</v>
      </c>
      <c r="I124" s="18">
        <v>4</v>
      </c>
      <c r="J124" s="18">
        <v>23</v>
      </c>
      <c r="K124" s="18">
        <v>8</v>
      </c>
      <c r="L124">
        <v>1</v>
      </c>
    </row>
    <row r="125" spans="1:12" ht="15.75" thickBot="1">
      <c r="A125" s="16" t="s">
        <v>534</v>
      </c>
      <c r="B125" s="19">
        <v>18</v>
      </c>
      <c r="C125" s="12" t="s">
        <v>461</v>
      </c>
      <c r="D125" s="18" t="s">
        <v>272</v>
      </c>
      <c r="E125" s="18">
        <v>75</v>
      </c>
      <c r="F125" s="18">
        <v>73</v>
      </c>
      <c r="G125" s="18">
        <v>75</v>
      </c>
      <c r="H125" s="18">
        <v>73</v>
      </c>
      <c r="I125" s="18">
        <v>5</v>
      </c>
      <c r="J125" s="18">
        <v>20</v>
      </c>
      <c r="K125" s="18">
        <v>11</v>
      </c>
      <c r="L125">
        <v>0</v>
      </c>
    </row>
    <row r="126" spans="1:12" ht="15.75" thickBot="1">
      <c r="A126" s="16" t="s">
        <v>534</v>
      </c>
      <c r="B126" s="19">
        <v>1</v>
      </c>
      <c r="C126" s="12" t="s">
        <v>829</v>
      </c>
      <c r="D126" s="18" t="s">
        <v>461</v>
      </c>
      <c r="E126" s="18">
        <v>74</v>
      </c>
      <c r="F126" s="18">
        <v>74</v>
      </c>
      <c r="G126" s="18">
        <v>74</v>
      </c>
      <c r="H126" s="18">
        <v>74</v>
      </c>
      <c r="I126" s="18">
        <v>5</v>
      </c>
      <c r="J126" s="18">
        <v>21</v>
      </c>
      <c r="K126" s="18">
        <v>9</v>
      </c>
      <c r="L126">
        <v>1</v>
      </c>
    </row>
    <row r="127" spans="1:12" ht="15.75" thickBot="1">
      <c r="A127" s="16" t="s">
        <v>534</v>
      </c>
      <c r="B127" s="17">
        <v>13</v>
      </c>
      <c r="C127" s="12" t="s">
        <v>75</v>
      </c>
      <c r="D127" s="18" t="s">
        <v>829</v>
      </c>
      <c r="E127" s="18">
        <v>75</v>
      </c>
      <c r="F127" s="18">
        <v>73</v>
      </c>
      <c r="G127" s="18">
        <v>75</v>
      </c>
      <c r="H127" s="18">
        <v>73</v>
      </c>
      <c r="I127" s="18">
        <v>4</v>
      </c>
      <c r="J127" s="18">
        <v>22</v>
      </c>
      <c r="K127" s="18">
        <v>6</v>
      </c>
      <c r="L127">
        <v>3</v>
      </c>
    </row>
    <row r="128" spans="1:12" ht="15.75" thickBot="1">
      <c r="A128" s="16" t="s">
        <v>534</v>
      </c>
      <c r="B128" s="17">
        <v>20</v>
      </c>
      <c r="C128" s="12" t="s">
        <v>32</v>
      </c>
      <c r="D128" s="18" t="s">
        <v>75</v>
      </c>
      <c r="E128" s="18">
        <v>76</v>
      </c>
      <c r="F128" s="18">
        <v>72</v>
      </c>
      <c r="G128" s="18">
        <v>76</v>
      </c>
      <c r="H128" s="18">
        <v>72</v>
      </c>
      <c r="I128" s="18">
        <v>5</v>
      </c>
      <c r="J128" s="18">
        <v>21</v>
      </c>
      <c r="K128" s="18">
        <v>9</v>
      </c>
      <c r="L128">
        <v>1</v>
      </c>
    </row>
    <row r="129" spans="1:12" ht="15.75" thickBot="1">
      <c r="A129" s="16" t="s">
        <v>534</v>
      </c>
      <c r="B129" s="19">
        <v>18</v>
      </c>
      <c r="C129" s="12" t="s">
        <v>260</v>
      </c>
      <c r="D129" s="18" t="s">
        <v>32</v>
      </c>
      <c r="E129" s="18">
        <v>77</v>
      </c>
      <c r="F129" s="18">
        <v>71</v>
      </c>
      <c r="G129" s="18">
        <v>77</v>
      </c>
      <c r="H129" s="18">
        <v>71</v>
      </c>
      <c r="I129" s="18">
        <v>5</v>
      </c>
      <c r="J129" s="18">
        <v>21</v>
      </c>
      <c r="K129" s="18">
        <v>9</v>
      </c>
      <c r="L129">
        <v>1</v>
      </c>
    </row>
    <row r="130" spans="1:12" ht="15.75" thickBot="1">
      <c r="A130" s="16" t="s">
        <v>534</v>
      </c>
      <c r="B130" s="19">
        <v>18</v>
      </c>
      <c r="C130" s="12" t="s">
        <v>157</v>
      </c>
      <c r="D130" s="18" t="s">
        <v>74</v>
      </c>
      <c r="E130" s="18">
        <v>71</v>
      </c>
      <c r="F130" s="18">
        <v>77</v>
      </c>
      <c r="G130" s="18">
        <v>71</v>
      </c>
      <c r="H130" s="18">
        <v>77</v>
      </c>
      <c r="I130" s="18">
        <v>3</v>
      </c>
      <c r="J130" s="18">
        <v>24</v>
      </c>
      <c r="K130" s="18">
        <v>9</v>
      </c>
      <c r="L130">
        <v>0</v>
      </c>
    </row>
    <row r="131" spans="1:12" ht="15.75" thickBot="1">
      <c r="A131" s="16" t="s">
        <v>283</v>
      </c>
      <c r="B131" s="19">
        <v>119</v>
      </c>
      <c r="C131" s="12" t="s">
        <v>321</v>
      </c>
      <c r="D131" s="18" t="s">
        <v>837</v>
      </c>
      <c r="E131" s="18">
        <v>75</v>
      </c>
      <c r="F131" s="18">
        <v>73</v>
      </c>
      <c r="G131" s="18">
        <v>75</v>
      </c>
      <c r="H131" s="18">
        <v>73</v>
      </c>
      <c r="I131" s="18">
        <v>3</v>
      </c>
      <c r="J131" s="18">
        <v>22</v>
      </c>
      <c r="K131" s="18">
        <v>9</v>
      </c>
      <c r="L131">
        <v>0</v>
      </c>
    </row>
    <row r="132" spans="1:12" ht="15.75" thickBot="1">
      <c r="A132" s="16" t="s">
        <v>283</v>
      </c>
      <c r="B132" s="19">
        <v>47</v>
      </c>
      <c r="C132" s="12" t="s">
        <v>295</v>
      </c>
      <c r="D132" s="18" t="s">
        <v>321</v>
      </c>
      <c r="E132" s="18">
        <v>68</v>
      </c>
      <c r="F132" s="18">
        <v>81</v>
      </c>
      <c r="G132" s="18">
        <v>68</v>
      </c>
      <c r="H132" s="18">
        <v>81</v>
      </c>
      <c r="I132" s="18">
        <v>4</v>
      </c>
      <c r="J132" s="18">
        <v>22</v>
      </c>
      <c r="K132" s="18">
        <v>9</v>
      </c>
      <c r="L132">
        <v>1</v>
      </c>
    </row>
    <row r="133" spans="1:12" ht="15.75" thickBot="1">
      <c r="A133" s="16" t="s">
        <v>283</v>
      </c>
      <c r="B133" s="17">
        <v>2</v>
      </c>
      <c r="C133" s="12" t="s">
        <v>185</v>
      </c>
      <c r="D133" s="18" t="s">
        <v>295</v>
      </c>
      <c r="E133" s="18">
        <v>73</v>
      </c>
      <c r="F133" s="18">
        <v>76</v>
      </c>
      <c r="G133" s="18">
        <v>73</v>
      </c>
      <c r="H133" s="18">
        <v>76</v>
      </c>
      <c r="I133" s="18">
        <v>2</v>
      </c>
      <c r="J133" s="18">
        <v>27</v>
      </c>
      <c r="K133" s="18">
        <v>5</v>
      </c>
      <c r="L133">
        <v>2</v>
      </c>
    </row>
    <row r="134" spans="1:12" ht="15.75" thickBot="1">
      <c r="A134" s="16" t="s">
        <v>283</v>
      </c>
      <c r="B134" s="17">
        <v>2</v>
      </c>
      <c r="C134" s="12" t="s">
        <v>284</v>
      </c>
      <c r="D134" s="18" t="s">
        <v>185</v>
      </c>
      <c r="E134" s="18">
        <v>76</v>
      </c>
      <c r="F134" s="18">
        <v>73</v>
      </c>
      <c r="G134" s="18">
        <v>76</v>
      </c>
      <c r="H134" s="18">
        <v>73</v>
      </c>
      <c r="I134" s="18">
        <v>6</v>
      </c>
      <c r="J134" s="18">
        <v>19</v>
      </c>
      <c r="K134" s="18">
        <v>9</v>
      </c>
      <c r="L134">
        <v>2</v>
      </c>
    </row>
    <row r="135" spans="1:12" ht="15.75" thickBot="1">
      <c r="A135" s="16" t="s">
        <v>283</v>
      </c>
      <c r="B135" s="17">
        <v>16</v>
      </c>
      <c r="C135" s="12" t="s">
        <v>130</v>
      </c>
      <c r="D135" s="18" t="s">
        <v>284</v>
      </c>
      <c r="E135" s="18">
        <v>76</v>
      </c>
      <c r="F135" s="18">
        <v>73</v>
      </c>
      <c r="G135" s="18">
        <v>76</v>
      </c>
      <c r="H135" s="18">
        <v>73</v>
      </c>
      <c r="I135" s="18">
        <v>3</v>
      </c>
      <c r="J135" s="18">
        <v>23</v>
      </c>
      <c r="K135" s="18">
        <v>10</v>
      </c>
      <c r="L135">
        <v>0</v>
      </c>
    </row>
    <row r="136" spans="1:12" ht="15.75" thickBot="1">
      <c r="A136" s="16" t="s">
        <v>283</v>
      </c>
      <c r="B136" s="19">
        <v>47</v>
      </c>
      <c r="C136" s="12" t="s">
        <v>331</v>
      </c>
      <c r="D136" s="18" t="s">
        <v>260</v>
      </c>
      <c r="E136" s="18">
        <v>74</v>
      </c>
      <c r="F136" s="18">
        <v>75</v>
      </c>
      <c r="G136" s="18">
        <v>74</v>
      </c>
      <c r="H136" s="18">
        <v>75</v>
      </c>
      <c r="I136" s="18">
        <v>3</v>
      </c>
      <c r="J136" s="18">
        <v>25</v>
      </c>
      <c r="K136" s="18">
        <v>7</v>
      </c>
      <c r="L136">
        <v>0</v>
      </c>
    </row>
    <row r="137" spans="1:12" ht="15.75" thickBot="1">
      <c r="A137" s="16" t="s">
        <v>283</v>
      </c>
      <c r="B137" s="17">
        <v>2</v>
      </c>
      <c r="C137" s="12" t="s">
        <v>46</v>
      </c>
      <c r="D137" s="18" t="s">
        <v>130</v>
      </c>
      <c r="E137" s="18">
        <v>78</v>
      </c>
      <c r="F137" s="18">
        <v>71</v>
      </c>
      <c r="G137" s="18">
        <v>78</v>
      </c>
      <c r="H137" s="18">
        <v>71</v>
      </c>
      <c r="I137" s="18">
        <v>6</v>
      </c>
      <c r="J137" s="18">
        <v>18</v>
      </c>
      <c r="K137" s="18">
        <v>9</v>
      </c>
      <c r="L137">
        <v>2</v>
      </c>
    </row>
    <row r="138" spans="1:12" ht="15.75" thickBot="1">
      <c r="A138" s="16" t="s">
        <v>287</v>
      </c>
      <c r="B138" s="19">
        <v>74</v>
      </c>
      <c r="C138" s="12" t="s">
        <v>43</v>
      </c>
      <c r="D138" s="18" t="s">
        <v>46</v>
      </c>
      <c r="E138" s="18">
        <v>76</v>
      </c>
      <c r="F138" s="18" t="s">
        <v>205</v>
      </c>
      <c r="G138" s="18">
        <v>76</v>
      </c>
      <c r="H138" s="18" t="s">
        <v>205</v>
      </c>
      <c r="I138" s="18">
        <v>5</v>
      </c>
      <c r="J138" s="18">
        <v>21</v>
      </c>
      <c r="K138" s="18">
        <v>7</v>
      </c>
      <c r="L138">
        <v>3</v>
      </c>
    </row>
    <row r="139" spans="1:12" ht="15.75" thickBot="1">
      <c r="A139" s="16" t="s">
        <v>287</v>
      </c>
      <c r="B139" s="19">
        <v>19</v>
      </c>
      <c r="C139" s="12" t="s">
        <v>131</v>
      </c>
      <c r="D139" s="18" t="s">
        <v>43</v>
      </c>
      <c r="E139" s="18">
        <v>72</v>
      </c>
      <c r="F139" s="18">
        <v>78</v>
      </c>
      <c r="G139" s="18">
        <v>72</v>
      </c>
      <c r="H139" s="18">
        <v>78</v>
      </c>
      <c r="I139" s="18">
        <v>3</v>
      </c>
      <c r="J139" s="18">
        <v>23</v>
      </c>
      <c r="K139" s="18">
        <v>9</v>
      </c>
      <c r="L139">
        <v>1</v>
      </c>
    </row>
    <row r="140" spans="1:12" ht="15.75" thickBot="1">
      <c r="A140" s="16" t="s">
        <v>287</v>
      </c>
      <c r="B140" s="17">
        <v>13</v>
      </c>
      <c r="C140" s="12" t="s">
        <v>255</v>
      </c>
      <c r="D140" s="18" t="s">
        <v>131</v>
      </c>
      <c r="E140" s="18">
        <v>75</v>
      </c>
      <c r="F140" s="18">
        <v>75</v>
      </c>
      <c r="G140" s="18">
        <v>75</v>
      </c>
      <c r="H140" s="18">
        <v>75</v>
      </c>
      <c r="I140" s="18">
        <v>3</v>
      </c>
      <c r="J140" s="18">
        <v>24</v>
      </c>
      <c r="K140" s="18">
        <v>7</v>
      </c>
      <c r="L140">
        <v>2</v>
      </c>
    </row>
    <row r="141" spans="1:12" ht="15.75" thickBot="1">
      <c r="A141" s="16" t="s">
        <v>287</v>
      </c>
      <c r="B141" s="19">
        <v>5</v>
      </c>
      <c r="C141" s="12" t="s">
        <v>275</v>
      </c>
      <c r="D141" s="18" t="s">
        <v>255</v>
      </c>
      <c r="E141" s="18">
        <v>79</v>
      </c>
      <c r="F141" s="18">
        <v>71</v>
      </c>
      <c r="G141" s="18">
        <v>79</v>
      </c>
      <c r="H141" s="18">
        <v>71</v>
      </c>
      <c r="I141" s="18">
        <v>4</v>
      </c>
      <c r="J141" s="18">
        <v>23</v>
      </c>
      <c r="K141" s="18">
        <v>6</v>
      </c>
      <c r="L141">
        <v>3</v>
      </c>
    </row>
    <row r="142" spans="1:12" ht="15.75" thickBot="1">
      <c r="A142" s="16" t="s">
        <v>287</v>
      </c>
      <c r="B142" s="17">
        <v>9</v>
      </c>
      <c r="C142" s="12" t="s">
        <v>183</v>
      </c>
      <c r="D142" s="18" t="s">
        <v>275</v>
      </c>
      <c r="E142" s="18">
        <v>76</v>
      </c>
      <c r="F142" s="18">
        <v>74</v>
      </c>
      <c r="G142" s="18">
        <v>76</v>
      </c>
      <c r="H142" s="18">
        <v>74</v>
      </c>
      <c r="I142" s="18">
        <v>3</v>
      </c>
      <c r="J142" s="18">
        <v>23</v>
      </c>
      <c r="K142" s="18">
        <v>9</v>
      </c>
      <c r="L142">
        <v>1</v>
      </c>
    </row>
    <row r="143" spans="1:12" ht="15.75" thickBot="1">
      <c r="A143" s="16" t="s">
        <v>287</v>
      </c>
      <c r="B143" s="17">
        <v>13</v>
      </c>
      <c r="C143" s="12" t="s">
        <v>832</v>
      </c>
      <c r="D143" s="18" t="s">
        <v>838</v>
      </c>
      <c r="E143" s="18">
        <v>78</v>
      </c>
      <c r="F143" s="18">
        <v>72</v>
      </c>
      <c r="G143" s="18">
        <v>78</v>
      </c>
      <c r="H143" s="18">
        <v>72</v>
      </c>
      <c r="I143" s="18">
        <v>3</v>
      </c>
      <c r="J143" s="18">
        <v>21</v>
      </c>
      <c r="K143" s="18">
        <v>12</v>
      </c>
      <c r="L143">
        <v>0</v>
      </c>
    </row>
    <row r="144" spans="1:12" ht="15.75" thickBot="1">
      <c r="A144" s="16" t="s">
        <v>186</v>
      </c>
      <c r="B144" s="19">
        <v>80</v>
      </c>
      <c r="C144" s="12" t="s">
        <v>196</v>
      </c>
      <c r="D144" s="18" t="s">
        <v>196</v>
      </c>
      <c r="E144" s="18">
        <v>72</v>
      </c>
      <c r="F144" s="18">
        <v>79</v>
      </c>
      <c r="G144" s="18">
        <v>72</v>
      </c>
      <c r="H144" s="18">
        <v>79</v>
      </c>
      <c r="I144" s="18">
        <v>3</v>
      </c>
      <c r="J144" s="18">
        <v>22</v>
      </c>
      <c r="K144" s="18">
        <v>10</v>
      </c>
      <c r="L144">
        <v>1</v>
      </c>
    </row>
    <row r="145" spans="1:12" ht="15.75" thickBot="1">
      <c r="A145" s="16" t="s">
        <v>186</v>
      </c>
      <c r="B145" s="19">
        <v>11</v>
      </c>
      <c r="C145" s="12" t="s">
        <v>828</v>
      </c>
      <c r="D145" s="18" t="s">
        <v>828</v>
      </c>
      <c r="E145" s="18">
        <v>76</v>
      </c>
      <c r="F145" s="18">
        <v>75</v>
      </c>
      <c r="G145" s="18">
        <v>76</v>
      </c>
      <c r="H145" s="18">
        <v>75</v>
      </c>
      <c r="I145" s="18">
        <v>6</v>
      </c>
      <c r="J145" s="18">
        <v>16</v>
      </c>
      <c r="K145" s="18">
        <v>13</v>
      </c>
      <c r="L145">
        <v>1</v>
      </c>
    </row>
    <row r="146" spans="1:12" ht="15.75" thickBot="1">
      <c r="A146" s="16" t="s">
        <v>186</v>
      </c>
      <c r="B146" s="17">
        <v>7</v>
      </c>
      <c r="C146" s="12" t="s">
        <v>190</v>
      </c>
      <c r="D146" s="18" t="s">
        <v>190</v>
      </c>
      <c r="E146" s="18">
        <v>79</v>
      </c>
      <c r="F146" s="18">
        <v>72</v>
      </c>
      <c r="G146" s="18">
        <v>79</v>
      </c>
      <c r="H146" s="18">
        <v>72</v>
      </c>
      <c r="I146" s="18">
        <v>5</v>
      </c>
      <c r="J146" s="18">
        <v>17</v>
      </c>
      <c r="K146" s="18">
        <v>13</v>
      </c>
      <c r="L146">
        <v>1</v>
      </c>
    </row>
    <row r="147" spans="1:12" ht="15.75" thickBot="1">
      <c r="A147" s="16" t="s">
        <v>186</v>
      </c>
      <c r="B147" s="17">
        <v>3</v>
      </c>
      <c r="C147" s="12" t="s">
        <v>838</v>
      </c>
      <c r="D147" s="18" t="s">
        <v>188</v>
      </c>
      <c r="E147" s="18">
        <v>74</v>
      </c>
      <c r="F147" s="18">
        <v>78</v>
      </c>
      <c r="G147" s="18">
        <v>74</v>
      </c>
      <c r="H147" s="18">
        <v>78</v>
      </c>
      <c r="I147" s="18">
        <v>5</v>
      </c>
      <c r="J147" s="18">
        <v>18</v>
      </c>
      <c r="K147" s="18">
        <v>11</v>
      </c>
      <c r="L147">
        <v>2</v>
      </c>
    </row>
    <row r="148" spans="1:12" ht="15.75" thickBot="1">
      <c r="A148" s="16" t="s">
        <v>514</v>
      </c>
      <c r="B148" s="19">
        <v>46</v>
      </c>
      <c r="C148" s="12" t="s">
        <v>188</v>
      </c>
      <c r="D148" s="18" t="s">
        <v>182</v>
      </c>
      <c r="E148" s="18">
        <v>77</v>
      </c>
      <c r="F148" s="18">
        <v>75</v>
      </c>
      <c r="G148" s="18">
        <v>77</v>
      </c>
      <c r="H148" s="18">
        <v>75</v>
      </c>
      <c r="I148" s="18">
        <v>4</v>
      </c>
      <c r="J148" s="18">
        <v>21</v>
      </c>
      <c r="K148" s="18">
        <v>9</v>
      </c>
      <c r="L148">
        <v>1</v>
      </c>
    </row>
    <row r="149" spans="1:12" ht="15.75" thickBot="1">
      <c r="A149" s="16" t="s">
        <v>514</v>
      </c>
      <c r="B149" s="19">
        <v>8</v>
      </c>
      <c r="C149" s="12" t="s">
        <v>182</v>
      </c>
      <c r="D149" s="18" t="s">
        <v>129</v>
      </c>
      <c r="E149" s="18">
        <v>79</v>
      </c>
      <c r="F149" s="18">
        <v>73</v>
      </c>
      <c r="G149" s="18">
        <v>79</v>
      </c>
      <c r="H149" s="18">
        <v>73</v>
      </c>
      <c r="I149" s="18">
        <v>4</v>
      </c>
      <c r="J149" s="18">
        <v>15</v>
      </c>
      <c r="K149" s="18">
        <v>15</v>
      </c>
      <c r="L149">
        <v>1</v>
      </c>
    </row>
    <row r="150" spans="1:12" ht="15.75" thickBot="1">
      <c r="A150" s="16" t="s">
        <v>514</v>
      </c>
      <c r="B150" s="17">
        <v>3</v>
      </c>
      <c r="C150" s="12" t="s">
        <v>129</v>
      </c>
      <c r="D150" s="18" t="s">
        <v>126</v>
      </c>
      <c r="E150" s="18">
        <v>75</v>
      </c>
      <c r="F150" s="18">
        <v>78</v>
      </c>
      <c r="G150" s="18">
        <v>75</v>
      </c>
      <c r="H150" s="18">
        <v>78</v>
      </c>
      <c r="I150" s="18">
        <v>4</v>
      </c>
      <c r="J150" s="18">
        <v>17</v>
      </c>
      <c r="K150" s="18">
        <v>12</v>
      </c>
      <c r="L150">
        <v>1</v>
      </c>
    </row>
    <row r="151" spans="1:12" ht="15.75" thickBot="1">
      <c r="A151" s="16" t="s">
        <v>291</v>
      </c>
      <c r="B151" s="19">
        <v>32</v>
      </c>
      <c r="C151" s="12" t="s">
        <v>126</v>
      </c>
      <c r="D151" s="18" t="s">
        <v>834</v>
      </c>
      <c r="E151" s="18">
        <v>79</v>
      </c>
      <c r="F151" s="18">
        <v>74</v>
      </c>
      <c r="G151" s="18">
        <v>79</v>
      </c>
      <c r="H151" s="18">
        <v>74</v>
      </c>
      <c r="I151" s="18">
        <v>5</v>
      </c>
      <c r="J151" s="18">
        <v>19</v>
      </c>
      <c r="K151" s="18">
        <v>9</v>
      </c>
      <c r="L151">
        <v>2</v>
      </c>
    </row>
    <row r="152" spans="1:12" ht="15.75" thickBot="1">
      <c r="A152" s="16" t="s">
        <v>291</v>
      </c>
      <c r="B152" s="16" t="s">
        <v>116</v>
      </c>
      <c r="C152" s="12" t="s">
        <v>834</v>
      </c>
      <c r="D152" s="18" t="s">
        <v>832</v>
      </c>
      <c r="E152" s="18">
        <v>79</v>
      </c>
      <c r="F152" s="18">
        <v>74</v>
      </c>
      <c r="G152" s="18">
        <v>79</v>
      </c>
      <c r="H152" s="18">
        <v>74</v>
      </c>
      <c r="I152" s="18">
        <v>6</v>
      </c>
      <c r="J152" s="18">
        <v>16</v>
      </c>
      <c r="K152" s="18">
        <v>11</v>
      </c>
      <c r="L152">
        <v>2</v>
      </c>
    </row>
    <row r="153" spans="1:12" ht="15.75" thickBot="1">
      <c r="A153" s="16">
        <v>148</v>
      </c>
      <c r="B153" s="17">
        <v>5</v>
      </c>
      <c r="C153" s="12" t="s">
        <v>836</v>
      </c>
      <c r="D153" s="18" t="s">
        <v>836</v>
      </c>
      <c r="E153" s="18">
        <v>81</v>
      </c>
      <c r="F153" s="18">
        <v>73</v>
      </c>
      <c r="G153" s="18">
        <v>81</v>
      </c>
      <c r="H153" s="18">
        <v>73</v>
      </c>
      <c r="I153" s="18">
        <v>2</v>
      </c>
      <c r="J153" s="18">
        <v>22</v>
      </c>
      <c r="K153" s="18">
        <v>9</v>
      </c>
      <c r="L153">
        <v>2</v>
      </c>
    </row>
    <row r="154" spans="1:12" ht="15.75" thickBot="1">
      <c r="A154" s="16">
        <v>149</v>
      </c>
      <c r="B154" s="19">
        <v>35</v>
      </c>
      <c r="C154" s="12" t="s">
        <v>128</v>
      </c>
      <c r="D154" s="18" t="s">
        <v>128</v>
      </c>
      <c r="E154" s="18">
        <v>75</v>
      </c>
      <c r="F154" s="18">
        <v>81</v>
      </c>
      <c r="G154" s="18">
        <v>75</v>
      </c>
      <c r="H154" s="18">
        <v>81</v>
      </c>
      <c r="I154" s="18">
        <v>1</v>
      </c>
      <c r="J154" s="18">
        <v>19</v>
      </c>
      <c r="K154" s="18">
        <v>15</v>
      </c>
      <c r="L154">
        <v>0</v>
      </c>
    </row>
    <row r="155" spans="1:12" ht="15.75" thickBot="1">
      <c r="A155" s="16">
        <v>150</v>
      </c>
      <c r="B155" s="17">
        <v>4</v>
      </c>
      <c r="C155" s="12" t="s">
        <v>203</v>
      </c>
      <c r="D155" s="18" t="s">
        <v>333</v>
      </c>
      <c r="E155" s="18">
        <v>80</v>
      </c>
      <c r="F155" s="18">
        <v>79</v>
      </c>
      <c r="G155" s="18">
        <v>80</v>
      </c>
      <c r="H155" s="18">
        <v>79</v>
      </c>
      <c r="I155" s="18">
        <v>1</v>
      </c>
      <c r="J155" s="18">
        <v>18</v>
      </c>
      <c r="K155" s="18">
        <v>14</v>
      </c>
      <c r="L155">
        <v>2</v>
      </c>
    </row>
    <row r="156" spans="1:12" ht="15.75" thickBot="1">
      <c r="A156" s="16">
        <v>151</v>
      </c>
      <c r="B156" s="16" t="s">
        <v>116</v>
      </c>
      <c r="C156" s="12" t="s">
        <v>333</v>
      </c>
      <c r="D156" s="18" t="s">
        <v>203</v>
      </c>
      <c r="E156" s="18">
        <v>82</v>
      </c>
      <c r="F156" s="18" t="s">
        <v>205</v>
      </c>
      <c r="G156" s="18">
        <v>82</v>
      </c>
      <c r="H156" s="18" t="s">
        <v>205</v>
      </c>
      <c r="I156" s="18">
        <v>1</v>
      </c>
      <c r="J156" s="18">
        <v>18</v>
      </c>
      <c r="K156" s="18">
        <v>13</v>
      </c>
      <c r="L156">
        <v>3</v>
      </c>
    </row>
    <row r="157" spans="1:12" ht="15.75" thickBot="1">
      <c r="A157" s="16">
        <v>152</v>
      </c>
      <c r="B157" s="17">
        <v>3</v>
      </c>
      <c r="C157" s="12" t="s">
        <v>197</v>
      </c>
      <c r="D157" s="18" t="s">
        <v>197</v>
      </c>
      <c r="E157" s="18">
        <v>83</v>
      </c>
      <c r="F157" s="18">
        <v>80</v>
      </c>
      <c r="G157" s="18">
        <v>83</v>
      </c>
      <c r="H157" s="18">
        <v>80</v>
      </c>
      <c r="I157" s="18" t="s">
        <v>205</v>
      </c>
      <c r="J157" s="18" t="s">
        <v>205</v>
      </c>
      <c r="K157" s="18">
        <v>163</v>
      </c>
    </row>
    <row r="158" spans="1:12" ht="15.75" thickBot="1">
      <c r="A158" s="16" t="s">
        <v>116</v>
      </c>
      <c r="B158" s="19">
        <v>18</v>
      </c>
      <c r="C158" s="12" t="s">
        <v>337</v>
      </c>
      <c r="D158" s="18" t="s">
        <v>337</v>
      </c>
      <c r="E158" s="18">
        <v>77</v>
      </c>
      <c r="F158" s="18" t="s">
        <v>205</v>
      </c>
      <c r="G158" s="18">
        <v>77</v>
      </c>
      <c r="H158" s="18" t="s">
        <v>205</v>
      </c>
      <c r="I158" s="18" t="s">
        <v>205</v>
      </c>
      <c r="J158" s="18" t="s">
        <v>205</v>
      </c>
      <c r="K158" s="18">
        <v>77</v>
      </c>
    </row>
    <row r="159" spans="1:12" ht="15.75" thickBot="1">
      <c r="A159" s="16" t="s">
        <v>116</v>
      </c>
      <c r="B159" s="17">
        <v>2</v>
      </c>
      <c r="C159" s="12" t="s">
        <v>242</v>
      </c>
      <c r="D159" s="18" t="s">
        <v>242</v>
      </c>
      <c r="E159" s="18">
        <v>78</v>
      </c>
      <c r="F159" s="18" t="s">
        <v>205</v>
      </c>
      <c r="G159" s="18">
        <v>78</v>
      </c>
      <c r="H159" s="18" t="s">
        <v>205</v>
      </c>
      <c r="I159" s="18" t="s">
        <v>205</v>
      </c>
      <c r="J159" s="18" t="s">
        <v>205</v>
      </c>
      <c r="K159" s="18">
        <v>78</v>
      </c>
    </row>
    <row r="160" spans="1:12" ht="15.75" thickBot="1">
      <c r="A160" s="16" t="s">
        <v>116</v>
      </c>
      <c r="B160" s="19">
        <v>12</v>
      </c>
      <c r="C160" s="12" t="s">
        <v>148</v>
      </c>
      <c r="D160" s="18" t="s">
        <v>148</v>
      </c>
      <c r="E160" s="18">
        <v>78</v>
      </c>
      <c r="F160" s="18" t="s">
        <v>205</v>
      </c>
      <c r="G160" s="18">
        <v>78</v>
      </c>
      <c r="H160" s="18" t="s">
        <v>205</v>
      </c>
      <c r="I160" s="18" t="s">
        <v>205</v>
      </c>
      <c r="J160" s="18" t="s">
        <v>205</v>
      </c>
      <c r="K160" s="18">
        <v>78</v>
      </c>
    </row>
    <row r="161" spans="1:11">
      <c r="A161" s="16" t="s">
        <v>116</v>
      </c>
      <c r="B161" s="19">
        <v>5</v>
      </c>
      <c r="C161" s="12" t="s">
        <v>334</v>
      </c>
      <c r="D161" s="18" t="s">
        <v>334</v>
      </c>
      <c r="E161" s="18">
        <v>80</v>
      </c>
      <c r="F161" s="18">
        <v>39</v>
      </c>
      <c r="G161" s="18">
        <v>80</v>
      </c>
      <c r="H161" s="18">
        <v>39</v>
      </c>
      <c r="I161" s="18" t="s">
        <v>205</v>
      </c>
      <c r="J161" s="18" t="s">
        <v>205</v>
      </c>
      <c r="K161" s="18">
        <v>80</v>
      </c>
    </row>
  </sheetData>
  <hyperlinks>
    <hyperlink ref="A3" r:id="rId1" display="http://www.espn.com/watch?id=947fa234-4f89-45f4-8585-86a40fa60b3d&amp;om-navmethod=espn:golf:leaderboard" xr:uid="{00000000-0004-0000-0D00-000000000000}"/>
  </hyperlinks>
  <pageMargins left="0.7" right="0.7" top="0.75" bottom="0.75" header="0.3" footer="0.3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153"/>
  <sheetViews>
    <sheetView topLeftCell="A135" workbookViewId="0">
      <selection sqref="A1:XFD1048576"/>
    </sheetView>
  </sheetViews>
  <sheetFormatPr defaultColWidth="8.85546875" defaultRowHeight="15"/>
  <sheetData>
    <row r="1" spans="1:12" ht="15.75" thickBot="1">
      <c r="A1" s="9" t="s">
        <v>98</v>
      </c>
      <c r="B1" s="9" t="s">
        <v>5</v>
      </c>
      <c r="C1" s="10" t="s">
        <v>99</v>
      </c>
      <c r="D1" s="10" t="s">
        <v>100</v>
      </c>
      <c r="E1" s="10" t="s">
        <v>24</v>
      </c>
      <c r="F1" s="10" t="s">
        <v>101</v>
      </c>
      <c r="G1" s="10" t="s">
        <v>102</v>
      </c>
      <c r="H1" s="10" t="s">
        <v>103</v>
      </c>
      <c r="I1" s="10" t="s">
        <v>104</v>
      </c>
      <c r="J1" s="10" t="s">
        <v>105</v>
      </c>
      <c r="K1" s="10" t="s">
        <v>106</v>
      </c>
      <c r="L1" s="10" t="s">
        <v>107</v>
      </c>
    </row>
    <row r="2" spans="1:12" ht="15.75" thickBot="1">
      <c r="A2" s="11">
        <v>1</v>
      </c>
      <c r="B2" s="16" t="s">
        <v>717</v>
      </c>
      <c r="C2" s="13">
        <v>295</v>
      </c>
      <c r="D2" s="39">
        <v>0.53600000000000003</v>
      </c>
      <c r="E2" s="39">
        <v>0.66700000000000004</v>
      </c>
      <c r="F2" s="13">
        <v>1.583</v>
      </c>
      <c r="G2" s="13">
        <v>0</v>
      </c>
      <c r="H2" s="13">
        <v>11</v>
      </c>
      <c r="I2" s="13">
        <v>21</v>
      </c>
      <c r="J2" s="13">
        <v>4</v>
      </c>
      <c r="K2" s="13">
        <v>0</v>
      </c>
      <c r="L2" s="13">
        <v>-7</v>
      </c>
    </row>
    <row r="3" spans="1:12" ht="15.75" thickBot="1">
      <c r="A3" s="11" t="s">
        <v>208</v>
      </c>
      <c r="B3" s="16" t="s">
        <v>507</v>
      </c>
      <c r="C3" s="13">
        <v>313.60000000000002</v>
      </c>
      <c r="D3" s="40">
        <v>0.5</v>
      </c>
      <c r="E3" s="39">
        <v>0.66700000000000004</v>
      </c>
      <c r="F3" s="13">
        <v>1.625</v>
      </c>
      <c r="G3" s="13">
        <v>0</v>
      </c>
      <c r="H3" s="13">
        <v>11</v>
      </c>
      <c r="I3" s="13">
        <v>20</v>
      </c>
      <c r="J3" s="13">
        <v>5</v>
      </c>
      <c r="K3" s="13">
        <v>0</v>
      </c>
      <c r="L3" s="13">
        <v>-6</v>
      </c>
    </row>
    <row r="4" spans="1:12" ht="15.75" thickBot="1">
      <c r="A4" s="11" t="s">
        <v>208</v>
      </c>
      <c r="B4" s="16" t="s">
        <v>637</v>
      </c>
      <c r="C4" s="13">
        <v>325.2</v>
      </c>
      <c r="D4" s="39">
        <v>0.53600000000000003</v>
      </c>
      <c r="E4" s="39">
        <v>0.61099999999999999</v>
      </c>
      <c r="F4" s="13">
        <v>1.6819999999999999</v>
      </c>
      <c r="G4" s="13">
        <v>1</v>
      </c>
      <c r="H4" s="13">
        <v>6</v>
      </c>
      <c r="I4" s="13">
        <v>27</v>
      </c>
      <c r="J4" s="13">
        <v>2</v>
      </c>
      <c r="K4" s="13">
        <v>0</v>
      </c>
      <c r="L4" s="13">
        <v>-6</v>
      </c>
    </row>
    <row r="5" spans="1:12" ht="15.75" thickBot="1">
      <c r="A5" s="11" t="s">
        <v>118</v>
      </c>
      <c r="B5" s="16" t="s">
        <v>715</v>
      </c>
      <c r="C5" s="13">
        <v>321.7</v>
      </c>
      <c r="D5" s="39">
        <v>0.71399999999999997</v>
      </c>
      <c r="E5" s="39">
        <v>0.61099999999999999</v>
      </c>
      <c r="F5" s="13">
        <v>1.591</v>
      </c>
      <c r="G5" s="13">
        <v>0</v>
      </c>
      <c r="H5" s="13">
        <v>9</v>
      </c>
      <c r="I5" s="13">
        <v>23</v>
      </c>
      <c r="J5" s="13">
        <v>4</v>
      </c>
      <c r="K5" s="13">
        <v>0</v>
      </c>
      <c r="L5" s="13">
        <v>-5</v>
      </c>
    </row>
    <row r="6" spans="1:12" ht="15.75" thickBot="1">
      <c r="A6" s="11" t="s">
        <v>118</v>
      </c>
      <c r="B6" s="16" t="s">
        <v>568</v>
      </c>
      <c r="C6" s="13">
        <v>311.39999999999998</v>
      </c>
      <c r="D6" s="39">
        <v>0.57099999999999995</v>
      </c>
      <c r="E6" s="39">
        <v>0.69399999999999995</v>
      </c>
      <c r="F6" s="13">
        <v>1.64</v>
      </c>
      <c r="G6" s="13">
        <v>0</v>
      </c>
      <c r="H6" s="13">
        <v>11</v>
      </c>
      <c r="I6" s="13">
        <v>19</v>
      </c>
      <c r="J6" s="13">
        <v>6</v>
      </c>
      <c r="K6" s="13">
        <v>0</v>
      </c>
      <c r="L6" s="13">
        <v>-5</v>
      </c>
    </row>
    <row r="7" spans="1:12" ht="15.75" thickBot="1">
      <c r="A7" s="11">
        <v>6</v>
      </c>
      <c r="B7" s="16" t="s">
        <v>651</v>
      </c>
      <c r="C7" s="13">
        <v>294.60000000000002</v>
      </c>
      <c r="D7" s="39">
        <v>0.57099999999999995</v>
      </c>
      <c r="E7" s="39">
        <v>0.63900000000000001</v>
      </c>
      <c r="F7" s="13">
        <v>1.696</v>
      </c>
      <c r="G7" s="13">
        <v>2</v>
      </c>
      <c r="H7" s="13">
        <v>5</v>
      </c>
      <c r="I7" s="13">
        <v>24</v>
      </c>
      <c r="J7" s="13">
        <v>5</v>
      </c>
      <c r="K7" s="13">
        <v>0</v>
      </c>
      <c r="L7" s="13">
        <v>-4</v>
      </c>
    </row>
    <row r="8" spans="1:12" ht="15.75" thickBot="1">
      <c r="A8" s="11" t="s">
        <v>359</v>
      </c>
      <c r="B8" s="16" t="s">
        <v>755</v>
      </c>
      <c r="C8" s="13">
        <v>313.89999999999998</v>
      </c>
      <c r="D8" s="39">
        <v>0.57099999999999995</v>
      </c>
      <c r="E8" s="39">
        <v>0.69399999999999995</v>
      </c>
      <c r="F8" s="13">
        <v>1.72</v>
      </c>
      <c r="G8" s="13">
        <v>0</v>
      </c>
      <c r="H8" s="13">
        <v>10</v>
      </c>
      <c r="I8" s="13">
        <v>21</v>
      </c>
      <c r="J8" s="13">
        <v>3</v>
      </c>
      <c r="K8" s="13">
        <v>2</v>
      </c>
      <c r="L8" s="13">
        <v>-3</v>
      </c>
    </row>
    <row r="9" spans="1:12" ht="15.75" thickBot="1">
      <c r="A9" s="11" t="s">
        <v>359</v>
      </c>
      <c r="B9" s="16" t="s">
        <v>673</v>
      </c>
      <c r="C9" s="13">
        <v>310.60000000000002</v>
      </c>
      <c r="D9" s="39">
        <v>0.67900000000000005</v>
      </c>
      <c r="E9" s="39">
        <v>0.69399999999999995</v>
      </c>
      <c r="F9" s="13">
        <v>1.68</v>
      </c>
      <c r="G9" s="13">
        <v>0</v>
      </c>
      <c r="H9" s="13">
        <v>10</v>
      </c>
      <c r="I9" s="13">
        <v>19</v>
      </c>
      <c r="J9" s="13">
        <v>7</v>
      </c>
      <c r="K9" s="13">
        <v>0</v>
      </c>
      <c r="L9" s="13">
        <v>-3</v>
      </c>
    </row>
    <row r="10" spans="1:12" ht="15.75" thickBot="1">
      <c r="A10" s="11" t="s">
        <v>359</v>
      </c>
      <c r="B10" s="16" t="s">
        <v>705</v>
      </c>
      <c r="C10" s="13">
        <v>328.9</v>
      </c>
      <c r="D10" s="39">
        <v>0.53600000000000003</v>
      </c>
      <c r="E10" s="39">
        <v>0.77800000000000002</v>
      </c>
      <c r="F10" s="13">
        <v>1.75</v>
      </c>
      <c r="G10" s="13">
        <v>0</v>
      </c>
      <c r="H10" s="13">
        <v>7</v>
      </c>
      <c r="I10" s="13">
        <v>26</v>
      </c>
      <c r="J10" s="13">
        <v>2</v>
      </c>
      <c r="K10" s="13">
        <v>1</v>
      </c>
      <c r="L10" s="13">
        <v>-3</v>
      </c>
    </row>
    <row r="11" spans="1:12" ht="15.75" thickBot="1">
      <c r="A11" s="11" t="s">
        <v>359</v>
      </c>
      <c r="B11" s="16" t="s">
        <v>572</v>
      </c>
      <c r="C11" s="13">
        <v>333.5</v>
      </c>
      <c r="D11" s="39">
        <v>0.67900000000000005</v>
      </c>
      <c r="E11" s="39">
        <v>0.66700000000000004</v>
      </c>
      <c r="F11" s="13">
        <v>1.833</v>
      </c>
      <c r="G11" s="13">
        <v>0</v>
      </c>
      <c r="H11" s="13">
        <v>7</v>
      </c>
      <c r="I11" s="13">
        <v>25</v>
      </c>
      <c r="J11" s="13">
        <v>4</v>
      </c>
      <c r="K11" s="13">
        <v>0</v>
      </c>
      <c r="L11" s="13">
        <v>-3</v>
      </c>
    </row>
    <row r="12" spans="1:12" ht="15.75" thickBot="1">
      <c r="A12" s="11" t="s">
        <v>359</v>
      </c>
      <c r="B12" s="16" t="s">
        <v>601</v>
      </c>
      <c r="C12" s="13">
        <v>310.39999999999998</v>
      </c>
      <c r="D12" s="39">
        <v>0.71399999999999997</v>
      </c>
      <c r="E12" s="39">
        <v>0.66700000000000004</v>
      </c>
      <c r="F12" s="13">
        <v>1.708</v>
      </c>
      <c r="G12" s="13">
        <v>0</v>
      </c>
      <c r="H12" s="13">
        <v>8</v>
      </c>
      <c r="I12" s="13">
        <v>23</v>
      </c>
      <c r="J12" s="13">
        <v>5</v>
      </c>
      <c r="K12" s="13">
        <v>0</v>
      </c>
      <c r="L12" s="13">
        <v>-3</v>
      </c>
    </row>
    <row r="13" spans="1:12" ht="15.75" thickBot="1">
      <c r="A13" s="11" t="s">
        <v>359</v>
      </c>
      <c r="B13" s="16" t="s">
        <v>751</v>
      </c>
      <c r="C13" s="13">
        <v>341</v>
      </c>
      <c r="D13" s="39">
        <v>0.53600000000000003</v>
      </c>
      <c r="E13" s="39">
        <v>0.69399999999999995</v>
      </c>
      <c r="F13" s="13">
        <v>1.8</v>
      </c>
      <c r="G13" s="13">
        <v>1</v>
      </c>
      <c r="H13" s="13">
        <v>5</v>
      </c>
      <c r="I13" s="13">
        <v>26</v>
      </c>
      <c r="J13" s="13">
        <v>4</v>
      </c>
      <c r="K13" s="13">
        <v>0</v>
      </c>
      <c r="L13" s="13">
        <v>-3</v>
      </c>
    </row>
    <row r="14" spans="1:12" ht="15.75" thickBot="1">
      <c r="A14" s="11" t="s">
        <v>845</v>
      </c>
      <c r="B14" s="16" t="s">
        <v>767</v>
      </c>
      <c r="C14" s="13">
        <v>308.3</v>
      </c>
      <c r="D14" s="40">
        <v>0.5</v>
      </c>
      <c r="E14" s="39">
        <v>0.66700000000000004</v>
      </c>
      <c r="F14" s="13">
        <v>1.917</v>
      </c>
      <c r="G14" s="13">
        <v>0</v>
      </c>
      <c r="H14" s="13">
        <v>4</v>
      </c>
      <c r="I14" s="13">
        <v>30</v>
      </c>
      <c r="J14" s="13">
        <v>2</v>
      </c>
      <c r="K14" s="13">
        <v>0</v>
      </c>
      <c r="L14" s="13">
        <v>-2</v>
      </c>
    </row>
    <row r="15" spans="1:12" ht="15.75" thickBot="1">
      <c r="A15" s="11" t="s">
        <v>845</v>
      </c>
      <c r="B15" s="16" t="s">
        <v>556</v>
      </c>
      <c r="C15" s="13">
        <v>328.2</v>
      </c>
      <c r="D15" s="39">
        <v>0.60699999999999998</v>
      </c>
      <c r="E15" s="40">
        <v>0.75</v>
      </c>
      <c r="F15" s="13">
        <v>1.7410000000000001</v>
      </c>
      <c r="G15" s="13">
        <v>1</v>
      </c>
      <c r="H15" s="13">
        <v>7</v>
      </c>
      <c r="I15" s="13">
        <v>23</v>
      </c>
      <c r="J15" s="13">
        <v>4</v>
      </c>
      <c r="K15" s="13">
        <v>0</v>
      </c>
      <c r="L15" s="13">
        <v>-2</v>
      </c>
    </row>
    <row r="16" spans="1:12" ht="15.75" thickBot="1">
      <c r="A16" s="11" t="s">
        <v>845</v>
      </c>
      <c r="B16" s="16" t="s">
        <v>639</v>
      </c>
      <c r="C16" s="13">
        <v>304.5</v>
      </c>
      <c r="D16" s="39">
        <v>0.46400000000000002</v>
      </c>
      <c r="E16" s="39">
        <v>0.69399999999999995</v>
      </c>
      <c r="F16" s="13">
        <v>1.76</v>
      </c>
      <c r="G16" s="13">
        <v>0</v>
      </c>
      <c r="H16" s="13">
        <v>6</v>
      </c>
      <c r="I16" s="13">
        <v>26</v>
      </c>
      <c r="J16" s="13">
        <v>4</v>
      </c>
      <c r="K16" s="13">
        <v>0</v>
      </c>
      <c r="L16" s="13">
        <v>-2</v>
      </c>
    </row>
    <row r="17" spans="1:12" ht="15.75" thickBot="1">
      <c r="A17" s="11" t="s">
        <v>845</v>
      </c>
      <c r="B17" s="16" t="s">
        <v>564</v>
      </c>
      <c r="C17" s="13">
        <v>298.10000000000002</v>
      </c>
      <c r="D17" s="39">
        <v>0.57099999999999995</v>
      </c>
      <c r="E17" s="39">
        <v>0.63900000000000001</v>
      </c>
      <c r="F17" s="13">
        <v>1.913</v>
      </c>
      <c r="G17" s="13">
        <v>0</v>
      </c>
      <c r="H17" s="13">
        <v>7</v>
      </c>
      <c r="I17" s="13">
        <v>24</v>
      </c>
      <c r="J17" s="13">
        <v>5</v>
      </c>
      <c r="K17" s="13">
        <v>0</v>
      </c>
      <c r="L17" s="13">
        <v>-2</v>
      </c>
    </row>
    <row r="18" spans="1:12" ht="15.75" thickBot="1">
      <c r="A18" s="11" t="s">
        <v>845</v>
      </c>
      <c r="B18" s="16" t="s">
        <v>689</v>
      </c>
      <c r="C18" s="13">
        <v>304.39999999999998</v>
      </c>
      <c r="D18" s="39">
        <v>0.39300000000000002</v>
      </c>
      <c r="E18" s="39">
        <v>0.58299999999999996</v>
      </c>
      <c r="F18" s="13">
        <v>1.762</v>
      </c>
      <c r="G18" s="13">
        <v>1</v>
      </c>
      <c r="H18" s="13">
        <v>5</v>
      </c>
      <c r="I18" s="13">
        <v>25</v>
      </c>
      <c r="J18" s="13">
        <v>5</v>
      </c>
      <c r="K18" s="13">
        <v>0</v>
      </c>
      <c r="L18" s="13">
        <v>-2</v>
      </c>
    </row>
    <row r="19" spans="1:12" ht="15.75" thickBot="1">
      <c r="A19" s="11" t="s">
        <v>845</v>
      </c>
      <c r="B19" s="16" t="s">
        <v>801</v>
      </c>
      <c r="C19" s="13">
        <v>282.10000000000002</v>
      </c>
      <c r="D19" s="39">
        <v>0.53600000000000003</v>
      </c>
      <c r="E19" s="39">
        <v>0.55600000000000005</v>
      </c>
      <c r="F19" s="13">
        <v>1.75</v>
      </c>
      <c r="G19" s="13">
        <v>1</v>
      </c>
      <c r="H19" s="13">
        <v>5</v>
      </c>
      <c r="I19" s="13">
        <v>25</v>
      </c>
      <c r="J19" s="13">
        <v>5</v>
      </c>
      <c r="K19" s="13">
        <v>0</v>
      </c>
      <c r="L19" s="13">
        <v>-2</v>
      </c>
    </row>
    <row r="20" spans="1:12" ht="15.75" thickBot="1">
      <c r="A20" s="11" t="s">
        <v>845</v>
      </c>
      <c r="B20" s="16" t="s">
        <v>813</v>
      </c>
      <c r="C20" s="13">
        <v>309.60000000000002</v>
      </c>
      <c r="D20" s="39">
        <v>0.39300000000000002</v>
      </c>
      <c r="E20" s="39">
        <v>0.52800000000000002</v>
      </c>
      <c r="F20" s="13">
        <v>1.8420000000000001</v>
      </c>
      <c r="G20" s="13">
        <v>0</v>
      </c>
      <c r="H20" s="13">
        <v>8</v>
      </c>
      <c r="I20" s="13">
        <v>22</v>
      </c>
      <c r="J20" s="13">
        <v>6</v>
      </c>
      <c r="K20" s="13">
        <v>0</v>
      </c>
      <c r="L20" s="13">
        <v>-2</v>
      </c>
    </row>
    <row r="21" spans="1:12" ht="15.75" thickBot="1">
      <c r="A21" s="11" t="s">
        <v>229</v>
      </c>
      <c r="B21" s="16" t="s">
        <v>520</v>
      </c>
      <c r="C21" s="13">
        <v>292.3</v>
      </c>
      <c r="D21" s="39">
        <v>0.67900000000000005</v>
      </c>
      <c r="E21" s="39">
        <v>0.61099999999999999</v>
      </c>
      <c r="F21" s="13">
        <v>1.7729999999999999</v>
      </c>
      <c r="G21" s="13">
        <v>1</v>
      </c>
      <c r="H21" s="13">
        <v>5</v>
      </c>
      <c r="I21" s="13">
        <v>24</v>
      </c>
      <c r="J21" s="13">
        <v>6</v>
      </c>
      <c r="K21" s="13">
        <v>0</v>
      </c>
      <c r="L21" s="13">
        <v>-1</v>
      </c>
    </row>
    <row r="22" spans="1:12" ht="15.75" thickBot="1">
      <c r="A22" s="11" t="s">
        <v>229</v>
      </c>
      <c r="B22" s="16" t="s">
        <v>663</v>
      </c>
      <c r="C22" s="13">
        <v>342.8</v>
      </c>
      <c r="D22" s="39">
        <v>0.53600000000000003</v>
      </c>
      <c r="E22" s="39">
        <v>0.80600000000000005</v>
      </c>
      <c r="F22" s="13">
        <v>1.897</v>
      </c>
      <c r="G22" s="13">
        <v>0</v>
      </c>
      <c r="H22" s="13">
        <v>8</v>
      </c>
      <c r="I22" s="13">
        <v>23</v>
      </c>
      <c r="J22" s="13">
        <v>4</v>
      </c>
      <c r="K22" s="13">
        <v>0</v>
      </c>
      <c r="L22" s="13">
        <v>-1</v>
      </c>
    </row>
    <row r="23" spans="1:12" ht="15.75" thickBot="1">
      <c r="A23" s="11" t="s">
        <v>229</v>
      </c>
      <c r="B23" s="16" t="s">
        <v>707</v>
      </c>
      <c r="C23" s="13">
        <v>305.7</v>
      </c>
      <c r="D23" s="39">
        <v>0.53600000000000003</v>
      </c>
      <c r="E23" s="39">
        <v>0.58299999999999996</v>
      </c>
      <c r="F23" s="13">
        <v>1.667</v>
      </c>
      <c r="G23" s="13">
        <v>0</v>
      </c>
      <c r="H23" s="13">
        <v>7</v>
      </c>
      <c r="I23" s="13">
        <v>23</v>
      </c>
      <c r="J23" s="13">
        <v>6</v>
      </c>
      <c r="K23" s="13">
        <v>0</v>
      </c>
      <c r="L23" s="13">
        <v>-1</v>
      </c>
    </row>
    <row r="24" spans="1:12" ht="15.75" thickBot="1">
      <c r="A24" s="11" t="s">
        <v>229</v>
      </c>
      <c r="B24" s="16" t="s">
        <v>727</v>
      </c>
      <c r="C24" s="13">
        <v>313.89999999999998</v>
      </c>
      <c r="D24" s="40">
        <v>0.75</v>
      </c>
      <c r="E24" s="39">
        <v>0.69399999999999995</v>
      </c>
      <c r="F24" s="13">
        <v>1.88</v>
      </c>
      <c r="G24" s="13">
        <v>0</v>
      </c>
      <c r="H24" s="13">
        <v>4</v>
      </c>
      <c r="I24" s="13">
        <v>29</v>
      </c>
      <c r="J24" s="13">
        <v>3</v>
      </c>
      <c r="K24" s="13">
        <v>0</v>
      </c>
      <c r="L24" s="13">
        <v>-1</v>
      </c>
    </row>
    <row r="25" spans="1:12" ht="15.75" thickBot="1">
      <c r="A25" s="11" t="s">
        <v>229</v>
      </c>
      <c r="B25" s="16" t="s">
        <v>647</v>
      </c>
      <c r="C25" s="13">
        <v>312.89999999999998</v>
      </c>
      <c r="D25" s="39">
        <v>0.60699999999999998</v>
      </c>
      <c r="E25" s="39">
        <v>0.55600000000000005</v>
      </c>
      <c r="F25" s="13">
        <v>1.7</v>
      </c>
      <c r="G25" s="13">
        <v>0</v>
      </c>
      <c r="H25" s="13">
        <v>6</v>
      </c>
      <c r="I25" s="13">
        <v>25</v>
      </c>
      <c r="J25" s="13">
        <v>5</v>
      </c>
      <c r="K25" s="13">
        <v>0</v>
      </c>
      <c r="L25" s="13">
        <v>-1</v>
      </c>
    </row>
    <row r="26" spans="1:12" ht="15.75" thickBot="1">
      <c r="A26" s="11" t="s">
        <v>229</v>
      </c>
      <c r="B26" s="16" t="s">
        <v>617</v>
      </c>
      <c r="C26" s="13">
        <v>292.3</v>
      </c>
      <c r="D26" s="39">
        <v>0.60699999999999998</v>
      </c>
      <c r="E26" s="39">
        <v>0.77800000000000002</v>
      </c>
      <c r="F26" s="13">
        <v>1.75</v>
      </c>
      <c r="G26" s="13">
        <v>0</v>
      </c>
      <c r="H26" s="13">
        <v>8</v>
      </c>
      <c r="I26" s="13">
        <v>22</v>
      </c>
      <c r="J26" s="13">
        <v>5</v>
      </c>
      <c r="K26" s="13">
        <v>1</v>
      </c>
      <c r="L26" s="13">
        <v>-1</v>
      </c>
    </row>
    <row r="27" spans="1:12" ht="15.75" thickBot="1">
      <c r="A27" s="11" t="s">
        <v>229</v>
      </c>
      <c r="B27" s="16" t="s">
        <v>695</v>
      </c>
      <c r="C27" s="13">
        <v>305</v>
      </c>
      <c r="D27" s="40">
        <v>0.5</v>
      </c>
      <c r="E27" s="40">
        <v>0.5</v>
      </c>
      <c r="F27" s="13">
        <v>1.722</v>
      </c>
      <c r="G27" s="13">
        <v>0</v>
      </c>
      <c r="H27" s="13">
        <v>7</v>
      </c>
      <c r="I27" s="13">
        <v>23</v>
      </c>
      <c r="J27" s="13">
        <v>6</v>
      </c>
      <c r="K27" s="13">
        <v>0</v>
      </c>
      <c r="L27" s="13">
        <v>-1</v>
      </c>
    </row>
    <row r="28" spans="1:12" ht="15.75" thickBot="1">
      <c r="A28" s="11" t="s">
        <v>229</v>
      </c>
      <c r="B28" s="16" t="s">
        <v>795</v>
      </c>
      <c r="C28" s="13">
        <v>307.5</v>
      </c>
      <c r="D28" s="39">
        <v>0.60699999999999998</v>
      </c>
      <c r="E28" s="39">
        <v>0.66700000000000004</v>
      </c>
      <c r="F28" s="13">
        <v>1.833</v>
      </c>
      <c r="G28" s="13">
        <v>0</v>
      </c>
      <c r="H28" s="13">
        <v>5</v>
      </c>
      <c r="I28" s="13">
        <v>27</v>
      </c>
      <c r="J28" s="13">
        <v>4</v>
      </c>
      <c r="K28" s="13">
        <v>0</v>
      </c>
      <c r="L28" s="13">
        <v>-1</v>
      </c>
    </row>
    <row r="29" spans="1:12" ht="15.75" thickBot="1">
      <c r="A29" s="11" t="s">
        <v>846</v>
      </c>
      <c r="B29" s="16" t="s">
        <v>763</v>
      </c>
      <c r="C29" s="13">
        <v>321.7</v>
      </c>
      <c r="D29" s="39">
        <v>0.64300000000000002</v>
      </c>
      <c r="E29" s="39">
        <v>0.61099999999999999</v>
      </c>
      <c r="F29" s="13">
        <v>1.7729999999999999</v>
      </c>
      <c r="G29" s="13">
        <v>0</v>
      </c>
      <c r="H29" s="13">
        <v>6</v>
      </c>
      <c r="I29" s="13">
        <v>24</v>
      </c>
      <c r="J29" s="13">
        <v>6</v>
      </c>
      <c r="K29" s="13">
        <v>0</v>
      </c>
      <c r="L29" s="13" t="s">
        <v>121</v>
      </c>
    </row>
    <row r="30" spans="1:12" ht="15.75" thickBot="1">
      <c r="A30" s="11" t="s">
        <v>846</v>
      </c>
      <c r="B30" s="16" t="s">
        <v>683</v>
      </c>
      <c r="C30" s="13">
        <v>343</v>
      </c>
      <c r="D30" s="39">
        <v>0.57099999999999995</v>
      </c>
      <c r="E30" s="39">
        <v>0.69399999999999995</v>
      </c>
      <c r="F30" s="13">
        <v>1.76</v>
      </c>
      <c r="G30" s="13">
        <v>1</v>
      </c>
      <c r="H30" s="13">
        <v>5</v>
      </c>
      <c r="I30" s="13">
        <v>24</v>
      </c>
      <c r="J30" s="13">
        <v>5</v>
      </c>
      <c r="K30" s="13">
        <v>1</v>
      </c>
      <c r="L30" s="13" t="s">
        <v>121</v>
      </c>
    </row>
    <row r="31" spans="1:12" ht="15.75" thickBot="1">
      <c r="A31" s="11" t="s">
        <v>846</v>
      </c>
      <c r="B31" s="16" t="s">
        <v>659</v>
      </c>
      <c r="C31" s="13">
        <v>337.3</v>
      </c>
      <c r="D31" s="39">
        <v>0.46400000000000002</v>
      </c>
      <c r="E31" s="39">
        <v>0.63900000000000001</v>
      </c>
      <c r="F31" s="13">
        <v>1.8260000000000001</v>
      </c>
      <c r="G31" s="13">
        <v>0</v>
      </c>
      <c r="H31" s="13">
        <v>7</v>
      </c>
      <c r="I31" s="13">
        <v>22</v>
      </c>
      <c r="J31" s="13">
        <v>7</v>
      </c>
      <c r="K31" s="13">
        <v>0</v>
      </c>
      <c r="L31" s="13" t="s">
        <v>121</v>
      </c>
    </row>
    <row r="32" spans="1:12" ht="15.75" thickBot="1">
      <c r="A32" s="11" t="s">
        <v>846</v>
      </c>
      <c r="B32" s="16" t="s">
        <v>803</v>
      </c>
      <c r="C32" s="13">
        <v>295.5</v>
      </c>
      <c r="D32" s="39">
        <v>0.78600000000000003</v>
      </c>
      <c r="E32" s="40">
        <v>0.75</v>
      </c>
      <c r="F32" s="13">
        <v>1.8520000000000001</v>
      </c>
      <c r="G32" s="13">
        <v>0</v>
      </c>
      <c r="H32" s="13">
        <v>5</v>
      </c>
      <c r="I32" s="13">
        <v>27</v>
      </c>
      <c r="J32" s="13">
        <v>3</v>
      </c>
      <c r="K32" s="13">
        <v>1</v>
      </c>
      <c r="L32" s="13" t="s">
        <v>121</v>
      </c>
    </row>
    <row r="33" spans="1:12" ht="15.75" thickBot="1">
      <c r="A33" s="11" t="s">
        <v>846</v>
      </c>
      <c r="B33" s="16" t="s">
        <v>709</v>
      </c>
      <c r="C33" s="13">
        <v>318.2</v>
      </c>
      <c r="D33" s="39">
        <v>0.35699999999999998</v>
      </c>
      <c r="E33" s="40">
        <v>0.75</v>
      </c>
      <c r="F33" s="13">
        <v>1.8520000000000001</v>
      </c>
      <c r="G33" s="13">
        <v>1</v>
      </c>
      <c r="H33" s="13">
        <v>5</v>
      </c>
      <c r="I33" s="13">
        <v>24</v>
      </c>
      <c r="J33" s="13">
        <v>5</v>
      </c>
      <c r="K33" s="13">
        <v>1</v>
      </c>
      <c r="L33" s="13" t="s">
        <v>121</v>
      </c>
    </row>
    <row r="34" spans="1:12" ht="15.75" thickBot="1">
      <c r="A34" s="11" t="s">
        <v>846</v>
      </c>
      <c r="B34" s="16" t="s">
        <v>653</v>
      </c>
      <c r="C34" s="13">
        <v>309.3</v>
      </c>
      <c r="D34" s="39">
        <v>0.60699999999999998</v>
      </c>
      <c r="E34" s="39">
        <v>0.66700000000000004</v>
      </c>
      <c r="F34" s="13">
        <v>1.833</v>
      </c>
      <c r="G34" s="13">
        <v>0</v>
      </c>
      <c r="H34" s="13">
        <v>8</v>
      </c>
      <c r="I34" s="13">
        <v>20</v>
      </c>
      <c r="J34" s="13">
        <v>8</v>
      </c>
      <c r="K34" s="13">
        <v>0</v>
      </c>
      <c r="L34" s="13" t="s">
        <v>121</v>
      </c>
    </row>
    <row r="35" spans="1:12" ht="15.75" thickBot="1">
      <c r="A35" s="11" t="s">
        <v>846</v>
      </c>
      <c r="B35" s="16" t="s">
        <v>807</v>
      </c>
      <c r="C35" s="13">
        <v>311.39999999999998</v>
      </c>
      <c r="D35" s="39">
        <v>0.46400000000000002</v>
      </c>
      <c r="E35" s="39">
        <v>0.66700000000000004</v>
      </c>
      <c r="F35" s="13">
        <v>1.875</v>
      </c>
      <c r="G35" s="13">
        <v>0</v>
      </c>
      <c r="H35" s="13">
        <v>3</v>
      </c>
      <c r="I35" s="13">
        <v>30</v>
      </c>
      <c r="J35" s="13">
        <v>3</v>
      </c>
      <c r="K35" s="13">
        <v>0</v>
      </c>
      <c r="L35" s="13" t="s">
        <v>121</v>
      </c>
    </row>
    <row r="36" spans="1:12" ht="15.75" thickBot="1">
      <c r="A36" s="11" t="s">
        <v>846</v>
      </c>
      <c r="B36" s="16" t="s">
        <v>739</v>
      </c>
      <c r="C36" s="13">
        <v>307.8</v>
      </c>
      <c r="D36" s="39">
        <v>0.57099999999999995</v>
      </c>
      <c r="E36" s="39">
        <v>0.58299999999999996</v>
      </c>
      <c r="F36" s="13">
        <v>1.81</v>
      </c>
      <c r="G36" s="13">
        <v>0</v>
      </c>
      <c r="H36" s="13">
        <v>7</v>
      </c>
      <c r="I36" s="13">
        <v>22</v>
      </c>
      <c r="J36" s="13">
        <v>7</v>
      </c>
      <c r="K36" s="13">
        <v>0</v>
      </c>
      <c r="L36" s="13" t="s">
        <v>121</v>
      </c>
    </row>
    <row r="37" spans="1:12" ht="15.75" thickBot="1">
      <c r="A37" s="11" t="s">
        <v>846</v>
      </c>
      <c r="B37" s="16" t="s">
        <v>649</v>
      </c>
      <c r="C37" s="13">
        <v>285.8</v>
      </c>
      <c r="D37" s="39">
        <v>0.53600000000000003</v>
      </c>
      <c r="E37" s="39">
        <v>0.69399999999999995</v>
      </c>
      <c r="F37" s="13">
        <v>1.84</v>
      </c>
      <c r="G37" s="13">
        <v>2</v>
      </c>
      <c r="H37" s="13">
        <v>5</v>
      </c>
      <c r="I37" s="13">
        <v>21</v>
      </c>
      <c r="J37" s="13">
        <v>7</v>
      </c>
      <c r="K37" s="13">
        <v>1</v>
      </c>
      <c r="L37" s="13" t="s">
        <v>121</v>
      </c>
    </row>
    <row r="38" spans="1:12" ht="15.75" thickBot="1">
      <c r="A38" s="11" t="s">
        <v>846</v>
      </c>
      <c r="B38" s="16" t="s">
        <v>585</v>
      </c>
      <c r="C38" s="13">
        <v>303.7</v>
      </c>
      <c r="D38" s="39">
        <v>0.57099999999999995</v>
      </c>
      <c r="E38" s="39">
        <v>0.63900000000000001</v>
      </c>
      <c r="F38" s="13">
        <v>1.7390000000000001</v>
      </c>
      <c r="G38" s="13">
        <v>0</v>
      </c>
      <c r="H38" s="13">
        <v>8</v>
      </c>
      <c r="I38" s="13">
        <v>20</v>
      </c>
      <c r="J38" s="13">
        <v>8</v>
      </c>
      <c r="K38" s="13">
        <v>0</v>
      </c>
      <c r="L38" s="13" t="s">
        <v>121</v>
      </c>
    </row>
    <row r="39" spans="1:12" ht="15.75" thickBot="1">
      <c r="A39" s="11" t="s">
        <v>846</v>
      </c>
      <c r="B39" s="16" t="s">
        <v>607</v>
      </c>
      <c r="C39" s="13">
        <v>288.89999999999998</v>
      </c>
      <c r="D39" s="39">
        <v>0.60699999999999998</v>
      </c>
      <c r="E39" s="39">
        <v>0.69399999999999995</v>
      </c>
      <c r="F39" s="13">
        <v>1.8</v>
      </c>
      <c r="G39" s="13">
        <v>0</v>
      </c>
      <c r="H39" s="13">
        <v>7</v>
      </c>
      <c r="I39" s="13">
        <v>22</v>
      </c>
      <c r="J39" s="13">
        <v>7</v>
      </c>
      <c r="K39" s="13">
        <v>0</v>
      </c>
      <c r="L39" s="13" t="s">
        <v>121</v>
      </c>
    </row>
    <row r="40" spans="1:12" ht="15.75" thickBot="1">
      <c r="A40" s="11" t="s">
        <v>846</v>
      </c>
      <c r="B40" s="16" t="s">
        <v>741</v>
      </c>
      <c r="C40" s="13">
        <v>327.7</v>
      </c>
      <c r="D40" s="39">
        <v>0.57099999999999995</v>
      </c>
      <c r="E40" s="39">
        <v>0.58299999999999996</v>
      </c>
      <c r="F40" s="13">
        <v>1.81</v>
      </c>
      <c r="G40" s="13">
        <v>0</v>
      </c>
      <c r="H40" s="13">
        <v>6</v>
      </c>
      <c r="I40" s="13">
        <v>24</v>
      </c>
      <c r="J40" s="13">
        <v>6</v>
      </c>
      <c r="K40" s="13">
        <v>0</v>
      </c>
      <c r="L40" s="13" t="s">
        <v>121</v>
      </c>
    </row>
    <row r="41" spans="1:12" ht="15.75" thickBot="1">
      <c r="A41" s="11" t="s">
        <v>847</v>
      </c>
      <c r="B41" s="16" t="s">
        <v>562</v>
      </c>
      <c r="C41" s="13">
        <v>297.5</v>
      </c>
      <c r="D41" s="40">
        <v>0.5</v>
      </c>
      <c r="E41" s="39">
        <v>0.63900000000000001</v>
      </c>
      <c r="F41" s="13">
        <v>1.913</v>
      </c>
      <c r="G41" s="13">
        <v>0</v>
      </c>
      <c r="H41" s="13">
        <v>4</v>
      </c>
      <c r="I41" s="13">
        <v>28</v>
      </c>
      <c r="J41" s="13">
        <v>3</v>
      </c>
      <c r="K41" s="13">
        <v>1</v>
      </c>
      <c r="L41" s="13">
        <v>1</v>
      </c>
    </row>
    <row r="42" spans="1:12" ht="15.75" thickBot="1">
      <c r="A42" s="11" t="s">
        <v>847</v>
      </c>
      <c r="B42" s="16" t="s">
        <v>549</v>
      </c>
      <c r="C42" s="13">
        <v>311.89999999999998</v>
      </c>
      <c r="D42" s="39">
        <v>0.57099999999999995</v>
      </c>
      <c r="E42" s="39">
        <v>0.72199999999999998</v>
      </c>
      <c r="F42" s="13">
        <v>1.8080000000000001</v>
      </c>
      <c r="G42" s="13">
        <v>0</v>
      </c>
      <c r="H42" s="13">
        <v>7</v>
      </c>
      <c r="I42" s="13">
        <v>21</v>
      </c>
      <c r="J42" s="13">
        <v>8</v>
      </c>
      <c r="K42" s="13">
        <v>0</v>
      </c>
      <c r="L42" s="13">
        <v>1</v>
      </c>
    </row>
    <row r="43" spans="1:12" ht="15.75" thickBot="1">
      <c r="A43" s="11" t="s">
        <v>847</v>
      </c>
      <c r="B43" s="16" t="s">
        <v>779</v>
      </c>
      <c r="C43" s="13">
        <v>311.60000000000002</v>
      </c>
      <c r="D43" s="39">
        <v>0.53600000000000003</v>
      </c>
      <c r="E43" s="39">
        <v>0.58299999999999996</v>
      </c>
      <c r="F43" s="13">
        <v>1.714</v>
      </c>
      <c r="G43" s="13">
        <v>1</v>
      </c>
      <c r="H43" s="13">
        <v>4</v>
      </c>
      <c r="I43" s="13">
        <v>26</v>
      </c>
      <c r="J43" s="13">
        <v>4</v>
      </c>
      <c r="K43" s="13">
        <v>0</v>
      </c>
      <c r="L43" s="13">
        <v>1</v>
      </c>
    </row>
    <row r="44" spans="1:12" ht="15.75" thickBot="1">
      <c r="A44" s="11" t="s">
        <v>847</v>
      </c>
      <c r="B44" s="16" t="s">
        <v>781</v>
      </c>
      <c r="C44" s="13">
        <v>297.10000000000002</v>
      </c>
      <c r="D44" s="39">
        <v>0.71399999999999997</v>
      </c>
      <c r="E44" s="39">
        <v>0.58299999999999996</v>
      </c>
      <c r="F44" s="13">
        <v>1.762</v>
      </c>
      <c r="G44" s="13">
        <v>0</v>
      </c>
      <c r="H44" s="13">
        <v>6</v>
      </c>
      <c r="I44" s="13">
        <v>23</v>
      </c>
      <c r="J44" s="13">
        <v>7</v>
      </c>
      <c r="K44" s="13">
        <v>0</v>
      </c>
      <c r="L44" s="13">
        <v>1</v>
      </c>
    </row>
    <row r="45" spans="1:12" ht="15.75" thickBot="1">
      <c r="A45" s="11" t="s">
        <v>847</v>
      </c>
      <c r="B45" s="16" t="s">
        <v>773</v>
      </c>
      <c r="C45" s="13">
        <v>310</v>
      </c>
      <c r="D45" s="39">
        <v>0.46400000000000002</v>
      </c>
      <c r="E45" s="39">
        <v>0.58299999999999996</v>
      </c>
      <c r="F45" s="13">
        <v>1.714</v>
      </c>
      <c r="G45" s="13">
        <v>0</v>
      </c>
      <c r="H45" s="13">
        <v>6</v>
      </c>
      <c r="I45" s="13">
        <v>23</v>
      </c>
      <c r="J45" s="13">
        <v>7</v>
      </c>
      <c r="K45" s="13">
        <v>0</v>
      </c>
      <c r="L45" s="13">
        <v>1</v>
      </c>
    </row>
    <row r="46" spans="1:12" ht="15.75" thickBot="1">
      <c r="A46" s="11" t="s">
        <v>847</v>
      </c>
      <c r="B46" s="16" t="s">
        <v>528</v>
      </c>
      <c r="C46" s="13">
        <v>310.2</v>
      </c>
      <c r="D46" s="39">
        <v>0.53600000000000003</v>
      </c>
      <c r="E46" s="39">
        <v>0.58299999999999996</v>
      </c>
      <c r="F46" s="13">
        <v>1.905</v>
      </c>
      <c r="G46" s="13">
        <v>0</v>
      </c>
      <c r="H46" s="13">
        <v>6</v>
      </c>
      <c r="I46" s="13">
        <v>24</v>
      </c>
      <c r="J46" s="13">
        <v>5</v>
      </c>
      <c r="K46" s="13">
        <v>1</v>
      </c>
      <c r="L46" s="13">
        <v>1</v>
      </c>
    </row>
    <row r="47" spans="1:12" ht="15.75" thickBot="1">
      <c r="A47" s="11" t="s">
        <v>847</v>
      </c>
      <c r="B47" s="16" t="s">
        <v>560</v>
      </c>
      <c r="C47" s="13">
        <v>336.6</v>
      </c>
      <c r="D47" s="39">
        <v>0.39300000000000002</v>
      </c>
      <c r="E47" s="39">
        <v>0.55600000000000005</v>
      </c>
      <c r="F47" s="13">
        <v>1.9</v>
      </c>
      <c r="G47" s="13">
        <v>0</v>
      </c>
      <c r="H47" s="13">
        <v>4</v>
      </c>
      <c r="I47" s="13">
        <v>27</v>
      </c>
      <c r="J47" s="13">
        <v>5</v>
      </c>
      <c r="K47" s="13">
        <v>0</v>
      </c>
      <c r="L47" s="13">
        <v>1</v>
      </c>
    </row>
    <row r="48" spans="1:12" ht="15.75" thickBot="1">
      <c r="A48" s="11" t="s">
        <v>847</v>
      </c>
      <c r="B48" s="16" t="s">
        <v>657</v>
      </c>
      <c r="C48" s="13">
        <v>292.89999999999998</v>
      </c>
      <c r="D48" s="39">
        <v>0.46400000000000002</v>
      </c>
      <c r="E48" s="39">
        <v>0.52800000000000002</v>
      </c>
      <c r="F48" s="13">
        <v>1.7889999999999999</v>
      </c>
      <c r="G48" s="13">
        <v>0</v>
      </c>
      <c r="H48" s="13">
        <v>5</v>
      </c>
      <c r="I48" s="13">
        <v>25</v>
      </c>
      <c r="J48" s="13">
        <v>6</v>
      </c>
      <c r="K48" s="13">
        <v>0</v>
      </c>
      <c r="L48" s="13">
        <v>1</v>
      </c>
    </row>
    <row r="49" spans="1:12" ht="15.75" thickBot="1">
      <c r="A49" s="11" t="s">
        <v>511</v>
      </c>
      <c r="B49" s="16" t="s">
        <v>619</v>
      </c>
      <c r="C49" s="13">
        <v>325.39999999999998</v>
      </c>
      <c r="D49" s="39">
        <v>0.46400000000000002</v>
      </c>
      <c r="E49" s="39">
        <v>0.55600000000000005</v>
      </c>
      <c r="F49" s="13">
        <v>1.95</v>
      </c>
      <c r="G49" s="13">
        <v>0</v>
      </c>
      <c r="H49" s="13">
        <v>5</v>
      </c>
      <c r="I49" s="13">
        <v>25</v>
      </c>
      <c r="J49" s="13">
        <v>5</v>
      </c>
      <c r="K49" s="13">
        <v>1</v>
      </c>
      <c r="L49" s="13">
        <v>2</v>
      </c>
    </row>
    <row r="50" spans="1:12" ht="15.75" thickBot="1">
      <c r="A50" s="11" t="s">
        <v>511</v>
      </c>
      <c r="B50" s="16" t="s">
        <v>543</v>
      </c>
      <c r="C50" s="13">
        <v>316.89999999999998</v>
      </c>
      <c r="D50" s="39">
        <v>0.32100000000000001</v>
      </c>
      <c r="E50" s="39">
        <v>0.63900000000000001</v>
      </c>
      <c r="F50" s="13">
        <v>1.7390000000000001</v>
      </c>
      <c r="G50" s="13">
        <v>0</v>
      </c>
      <c r="H50" s="13">
        <v>7</v>
      </c>
      <c r="I50" s="13">
        <v>22</v>
      </c>
      <c r="J50" s="13">
        <v>5</v>
      </c>
      <c r="K50" s="13">
        <v>2</v>
      </c>
      <c r="L50" s="13">
        <v>2</v>
      </c>
    </row>
    <row r="51" spans="1:12" ht="15.75" thickBot="1">
      <c r="A51" s="11" t="s">
        <v>511</v>
      </c>
      <c r="B51" s="16" t="s">
        <v>643</v>
      </c>
      <c r="C51" s="13">
        <v>332</v>
      </c>
      <c r="D51" s="39">
        <v>0.57099999999999995</v>
      </c>
      <c r="E51" s="39">
        <v>0.52800000000000002</v>
      </c>
      <c r="F51" s="13">
        <v>1.7889999999999999</v>
      </c>
      <c r="G51" s="13">
        <v>0</v>
      </c>
      <c r="H51" s="13">
        <v>5</v>
      </c>
      <c r="I51" s="13">
        <v>24</v>
      </c>
      <c r="J51" s="13">
        <v>7</v>
      </c>
      <c r="K51" s="13">
        <v>0</v>
      </c>
      <c r="L51" s="13">
        <v>2</v>
      </c>
    </row>
    <row r="52" spans="1:12" ht="15.75" thickBot="1">
      <c r="A52" s="11" t="s">
        <v>511</v>
      </c>
      <c r="B52" s="16" t="s">
        <v>783</v>
      </c>
      <c r="C52" s="13">
        <v>329.9</v>
      </c>
      <c r="D52" s="40">
        <v>0.5</v>
      </c>
      <c r="E52" s="39">
        <v>0.72199999999999998</v>
      </c>
      <c r="F52" s="13">
        <v>1.962</v>
      </c>
      <c r="G52" s="13">
        <v>0</v>
      </c>
      <c r="H52" s="13">
        <v>4</v>
      </c>
      <c r="I52" s="13">
        <v>26</v>
      </c>
      <c r="J52" s="13">
        <v>6</v>
      </c>
      <c r="K52" s="13">
        <v>0</v>
      </c>
      <c r="L52" s="13">
        <v>2</v>
      </c>
    </row>
    <row r="53" spans="1:12" ht="15.75" thickBot="1">
      <c r="A53" s="11" t="s">
        <v>511</v>
      </c>
      <c r="B53" s="16" t="s">
        <v>553</v>
      </c>
      <c r="C53" s="13">
        <v>316.3</v>
      </c>
      <c r="D53" s="39">
        <v>0.35699999999999998</v>
      </c>
      <c r="E53" s="39">
        <v>0.61099999999999999</v>
      </c>
      <c r="F53" s="13">
        <v>1.8640000000000001</v>
      </c>
      <c r="G53" s="13">
        <v>0</v>
      </c>
      <c r="H53" s="13">
        <v>6</v>
      </c>
      <c r="I53" s="13">
        <v>23</v>
      </c>
      <c r="J53" s="13">
        <v>6</v>
      </c>
      <c r="K53" s="13">
        <v>1</v>
      </c>
      <c r="L53" s="13">
        <v>2</v>
      </c>
    </row>
    <row r="54" spans="1:12" ht="15.75" thickBot="1">
      <c r="A54" s="11" t="s">
        <v>511</v>
      </c>
      <c r="B54" s="16" t="s">
        <v>613</v>
      </c>
      <c r="C54" s="13">
        <v>301.8</v>
      </c>
      <c r="D54" s="40">
        <v>0.5</v>
      </c>
      <c r="E54" s="39">
        <v>0.66700000000000004</v>
      </c>
      <c r="F54" s="13">
        <v>1.792</v>
      </c>
      <c r="G54" s="13">
        <v>0</v>
      </c>
      <c r="H54" s="13">
        <v>8</v>
      </c>
      <c r="I54" s="13">
        <v>19</v>
      </c>
      <c r="J54" s="13">
        <v>8</v>
      </c>
      <c r="K54" s="13">
        <v>1</v>
      </c>
      <c r="L54" s="13">
        <v>2</v>
      </c>
    </row>
    <row r="55" spans="1:12" ht="15.75" thickBot="1">
      <c r="A55" s="11" t="s">
        <v>511</v>
      </c>
      <c r="B55" s="16" t="s">
        <v>530</v>
      </c>
      <c r="C55" s="13">
        <v>308.10000000000002</v>
      </c>
      <c r="D55" s="40">
        <v>0.5</v>
      </c>
      <c r="E55" s="39">
        <v>0.77800000000000002</v>
      </c>
      <c r="F55" s="13">
        <v>1.821</v>
      </c>
      <c r="G55" s="13">
        <v>0</v>
      </c>
      <c r="H55" s="13">
        <v>6</v>
      </c>
      <c r="I55" s="13">
        <v>24</v>
      </c>
      <c r="J55" s="13">
        <v>4</v>
      </c>
      <c r="K55" s="13">
        <v>2</v>
      </c>
      <c r="L55" s="13">
        <v>2</v>
      </c>
    </row>
    <row r="56" spans="1:12" ht="15.75" thickBot="1">
      <c r="A56" s="11" t="s">
        <v>511</v>
      </c>
      <c r="B56" s="16" t="s">
        <v>574</v>
      </c>
      <c r="C56" s="13">
        <v>296.2</v>
      </c>
      <c r="D56" s="39">
        <v>0.53600000000000003</v>
      </c>
      <c r="E56" s="39">
        <v>0.66700000000000004</v>
      </c>
      <c r="F56" s="13">
        <v>1.917</v>
      </c>
      <c r="G56" s="13">
        <v>0</v>
      </c>
      <c r="H56" s="13">
        <v>6</v>
      </c>
      <c r="I56" s="13">
        <v>23</v>
      </c>
      <c r="J56" s="13">
        <v>6</v>
      </c>
      <c r="K56" s="13">
        <v>1</v>
      </c>
      <c r="L56" s="13">
        <v>2</v>
      </c>
    </row>
    <row r="57" spans="1:12" ht="15.75" thickBot="1">
      <c r="A57" s="11" t="s">
        <v>511</v>
      </c>
      <c r="B57" s="16" t="s">
        <v>711</v>
      </c>
      <c r="C57" s="13">
        <v>300</v>
      </c>
      <c r="D57" s="39">
        <v>0.46400000000000002</v>
      </c>
      <c r="E57" s="39">
        <v>0.52800000000000002</v>
      </c>
      <c r="F57" s="13">
        <v>1.7370000000000001</v>
      </c>
      <c r="G57" s="13">
        <v>0</v>
      </c>
      <c r="H57" s="13">
        <v>6</v>
      </c>
      <c r="I57" s="13">
        <v>22</v>
      </c>
      <c r="J57" s="13">
        <v>8</v>
      </c>
      <c r="K57" s="13">
        <v>0</v>
      </c>
      <c r="L57" s="13">
        <v>2</v>
      </c>
    </row>
    <row r="58" spans="1:12" ht="15.75" thickBot="1">
      <c r="A58" s="11" t="s">
        <v>511</v>
      </c>
      <c r="B58" s="16" t="s">
        <v>625</v>
      </c>
      <c r="C58" s="13">
        <v>330.7</v>
      </c>
      <c r="D58" s="40">
        <v>0.5</v>
      </c>
      <c r="E58" s="39">
        <v>0.77800000000000002</v>
      </c>
      <c r="F58" s="13">
        <v>1.893</v>
      </c>
      <c r="G58" s="13">
        <v>0</v>
      </c>
      <c r="H58" s="13">
        <v>6</v>
      </c>
      <c r="I58" s="13">
        <v>22</v>
      </c>
      <c r="J58" s="13">
        <v>8</v>
      </c>
      <c r="K58" s="13">
        <v>0</v>
      </c>
      <c r="L58" s="13">
        <v>2</v>
      </c>
    </row>
    <row r="59" spans="1:12" ht="15.75" thickBot="1">
      <c r="A59" s="11" t="s">
        <v>511</v>
      </c>
      <c r="B59" s="16" t="s">
        <v>737</v>
      </c>
      <c r="C59" s="13">
        <v>342</v>
      </c>
      <c r="D59" s="39">
        <v>0.28599999999999998</v>
      </c>
      <c r="E59" s="39">
        <v>0.69399999999999995</v>
      </c>
      <c r="F59" s="13">
        <v>1.72</v>
      </c>
      <c r="G59" s="13">
        <v>0</v>
      </c>
      <c r="H59" s="13">
        <v>7</v>
      </c>
      <c r="I59" s="13">
        <v>21</v>
      </c>
      <c r="J59" s="13">
        <v>7</v>
      </c>
      <c r="K59" s="13">
        <v>1</v>
      </c>
      <c r="L59" s="13">
        <v>2</v>
      </c>
    </row>
    <row r="60" spans="1:12" ht="15.75" thickBot="1">
      <c r="A60" s="11" t="s">
        <v>511</v>
      </c>
      <c r="B60" s="16" t="s">
        <v>721</v>
      </c>
      <c r="C60" s="13">
        <v>307.10000000000002</v>
      </c>
      <c r="D60" s="39">
        <v>0.60699999999999998</v>
      </c>
      <c r="E60" s="39">
        <v>0.63900000000000001</v>
      </c>
      <c r="F60" s="13">
        <v>1.7829999999999999</v>
      </c>
      <c r="G60" s="13">
        <v>0</v>
      </c>
      <c r="H60" s="13">
        <v>6</v>
      </c>
      <c r="I60" s="13">
        <v>23</v>
      </c>
      <c r="J60" s="13">
        <v>6</v>
      </c>
      <c r="K60" s="13">
        <v>1</v>
      </c>
      <c r="L60" s="13">
        <v>2</v>
      </c>
    </row>
    <row r="61" spans="1:12" ht="15.75" thickBot="1">
      <c r="A61" s="11" t="s">
        <v>511</v>
      </c>
      <c r="B61" s="16" t="s">
        <v>765</v>
      </c>
      <c r="C61" s="13">
        <v>313.3</v>
      </c>
      <c r="D61" s="39">
        <v>0.60699999999999998</v>
      </c>
      <c r="E61" s="40">
        <v>0.75</v>
      </c>
      <c r="F61" s="13">
        <v>2</v>
      </c>
      <c r="G61" s="13">
        <v>0</v>
      </c>
      <c r="H61" s="13">
        <v>5</v>
      </c>
      <c r="I61" s="13">
        <v>24</v>
      </c>
      <c r="J61" s="13">
        <v>7</v>
      </c>
      <c r="K61" s="13">
        <v>0</v>
      </c>
      <c r="L61" s="13">
        <v>2</v>
      </c>
    </row>
    <row r="62" spans="1:12" ht="15.75" thickBot="1">
      <c r="A62" s="11" t="s">
        <v>511</v>
      </c>
      <c r="B62" s="16" t="s">
        <v>512</v>
      </c>
      <c r="C62" s="13">
        <v>286.5</v>
      </c>
      <c r="D62" s="40">
        <v>0.5</v>
      </c>
      <c r="E62" s="39">
        <v>0.61099999999999999</v>
      </c>
      <c r="F62" s="13">
        <v>1.7729999999999999</v>
      </c>
      <c r="G62" s="13">
        <v>0</v>
      </c>
      <c r="H62" s="13">
        <v>7</v>
      </c>
      <c r="I62" s="13">
        <v>20</v>
      </c>
      <c r="J62" s="13">
        <v>9</v>
      </c>
      <c r="K62" s="13">
        <v>0</v>
      </c>
      <c r="L62" s="13">
        <v>2</v>
      </c>
    </row>
    <row r="63" spans="1:12" ht="15.75" thickBot="1">
      <c r="A63" s="11" t="s">
        <v>511</v>
      </c>
      <c r="B63" s="16" t="s">
        <v>615</v>
      </c>
      <c r="C63" s="13">
        <v>332.5</v>
      </c>
      <c r="D63" s="39">
        <v>0.32100000000000001</v>
      </c>
      <c r="E63" s="39">
        <v>0.55600000000000005</v>
      </c>
      <c r="F63" s="13">
        <v>2</v>
      </c>
      <c r="G63" s="13">
        <v>0</v>
      </c>
      <c r="H63" s="13">
        <v>5</v>
      </c>
      <c r="I63" s="13">
        <v>24</v>
      </c>
      <c r="J63" s="13">
        <v>7</v>
      </c>
      <c r="K63" s="13">
        <v>0</v>
      </c>
      <c r="L63" s="13">
        <v>2</v>
      </c>
    </row>
    <row r="64" spans="1:12" ht="15.75" thickBot="1">
      <c r="A64" s="11" t="s">
        <v>511</v>
      </c>
      <c r="B64" s="16" t="s">
        <v>685</v>
      </c>
      <c r="C64" s="13">
        <v>317.2</v>
      </c>
      <c r="D64" s="39">
        <v>0.57099999999999995</v>
      </c>
      <c r="E64" s="39">
        <v>0.66700000000000004</v>
      </c>
      <c r="F64" s="13">
        <v>1.875</v>
      </c>
      <c r="G64" s="13">
        <v>0</v>
      </c>
      <c r="H64" s="13">
        <v>7</v>
      </c>
      <c r="I64" s="13">
        <v>21</v>
      </c>
      <c r="J64" s="13">
        <v>7</v>
      </c>
      <c r="K64" s="13">
        <v>1</v>
      </c>
      <c r="L64" s="13">
        <v>2</v>
      </c>
    </row>
    <row r="65" spans="1:12" ht="15.75" thickBot="1">
      <c r="A65" s="11" t="s">
        <v>511</v>
      </c>
      <c r="B65" s="16" t="s">
        <v>719</v>
      </c>
      <c r="C65" s="13">
        <v>305.3</v>
      </c>
      <c r="D65" s="39">
        <v>0.42899999999999999</v>
      </c>
      <c r="E65" s="39">
        <v>0.55600000000000005</v>
      </c>
      <c r="F65" s="13">
        <v>1.9</v>
      </c>
      <c r="G65" s="13">
        <v>0</v>
      </c>
      <c r="H65" s="13">
        <v>3</v>
      </c>
      <c r="I65" s="13">
        <v>28</v>
      </c>
      <c r="J65" s="13">
        <v>5</v>
      </c>
      <c r="K65" s="13">
        <v>0</v>
      </c>
      <c r="L65" s="13">
        <v>2</v>
      </c>
    </row>
    <row r="66" spans="1:12" ht="15.75" thickBot="1">
      <c r="A66" s="11" t="s">
        <v>511</v>
      </c>
      <c r="B66" s="16" t="s">
        <v>541</v>
      </c>
      <c r="C66" s="13">
        <v>298.39999999999998</v>
      </c>
      <c r="D66" s="39">
        <v>0.60699999999999998</v>
      </c>
      <c r="E66" s="39">
        <v>0.58299999999999996</v>
      </c>
      <c r="F66" s="13">
        <v>1.714</v>
      </c>
      <c r="G66" s="13">
        <v>0</v>
      </c>
      <c r="H66" s="13">
        <v>7</v>
      </c>
      <c r="I66" s="13">
        <v>22</v>
      </c>
      <c r="J66" s="13">
        <v>5</v>
      </c>
      <c r="K66" s="13">
        <v>2</v>
      </c>
      <c r="L66" s="13">
        <v>2</v>
      </c>
    </row>
    <row r="67" spans="1:12" ht="15.75" thickBot="1">
      <c r="A67" s="11" t="s">
        <v>511</v>
      </c>
      <c r="B67" s="16" t="s">
        <v>581</v>
      </c>
      <c r="C67" s="13">
        <v>319.89999999999998</v>
      </c>
      <c r="D67" s="39">
        <v>0.42899999999999999</v>
      </c>
      <c r="E67" s="39">
        <v>0.58299999999999996</v>
      </c>
      <c r="F67" s="13">
        <v>1.762</v>
      </c>
      <c r="G67" s="13">
        <v>0</v>
      </c>
      <c r="H67" s="13">
        <v>7</v>
      </c>
      <c r="I67" s="13">
        <v>20</v>
      </c>
      <c r="J67" s="13">
        <v>9</v>
      </c>
      <c r="K67" s="13">
        <v>0</v>
      </c>
      <c r="L67" s="13">
        <v>2</v>
      </c>
    </row>
    <row r="68" spans="1:12" ht="15.75" thickBot="1">
      <c r="A68" s="11" t="s">
        <v>511</v>
      </c>
      <c r="B68" s="16" t="s">
        <v>777</v>
      </c>
      <c r="C68" s="13">
        <v>295.10000000000002</v>
      </c>
      <c r="D68" s="40">
        <v>0.5</v>
      </c>
      <c r="E68" s="39">
        <v>0.52800000000000002</v>
      </c>
      <c r="F68" s="13">
        <v>1.7889999999999999</v>
      </c>
      <c r="G68" s="13">
        <v>1</v>
      </c>
      <c r="H68" s="13">
        <v>3</v>
      </c>
      <c r="I68" s="13">
        <v>25</v>
      </c>
      <c r="J68" s="13">
        <v>7</v>
      </c>
      <c r="K68" s="13">
        <v>0</v>
      </c>
      <c r="L68" s="13">
        <v>2</v>
      </c>
    </row>
    <row r="69" spans="1:12" ht="15.75" thickBot="1">
      <c r="A69" s="11" t="s">
        <v>511</v>
      </c>
      <c r="B69" s="16" t="s">
        <v>787</v>
      </c>
      <c r="C69" s="13">
        <v>339</v>
      </c>
      <c r="D69" s="39">
        <v>0.46400000000000002</v>
      </c>
      <c r="E69" s="39">
        <v>0.55600000000000005</v>
      </c>
      <c r="F69" s="13">
        <v>1.85</v>
      </c>
      <c r="G69" s="13">
        <v>0</v>
      </c>
      <c r="H69" s="13">
        <v>10</v>
      </c>
      <c r="I69" s="13">
        <v>15</v>
      </c>
      <c r="J69" s="13">
        <v>10</v>
      </c>
      <c r="K69" s="13">
        <v>1</v>
      </c>
      <c r="L69" s="13">
        <v>2</v>
      </c>
    </row>
    <row r="70" spans="1:12" ht="15.75" thickBot="1">
      <c r="A70" s="11" t="s">
        <v>511</v>
      </c>
      <c r="B70" s="16" t="s">
        <v>797</v>
      </c>
      <c r="C70" s="13">
        <v>309</v>
      </c>
      <c r="D70" s="39">
        <v>0.67900000000000005</v>
      </c>
      <c r="E70" s="39">
        <v>0.68600000000000005</v>
      </c>
      <c r="F70" s="13">
        <v>1.792</v>
      </c>
      <c r="G70" s="13">
        <v>0</v>
      </c>
      <c r="H70" s="13">
        <v>5</v>
      </c>
      <c r="I70" s="13">
        <v>24</v>
      </c>
      <c r="J70" s="13">
        <v>5</v>
      </c>
      <c r="K70" s="13">
        <v>1</v>
      </c>
      <c r="L70" s="13">
        <v>2</v>
      </c>
    </row>
    <row r="71" spans="1:12" ht="15.75" thickBot="1">
      <c r="A71" s="11" t="s">
        <v>848</v>
      </c>
      <c r="B71" s="16" t="s">
        <v>731</v>
      </c>
      <c r="C71" s="13">
        <v>309.39999999999998</v>
      </c>
      <c r="D71" s="39">
        <v>0.39300000000000002</v>
      </c>
      <c r="E71" s="39">
        <v>0.47199999999999998</v>
      </c>
      <c r="F71" s="13">
        <v>1.8819999999999999</v>
      </c>
      <c r="G71" s="13">
        <v>0</v>
      </c>
      <c r="H71" s="13">
        <v>4</v>
      </c>
      <c r="I71" s="13">
        <v>25</v>
      </c>
      <c r="J71" s="13">
        <v>7</v>
      </c>
      <c r="K71" s="13">
        <v>0</v>
      </c>
      <c r="L71" s="13">
        <v>3</v>
      </c>
    </row>
    <row r="72" spans="1:12" ht="15.75" thickBot="1">
      <c r="A72" s="11" t="s">
        <v>848</v>
      </c>
      <c r="B72" s="16" t="s">
        <v>661</v>
      </c>
      <c r="C72" s="13">
        <v>307.8</v>
      </c>
      <c r="D72" s="39">
        <v>0.42899999999999999</v>
      </c>
      <c r="E72" s="39">
        <v>0.55600000000000005</v>
      </c>
      <c r="F72" s="13">
        <v>1.85</v>
      </c>
      <c r="G72" s="13">
        <v>0</v>
      </c>
      <c r="H72" s="13">
        <v>4</v>
      </c>
      <c r="I72" s="13">
        <v>26</v>
      </c>
      <c r="J72" s="13">
        <v>5</v>
      </c>
      <c r="K72" s="13">
        <v>1</v>
      </c>
      <c r="L72" s="13">
        <v>3</v>
      </c>
    </row>
    <row r="73" spans="1:12" ht="15.75" thickBot="1">
      <c r="A73" s="11" t="s">
        <v>848</v>
      </c>
      <c r="B73" s="16" t="s">
        <v>605</v>
      </c>
      <c r="C73" s="13">
        <v>302.5</v>
      </c>
      <c r="D73" s="39">
        <v>0.39300000000000002</v>
      </c>
      <c r="E73" s="39">
        <v>0.61099999999999999</v>
      </c>
      <c r="F73" s="13">
        <v>1.8180000000000001</v>
      </c>
      <c r="G73" s="13">
        <v>0</v>
      </c>
      <c r="H73" s="13">
        <v>4</v>
      </c>
      <c r="I73" s="13">
        <v>26</v>
      </c>
      <c r="J73" s="13">
        <v>5</v>
      </c>
      <c r="K73" s="13">
        <v>1</v>
      </c>
      <c r="L73" s="13">
        <v>3</v>
      </c>
    </row>
    <row r="74" spans="1:12" ht="15.75" thickBot="1">
      <c r="A74" s="11" t="s">
        <v>848</v>
      </c>
      <c r="B74" s="16" t="s">
        <v>545</v>
      </c>
      <c r="C74" s="13">
        <v>307.5</v>
      </c>
      <c r="D74" s="39">
        <v>0.53600000000000003</v>
      </c>
      <c r="E74" s="39">
        <v>0.47199999999999998</v>
      </c>
      <c r="F74" s="13">
        <v>1.5880000000000001</v>
      </c>
      <c r="G74" s="13">
        <v>0</v>
      </c>
      <c r="H74" s="13">
        <v>7</v>
      </c>
      <c r="I74" s="13">
        <v>20</v>
      </c>
      <c r="J74" s="13">
        <v>8</v>
      </c>
      <c r="K74" s="13">
        <v>1</v>
      </c>
      <c r="L74" s="13">
        <v>3</v>
      </c>
    </row>
    <row r="75" spans="1:12" ht="15.75" thickBot="1">
      <c r="A75" s="11" t="s">
        <v>848</v>
      </c>
      <c r="B75" s="16" t="s">
        <v>621</v>
      </c>
      <c r="C75" s="13">
        <v>327.39999999999998</v>
      </c>
      <c r="D75" s="39">
        <v>0.46400000000000002</v>
      </c>
      <c r="E75" s="39">
        <v>0.66700000000000004</v>
      </c>
      <c r="F75" s="13">
        <v>1.75</v>
      </c>
      <c r="G75" s="13">
        <v>1</v>
      </c>
      <c r="H75" s="13">
        <v>6</v>
      </c>
      <c r="I75" s="13">
        <v>22</v>
      </c>
      <c r="J75" s="13">
        <v>3</v>
      </c>
      <c r="K75" s="13">
        <v>4</v>
      </c>
      <c r="L75" s="13">
        <v>3</v>
      </c>
    </row>
    <row r="76" spans="1:12" ht="15.75" thickBot="1">
      <c r="A76" s="11" t="s">
        <v>848</v>
      </c>
      <c r="B76" s="16" t="s">
        <v>811</v>
      </c>
      <c r="C76" s="13">
        <v>328.7</v>
      </c>
      <c r="D76" s="39">
        <v>0.60699999999999998</v>
      </c>
      <c r="E76" s="40">
        <v>0.5</v>
      </c>
      <c r="F76" s="13">
        <v>1.833</v>
      </c>
      <c r="G76" s="13">
        <v>0</v>
      </c>
      <c r="H76" s="13">
        <v>5</v>
      </c>
      <c r="I76" s="13">
        <v>23</v>
      </c>
      <c r="J76" s="13">
        <v>8</v>
      </c>
      <c r="K76" s="13">
        <v>0</v>
      </c>
      <c r="L76" s="13">
        <v>3</v>
      </c>
    </row>
    <row r="77" spans="1:12" ht="15.75" thickBot="1">
      <c r="A77" s="11" t="s">
        <v>848</v>
      </c>
      <c r="B77" s="16" t="s">
        <v>687</v>
      </c>
      <c r="C77" s="13">
        <v>329.4</v>
      </c>
      <c r="D77" s="40">
        <v>0.5</v>
      </c>
      <c r="E77" s="39">
        <v>0.58299999999999996</v>
      </c>
      <c r="F77" s="13">
        <v>1.857</v>
      </c>
      <c r="G77" s="13">
        <v>0</v>
      </c>
      <c r="H77" s="13">
        <v>6</v>
      </c>
      <c r="I77" s="13">
        <v>21</v>
      </c>
      <c r="J77" s="13">
        <v>9</v>
      </c>
      <c r="K77" s="13">
        <v>0</v>
      </c>
      <c r="L77" s="13">
        <v>3</v>
      </c>
    </row>
    <row r="78" spans="1:12" ht="15.75" thickBot="1">
      <c r="A78" s="11" t="s">
        <v>848</v>
      </c>
      <c r="B78" s="16" t="s">
        <v>745</v>
      </c>
      <c r="C78" s="13">
        <v>303.7</v>
      </c>
      <c r="D78" s="39">
        <v>0.67900000000000005</v>
      </c>
      <c r="E78" s="39">
        <v>0.61099999999999999</v>
      </c>
      <c r="F78" s="13">
        <v>1.7270000000000001</v>
      </c>
      <c r="G78" s="13">
        <v>0</v>
      </c>
      <c r="H78" s="13">
        <v>8</v>
      </c>
      <c r="I78" s="13">
        <v>20</v>
      </c>
      <c r="J78" s="13">
        <v>7</v>
      </c>
      <c r="K78" s="13">
        <v>0</v>
      </c>
      <c r="L78" s="13">
        <v>3</v>
      </c>
    </row>
    <row r="79" spans="1:12" ht="15.75" thickBot="1">
      <c r="A79" s="11" t="s">
        <v>848</v>
      </c>
      <c r="B79" s="16" t="s">
        <v>524</v>
      </c>
      <c r="C79" s="13">
        <v>316.2</v>
      </c>
      <c r="D79" s="39">
        <v>0.42899999999999999</v>
      </c>
      <c r="E79" s="39">
        <v>0.61099999999999999</v>
      </c>
      <c r="F79" s="13">
        <v>1.9550000000000001</v>
      </c>
      <c r="G79" s="13">
        <v>0</v>
      </c>
      <c r="H79" s="13">
        <v>4</v>
      </c>
      <c r="I79" s="13">
        <v>26</v>
      </c>
      <c r="J79" s="13">
        <v>5</v>
      </c>
      <c r="K79" s="13">
        <v>1</v>
      </c>
      <c r="L79" s="13">
        <v>3</v>
      </c>
    </row>
    <row r="80" spans="1:12" ht="15.75" thickBot="1">
      <c r="A80" s="11" t="s">
        <v>848</v>
      </c>
      <c r="B80" s="16" t="s">
        <v>761</v>
      </c>
      <c r="C80" s="13">
        <v>314.2</v>
      </c>
      <c r="D80" s="39">
        <v>0.46400000000000002</v>
      </c>
      <c r="E80" s="39">
        <v>0.66700000000000004</v>
      </c>
      <c r="F80" s="13">
        <v>1.958</v>
      </c>
      <c r="G80" s="13">
        <v>1</v>
      </c>
      <c r="H80" s="13">
        <v>1</v>
      </c>
      <c r="I80" s="13">
        <v>28</v>
      </c>
      <c r="J80" s="13">
        <v>6</v>
      </c>
      <c r="K80" s="13">
        <v>0</v>
      </c>
      <c r="L80" s="13">
        <v>3</v>
      </c>
    </row>
    <row r="81" spans="1:12" ht="15.75" thickBot="1">
      <c r="A81" s="11" t="s">
        <v>848</v>
      </c>
      <c r="B81" s="16" t="s">
        <v>799</v>
      </c>
      <c r="C81" s="13">
        <v>305.10000000000002</v>
      </c>
      <c r="D81" s="39">
        <v>0.39300000000000002</v>
      </c>
      <c r="E81" s="39">
        <v>0.58299999999999996</v>
      </c>
      <c r="F81" s="13">
        <v>1.762</v>
      </c>
      <c r="G81" s="13">
        <v>0</v>
      </c>
      <c r="H81" s="13">
        <v>6</v>
      </c>
      <c r="I81" s="13">
        <v>22</v>
      </c>
      <c r="J81" s="13">
        <v>7</v>
      </c>
      <c r="K81" s="13">
        <v>1</v>
      </c>
      <c r="L81" s="13">
        <v>3</v>
      </c>
    </row>
    <row r="82" spans="1:12" ht="15.75" thickBot="1">
      <c r="A82" s="11" t="s">
        <v>848</v>
      </c>
      <c r="B82" s="16" t="s">
        <v>785</v>
      </c>
      <c r="C82" s="13">
        <v>286.3</v>
      </c>
      <c r="D82" s="39">
        <v>0.57099999999999995</v>
      </c>
      <c r="E82" s="39">
        <v>0.69399999999999995</v>
      </c>
      <c r="F82" s="13">
        <v>2</v>
      </c>
      <c r="G82" s="13">
        <v>0</v>
      </c>
      <c r="H82" s="13">
        <v>6</v>
      </c>
      <c r="I82" s="13">
        <v>22</v>
      </c>
      <c r="J82" s="13">
        <v>7</v>
      </c>
      <c r="K82" s="13">
        <v>1</v>
      </c>
      <c r="L82" s="13">
        <v>3</v>
      </c>
    </row>
    <row r="83" spans="1:12" ht="15.75" thickBot="1">
      <c r="A83" s="11" t="s">
        <v>848</v>
      </c>
      <c r="B83" s="16" t="s">
        <v>627</v>
      </c>
      <c r="C83" s="13">
        <v>309.7</v>
      </c>
      <c r="D83" s="40">
        <v>0.5</v>
      </c>
      <c r="E83" s="40">
        <v>0.5</v>
      </c>
      <c r="F83" s="13">
        <v>1.833</v>
      </c>
      <c r="G83" s="13">
        <v>0</v>
      </c>
      <c r="H83" s="13">
        <v>5</v>
      </c>
      <c r="I83" s="13">
        <v>24</v>
      </c>
      <c r="J83" s="13">
        <v>6</v>
      </c>
      <c r="K83" s="13">
        <v>1</v>
      </c>
      <c r="L83" s="13">
        <v>3</v>
      </c>
    </row>
    <row r="84" spans="1:12" ht="15.75" thickBot="1">
      <c r="A84" s="11" t="s">
        <v>848</v>
      </c>
      <c r="B84" s="16" t="s">
        <v>539</v>
      </c>
      <c r="C84" s="13">
        <v>303.5</v>
      </c>
      <c r="D84" s="39">
        <v>0.60699999999999998</v>
      </c>
      <c r="E84" s="39">
        <v>0.55600000000000005</v>
      </c>
      <c r="F84" s="13">
        <v>1.8</v>
      </c>
      <c r="G84" s="13">
        <v>0</v>
      </c>
      <c r="H84" s="13">
        <v>5</v>
      </c>
      <c r="I84" s="13">
        <v>23</v>
      </c>
      <c r="J84" s="13">
        <v>8</v>
      </c>
      <c r="K84" s="13">
        <v>0</v>
      </c>
      <c r="L84" s="13">
        <v>3</v>
      </c>
    </row>
    <row r="85" spans="1:12" ht="15.75" thickBot="1">
      <c r="A85" s="11" t="s">
        <v>848</v>
      </c>
      <c r="B85" s="16" t="s">
        <v>791</v>
      </c>
      <c r="C85" s="13">
        <v>322.10000000000002</v>
      </c>
      <c r="D85" s="39">
        <v>0.42899999999999999</v>
      </c>
      <c r="E85" s="40">
        <v>0.5</v>
      </c>
      <c r="F85" s="13">
        <v>1.667</v>
      </c>
      <c r="G85" s="13">
        <v>1</v>
      </c>
      <c r="H85" s="13">
        <v>7</v>
      </c>
      <c r="I85" s="13">
        <v>19</v>
      </c>
      <c r="J85" s="13">
        <v>6</v>
      </c>
      <c r="K85" s="13">
        <v>3</v>
      </c>
      <c r="L85" s="13">
        <v>3</v>
      </c>
    </row>
    <row r="86" spans="1:12" ht="15.75" thickBot="1">
      <c r="A86" s="11" t="s">
        <v>848</v>
      </c>
      <c r="B86" s="16" t="s">
        <v>579</v>
      </c>
      <c r="C86" s="13">
        <v>296.89999999999998</v>
      </c>
      <c r="D86" s="39">
        <v>0.53600000000000003</v>
      </c>
      <c r="E86" s="39">
        <v>0.55600000000000005</v>
      </c>
      <c r="F86" s="13">
        <v>1.95</v>
      </c>
      <c r="G86" s="13">
        <v>0</v>
      </c>
      <c r="H86" s="13">
        <v>6</v>
      </c>
      <c r="I86" s="13">
        <v>21</v>
      </c>
      <c r="J86" s="13">
        <v>9</v>
      </c>
      <c r="K86" s="13">
        <v>0</v>
      </c>
      <c r="L86" s="13">
        <v>3</v>
      </c>
    </row>
    <row r="87" spans="1:12" ht="15.75" thickBot="1">
      <c r="A87" s="11" t="s">
        <v>848</v>
      </c>
      <c r="B87" s="16" t="s">
        <v>517</v>
      </c>
      <c r="C87" s="13">
        <v>301</v>
      </c>
      <c r="D87" s="39">
        <v>0.42899999999999999</v>
      </c>
      <c r="E87" s="39">
        <v>0.61099999999999999</v>
      </c>
      <c r="F87" s="13">
        <v>1.8640000000000001</v>
      </c>
      <c r="G87" s="13">
        <v>0</v>
      </c>
      <c r="H87" s="13">
        <v>4</v>
      </c>
      <c r="I87" s="13">
        <v>26</v>
      </c>
      <c r="J87" s="13">
        <v>5</v>
      </c>
      <c r="K87" s="13">
        <v>1</v>
      </c>
      <c r="L87" s="13">
        <v>3</v>
      </c>
    </row>
    <row r="88" spans="1:12" ht="15.75" thickBot="1">
      <c r="A88" s="11" t="s">
        <v>848</v>
      </c>
      <c r="B88" s="16" t="s">
        <v>558</v>
      </c>
      <c r="C88" s="13">
        <v>304.8</v>
      </c>
      <c r="D88" s="39">
        <v>0.53600000000000003</v>
      </c>
      <c r="E88" s="39">
        <v>0.52800000000000002</v>
      </c>
      <c r="F88" s="13">
        <v>1.6839999999999999</v>
      </c>
      <c r="G88" s="13">
        <v>0</v>
      </c>
      <c r="H88" s="13">
        <v>6</v>
      </c>
      <c r="I88" s="13">
        <v>22</v>
      </c>
      <c r="J88" s="13">
        <v>7</v>
      </c>
      <c r="K88" s="13">
        <v>1</v>
      </c>
      <c r="L88" s="13">
        <v>3</v>
      </c>
    </row>
    <row r="89" spans="1:12" ht="15.75" thickBot="1">
      <c r="A89" s="11" t="s">
        <v>270</v>
      </c>
      <c r="B89" s="16" t="s">
        <v>623</v>
      </c>
      <c r="C89" s="13">
        <v>323.60000000000002</v>
      </c>
      <c r="D89" s="40">
        <v>0.5</v>
      </c>
      <c r="E89" s="39">
        <v>0.55600000000000005</v>
      </c>
      <c r="F89" s="13">
        <v>1.75</v>
      </c>
      <c r="G89" s="13">
        <v>0</v>
      </c>
      <c r="H89" s="13">
        <v>6</v>
      </c>
      <c r="I89" s="13">
        <v>20</v>
      </c>
      <c r="J89" s="13">
        <v>10</v>
      </c>
      <c r="K89" s="13">
        <v>0</v>
      </c>
      <c r="L89" s="13">
        <v>4</v>
      </c>
    </row>
    <row r="90" spans="1:12" ht="15.75" thickBot="1">
      <c r="A90" s="11" t="s">
        <v>270</v>
      </c>
      <c r="B90" s="16" t="s">
        <v>677</v>
      </c>
      <c r="C90" s="13">
        <v>297.7</v>
      </c>
      <c r="D90" s="39">
        <v>0.42899999999999999</v>
      </c>
      <c r="E90" s="39">
        <v>0.61099999999999999</v>
      </c>
      <c r="F90" s="13">
        <v>2.0449999999999999</v>
      </c>
      <c r="G90" s="13">
        <v>0</v>
      </c>
      <c r="H90" s="13">
        <v>5</v>
      </c>
      <c r="I90" s="13">
        <v>22</v>
      </c>
      <c r="J90" s="13">
        <v>9</v>
      </c>
      <c r="K90" s="13">
        <v>0</v>
      </c>
      <c r="L90" s="13">
        <v>4</v>
      </c>
    </row>
    <row r="91" spans="1:12" ht="15.75" thickBot="1">
      <c r="A91" s="11" t="s">
        <v>270</v>
      </c>
      <c r="B91" s="16" t="s">
        <v>645</v>
      </c>
      <c r="C91" s="13">
        <v>316.10000000000002</v>
      </c>
      <c r="D91" s="39">
        <v>0.64300000000000002</v>
      </c>
      <c r="E91" s="39">
        <v>0.72199999999999998</v>
      </c>
      <c r="F91" s="13">
        <v>1.923</v>
      </c>
      <c r="G91" s="13">
        <v>0</v>
      </c>
      <c r="H91" s="13">
        <v>5</v>
      </c>
      <c r="I91" s="13">
        <v>23</v>
      </c>
      <c r="J91" s="13">
        <v>7</v>
      </c>
      <c r="K91" s="13">
        <v>1</v>
      </c>
      <c r="L91" s="13">
        <v>4</v>
      </c>
    </row>
    <row r="92" spans="1:12" ht="15.75" thickBot="1">
      <c r="A92" s="11" t="s">
        <v>270</v>
      </c>
      <c r="B92" s="16" t="s">
        <v>753</v>
      </c>
      <c r="C92" s="13">
        <v>305.3</v>
      </c>
      <c r="D92" s="39">
        <v>0.67900000000000005</v>
      </c>
      <c r="E92" s="39">
        <v>0.66700000000000004</v>
      </c>
      <c r="F92" s="13">
        <v>1.792</v>
      </c>
      <c r="G92" s="13">
        <v>0</v>
      </c>
      <c r="H92" s="13">
        <v>6</v>
      </c>
      <c r="I92" s="13">
        <v>21</v>
      </c>
      <c r="J92" s="13">
        <v>8</v>
      </c>
      <c r="K92" s="13">
        <v>1</v>
      </c>
      <c r="L92" s="13">
        <v>4</v>
      </c>
    </row>
    <row r="93" spans="1:12" ht="15.75" thickBot="1">
      <c r="A93" s="11" t="s">
        <v>270</v>
      </c>
      <c r="B93" s="16" t="s">
        <v>723</v>
      </c>
      <c r="C93" s="13">
        <v>312.89999999999998</v>
      </c>
      <c r="D93" s="39">
        <v>0.57099999999999995</v>
      </c>
      <c r="E93" s="39">
        <v>0.66700000000000004</v>
      </c>
      <c r="F93" s="13">
        <v>1.875</v>
      </c>
      <c r="G93" s="13">
        <v>0</v>
      </c>
      <c r="H93" s="13">
        <v>4</v>
      </c>
      <c r="I93" s="13">
        <v>24</v>
      </c>
      <c r="J93" s="13">
        <v>8</v>
      </c>
      <c r="K93" s="13">
        <v>0</v>
      </c>
      <c r="L93" s="13">
        <v>4</v>
      </c>
    </row>
    <row r="94" spans="1:12" ht="15.75" thickBot="1">
      <c r="A94" s="11" t="s">
        <v>270</v>
      </c>
      <c r="B94" s="16" t="s">
        <v>671</v>
      </c>
      <c r="C94" s="13">
        <v>317.60000000000002</v>
      </c>
      <c r="D94" s="39">
        <v>0.35699999999999998</v>
      </c>
      <c r="E94" s="39">
        <v>0.58299999999999996</v>
      </c>
      <c r="F94" s="13">
        <v>1.905</v>
      </c>
      <c r="G94" s="13">
        <v>0</v>
      </c>
      <c r="H94" s="13">
        <v>2</v>
      </c>
      <c r="I94" s="13">
        <v>28</v>
      </c>
      <c r="J94" s="13">
        <v>6</v>
      </c>
      <c r="K94" s="13">
        <v>0</v>
      </c>
      <c r="L94" s="13">
        <v>4</v>
      </c>
    </row>
    <row r="95" spans="1:12" ht="15.75" thickBot="1">
      <c r="A95" s="11" t="s">
        <v>270</v>
      </c>
      <c r="B95" s="16" t="s">
        <v>641</v>
      </c>
      <c r="C95" s="13">
        <v>318</v>
      </c>
      <c r="D95" s="39">
        <v>0.46400000000000002</v>
      </c>
      <c r="E95" s="40">
        <v>0.5</v>
      </c>
      <c r="F95" s="13">
        <v>1.722</v>
      </c>
      <c r="G95" s="13">
        <v>0</v>
      </c>
      <c r="H95" s="13">
        <v>9</v>
      </c>
      <c r="I95" s="13">
        <v>15</v>
      </c>
      <c r="J95" s="13">
        <v>11</v>
      </c>
      <c r="K95" s="13">
        <v>1</v>
      </c>
      <c r="L95" s="13">
        <v>4</v>
      </c>
    </row>
    <row r="96" spans="1:12" ht="15.75" thickBot="1">
      <c r="A96" s="11" t="s">
        <v>270</v>
      </c>
      <c r="B96" s="16" t="s">
        <v>679</v>
      </c>
      <c r="C96" s="13">
        <v>303</v>
      </c>
      <c r="D96" s="39">
        <v>0.57099999999999995</v>
      </c>
      <c r="E96" s="39">
        <v>0.47199999999999998</v>
      </c>
      <c r="F96" s="13">
        <v>1.8819999999999999</v>
      </c>
      <c r="G96" s="13">
        <v>0</v>
      </c>
      <c r="H96" s="13">
        <v>5</v>
      </c>
      <c r="I96" s="13">
        <v>23</v>
      </c>
      <c r="J96" s="13">
        <v>7</v>
      </c>
      <c r="K96" s="13">
        <v>1</v>
      </c>
      <c r="L96" s="13">
        <v>4</v>
      </c>
    </row>
    <row r="97" spans="1:12" ht="15.75" thickBot="1">
      <c r="A97" s="11" t="s">
        <v>270</v>
      </c>
      <c r="B97" s="16" t="s">
        <v>537</v>
      </c>
      <c r="C97" s="13">
        <v>308.3</v>
      </c>
      <c r="D97" s="39">
        <v>0.35699999999999998</v>
      </c>
      <c r="E97" s="39">
        <v>0.44400000000000001</v>
      </c>
      <c r="F97" s="13">
        <v>1.875</v>
      </c>
      <c r="G97" s="13">
        <v>0</v>
      </c>
      <c r="H97" s="13">
        <v>3</v>
      </c>
      <c r="I97" s="13">
        <v>26</v>
      </c>
      <c r="J97" s="13">
        <v>7</v>
      </c>
      <c r="K97" s="13">
        <v>0</v>
      </c>
      <c r="L97" s="13">
        <v>4</v>
      </c>
    </row>
    <row r="98" spans="1:12" ht="15.75" thickBot="1">
      <c r="A98" s="11" t="s">
        <v>270</v>
      </c>
      <c r="B98" s="16" t="s">
        <v>603</v>
      </c>
      <c r="C98" s="13">
        <v>311.5</v>
      </c>
      <c r="D98" s="39">
        <v>0.53600000000000003</v>
      </c>
      <c r="E98" s="39">
        <v>0.52800000000000002</v>
      </c>
      <c r="F98" s="13">
        <v>1.8420000000000001</v>
      </c>
      <c r="G98" s="13">
        <v>0</v>
      </c>
      <c r="H98" s="13">
        <v>5</v>
      </c>
      <c r="I98" s="13">
        <v>23</v>
      </c>
      <c r="J98" s="13">
        <v>7</v>
      </c>
      <c r="K98" s="13">
        <v>1</v>
      </c>
      <c r="L98" s="13">
        <v>4</v>
      </c>
    </row>
    <row r="99" spans="1:12" ht="15.75" thickBot="1">
      <c r="A99" s="11" t="s">
        <v>270</v>
      </c>
      <c r="B99" s="16" t="s">
        <v>747</v>
      </c>
      <c r="C99" s="13">
        <v>313.89999999999998</v>
      </c>
      <c r="D99" s="39">
        <v>0.53600000000000003</v>
      </c>
      <c r="E99" s="39">
        <v>0.66700000000000004</v>
      </c>
      <c r="F99" s="13">
        <v>1.958</v>
      </c>
      <c r="G99" s="13">
        <v>0</v>
      </c>
      <c r="H99" s="13">
        <v>5</v>
      </c>
      <c r="I99" s="13">
        <v>22</v>
      </c>
      <c r="J99" s="13">
        <v>9</v>
      </c>
      <c r="K99" s="13">
        <v>0</v>
      </c>
      <c r="L99" s="13">
        <v>4</v>
      </c>
    </row>
    <row r="100" spans="1:12" ht="15.75" thickBot="1">
      <c r="A100" s="11" t="s">
        <v>270</v>
      </c>
      <c r="B100" s="16" t="s">
        <v>591</v>
      </c>
      <c r="C100" s="13">
        <v>305.7</v>
      </c>
      <c r="D100" s="39">
        <v>0.67900000000000005</v>
      </c>
      <c r="E100" s="39">
        <v>0.52800000000000002</v>
      </c>
      <c r="F100" s="13">
        <v>1.8420000000000001</v>
      </c>
      <c r="G100" s="13">
        <v>0</v>
      </c>
      <c r="H100" s="13">
        <v>4</v>
      </c>
      <c r="I100" s="13">
        <v>25</v>
      </c>
      <c r="J100" s="13">
        <v>6</v>
      </c>
      <c r="K100" s="13">
        <v>1</v>
      </c>
      <c r="L100" s="13">
        <v>4</v>
      </c>
    </row>
    <row r="101" spans="1:12" ht="15.75" thickBot="1">
      <c r="A101" s="11" t="s">
        <v>270</v>
      </c>
      <c r="B101" s="16" t="s">
        <v>635</v>
      </c>
      <c r="C101" s="13">
        <v>315.39999999999998</v>
      </c>
      <c r="D101" s="40">
        <v>0.5</v>
      </c>
      <c r="E101" s="39">
        <v>0.55600000000000005</v>
      </c>
      <c r="F101" s="13">
        <v>1.75</v>
      </c>
      <c r="G101" s="13">
        <v>0</v>
      </c>
      <c r="H101" s="13">
        <v>6</v>
      </c>
      <c r="I101" s="13">
        <v>21</v>
      </c>
      <c r="J101" s="13">
        <v>8</v>
      </c>
      <c r="K101" s="13">
        <v>1</v>
      </c>
      <c r="L101" s="13">
        <v>4</v>
      </c>
    </row>
    <row r="102" spans="1:12" ht="15.75" thickBot="1">
      <c r="A102" s="11" t="s">
        <v>270</v>
      </c>
      <c r="B102" s="16" t="s">
        <v>551</v>
      </c>
      <c r="C102" s="13">
        <v>307.8</v>
      </c>
      <c r="D102" s="39">
        <v>0.46400000000000002</v>
      </c>
      <c r="E102" s="39">
        <v>0.61099999999999999</v>
      </c>
      <c r="F102" s="13">
        <v>1.9550000000000001</v>
      </c>
      <c r="G102" s="13">
        <v>0</v>
      </c>
      <c r="H102" s="13">
        <v>5</v>
      </c>
      <c r="I102" s="13">
        <v>23</v>
      </c>
      <c r="J102" s="13">
        <v>7</v>
      </c>
      <c r="K102" s="13">
        <v>1</v>
      </c>
      <c r="L102" s="13">
        <v>4</v>
      </c>
    </row>
    <row r="103" spans="1:12" ht="15.75" thickBot="1">
      <c r="A103" s="11" t="s">
        <v>270</v>
      </c>
      <c r="B103" s="16" t="s">
        <v>535</v>
      </c>
      <c r="C103" s="13">
        <v>298</v>
      </c>
      <c r="D103" s="39">
        <v>0.67900000000000005</v>
      </c>
      <c r="E103" s="39">
        <v>0.61099999999999999</v>
      </c>
      <c r="F103" s="13">
        <v>1.7729999999999999</v>
      </c>
      <c r="G103" s="13">
        <v>0</v>
      </c>
      <c r="H103" s="13">
        <v>5</v>
      </c>
      <c r="I103" s="13">
        <v>24</v>
      </c>
      <c r="J103" s="13">
        <v>5</v>
      </c>
      <c r="K103" s="13">
        <v>2</v>
      </c>
      <c r="L103" s="13">
        <v>4</v>
      </c>
    </row>
    <row r="104" spans="1:12" ht="15.75" thickBot="1">
      <c r="A104" s="11" t="s">
        <v>849</v>
      </c>
      <c r="B104" s="16" t="s">
        <v>583</v>
      </c>
      <c r="C104" s="13">
        <v>293.89999999999998</v>
      </c>
      <c r="D104" s="39">
        <v>0.57099999999999995</v>
      </c>
      <c r="E104" s="39">
        <v>0.52800000000000002</v>
      </c>
      <c r="F104" s="13">
        <v>1.7370000000000001</v>
      </c>
      <c r="G104" s="13">
        <v>1</v>
      </c>
      <c r="H104" s="13">
        <v>6</v>
      </c>
      <c r="I104" s="13">
        <v>18</v>
      </c>
      <c r="J104" s="13">
        <v>9</v>
      </c>
      <c r="K104" s="13">
        <v>2</v>
      </c>
      <c r="L104" s="13">
        <v>5</v>
      </c>
    </row>
    <row r="105" spans="1:12" ht="15.75" thickBot="1">
      <c r="A105" s="11" t="s">
        <v>849</v>
      </c>
      <c r="B105" s="16" t="s">
        <v>667</v>
      </c>
      <c r="C105" s="13">
        <v>295</v>
      </c>
      <c r="D105" s="39">
        <v>0.64300000000000002</v>
      </c>
      <c r="E105" s="39">
        <v>0.63900000000000001</v>
      </c>
      <c r="F105" s="13">
        <v>1.7829999999999999</v>
      </c>
      <c r="G105" s="13">
        <v>1</v>
      </c>
      <c r="H105" s="13">
        <v>3</v>
      </c>
      <c r="I105" s="13">
        <v>24</v>
      </c>
      <c r="J105" s="13">
        <v>6</v>
      </c>
      <c r="K105" s="13">
        <v>2</v>
      </c>
      <c r="L105" s="13">
        <v>5</v>
      </c>
    </row>
    <row r="106" spans="1:12" ht="15.75" thickBot="1">
      <c r="A106" s="11" t="s">
        <v>849</v>
      </c>
      <c r="B106" s="16" t="s">
        <v>609</v>
      </c>
      <c r="C106" s="13">
        <v>345.9</v>
      </c>
      <c r="D106" s="39">
        <v>0.71399999999999997</v>
      </c>
      <c r="E106" s="39">
        <v>0.66700000000000004</v>
      </c>
      <c r="F106" s="13">
        <v>2.0419999999999998</v>
      </c>
      <c r="G106" s="13">
        <v>2</v>
      </c>
      <c r="H106" s="13">
        <v>1</v>
      </c>
      <c r="I106" s="13">
        <v>24</v>
      </c>
      <c r="J106" s="13">
        <v>8</v>
      </c>
      <c r="K106" s="13">
        <v>1</v>
      </c>
      <c r="L106" s="13">
        <v>5</v>
      </c>
    </row>
    <row r="107" spans="1:12" ht="15.75" thickBot="1">
      <c r="A107" s="11" t="s">
        <v>849</v>
      </c>
      <c r="B107" s="16" t="s">
        <v>655</v>
      </c>
      <c r="C107" s="13">
        <v>300.3</v>
      </c>
      <c r="D107" s="39">
        <v>0.64300000000000002</v>
      </c>
      <c r="E107" s="39">
        <v>0.55600000000000005</v>
      </c>
      <c r="F107" s="13">
        <v>1.8</v>
      </c>
      <c r="G107" s="13">
        <v>0</v>
      </c>
      <c r="H107" s="13">
        <v>5</v>
      </c>
      <c r="I107" s="13">
        <v>22</v>
      </c>
      <c r="J107" s="13">
        <v>8</v>
      </c>
      <c r="K107" s="13">
        <v>1</v>
      </c>
      <c r="L107" s="13">
        <v>5</v>
      </c>
    </row>
    <row r="108" spans="1:12" ht="15.75" thickBot="1">
      <c r="A108" s="11" t="s">
        <v>849</v>
      </c>
      <c r="B108" s="16" t="s">
        <v>595</v>
      </c>
      <c r="C108" s="13">
        <v>290.60000000000002</v>
      </c>
      <c r="D108" s="39">
        <v>0.46400000000000002</v>
      </c>
      <c r="E108" s="39">
        <v>0.52800000000000002</v>
      </c>
      <c r="F108" s="13">
        <v>1.8420000000000001</v>
      </c>
      <c r="G108" s="13">
        <v>0</v>
      </c>
      <c r="H108" s="13">
        <v>6</v>
      </c>
      <c r="I108" s="13">
        <v>19</v>
      </c>
      <c r="J108" s="13">
        <v>11</v>
      </c>
      <c r="K108" s="13">
        <v>0</v>
      </c>
      <c r="L108" s="13">
        <v>5</v>
      </c>
    </row>
    <row r="109" spans="1:12" ht="15.75" thickBot="1">
      <c r="A109" s="11" t="s">
        <v>849</v>
      </c>
      <c r="B109" s="16" t="s">
        <v>725</v>
      </c>
      <c r="C109" s="13">
        <v>302.2</v>
      </c>
      <c r="D109" s="39">
        <v>0.35699999999999998</v>
      </c>
      <c r="E109" s="39">
        <v>0.52800000000000002</v>
      </c>
      <c r="F109" s="13">
        <v>1.8420000000000001</v>
      </c>
      <c r="G109" s="13">
        <v>0</v>
      </c>
      <c r="H109" s="13">
        <v>6</v>
      </c>
      <c r="I109" s="13">
        <v>20</v>
      </c>
      <c r="J109" s="13">
        <v>9</v>
      </c>
      <c r="K109" s="13">
        <v>1</v>
      </c>
      <c r="L109" s="13">
        <v>5</v>
      </c>
    </row>
    <row r="110" spans="1:12" ht="15.75" thickBot="1">
      <c r="A110" s="11" t="s">
        <v>849</v>
      </c>
      <c r="B110" s="16" t="s">
        <v>703</v>
      </c>
      <c r="C110" s="13">
        <v>296.60000000000002</v>
      </c>
      <c r="D110" s="39">
        <v>0.57099999999999995</v>
      </c>
      <c r="E110" s="39">
        <v>0.61099999999999999</v>
      </c>
      <c r="F110" s="13">
        <v>1.9550000000000001</v>
      </c>
      <c r="G110" s="13">
        <v>0</v>
      </c>
      <c r="H110" s="13">
        <v>2</v>
      </c>
      <c r="I110" s="13">
        <v>27</v>
      </c>
      <c r="J110" s="13">
        <v>7</v>
      </c>
      <c r="K110" s="13">
        <v>0</v>
      </c>
      <c r="L110" s="13">
        <v>5</v>
      </c>
    </row>
    <row r="111" spans="1:12" ht="15.75" thickBot="1">
      <c r="A111" s="11" t="s">
        <v>849</v>
      </c>
      <c r="B111" s="16" t="s">
        <v>633</v>
      </c>
      <c r="C111" s="13">
        <v>314.60000000000002</v>
      </c>
      <c r="D111" s="39">
        <v>0.64300000000000002</v>
      </c>
      <c r="E111" s="39">
        <v>0.55600000000000005</v>
      </c>
      <c r="F111" s="13">
        <v>1.9</v>
      </c>
      <c r="G111" s="13">
        <v>0</v>
      </c>
      <c r="H111" s="13">
        <v>5</v>
      </c>
      <c r="I111" s="13">
        <v>23</v>
      </c>
      <c r="J111" s="13">
        <v>6</v>
      </c>
      <c r="K111" s="13">
        <v>2</v>
      </c>
      <c r="L111" s="13">
        <v>5</v>
      </c>
    </row>
    <row r="112" spans="1:12" ht="15.75" thickBot="1">
      <c r="A112" s="11" t="s">
        <v>849</v>
      </c>
      <c r="B112" s="16" t="s">
        <v>743</v>
      </c>
      <c r="C112" s="13">
        <v>310.60000000000002</v>
      </c>
      <c r="D112" s="40">
        <v>0.75</v>
      </c>
      <c r="E112" s="39">
        <v>0.55600000000000005</v>
      </c>
      <c r="F112" s="13">
        <v>1.85</v>
      </c>
      <c r="G112" s="13">
        <v>1</v>
      </c>
      <c r="H112" s="13">
        <v>4</v>
      </c>
      <c r="I112" s="13">
        <v>22</v>
      </c>
      <c r="J112" s="13">
        <v>7</v>
      </c>
      <c r="K112" s="13">
        <v>2</v>
      </c>
      <c r="L112" s="13">
        <v>5</v>
      </c>
    </row>
    <row r="113" spans="1:12" ht="15.75" thickBot="1">
      <c r="A113" s="11" t="s">
        <v>849</v>
      </c>
      <c r="B113" s="16" t="s">
        <v>735</v>
      </c>
      <c r="C113" s="13">
        <v>297.60000000000002</v>
      </c>
      <c r="D113" s="39">
        <v>0.78600000000000003</v>
      </c>
      <c r="E113" s="39">
        <v>0.72199999999999998</v>
      </c>
      <c r="F113" s="13">
        <v>2</v>
      </c>
      <c r="G113" s="13">
        <v>0</v>
      </c>
      <c r="H113" s="13">
        <v>2</v>
      </c>
      <c r="I113" s="13">
        <v>27</v>
      </c>
      <c r="J113" s="13">
        <v>7</v>
      </c>
      <c r="K113" s="13">
        <v>0</v>
      </c>
      <c r="L113" s="13">
        <v>5</v>
      </c>
    </row>
    <row r="114" spans="1:12" ht="15.75" thickBot="1">
      <c r="A114" s="11" t="s">
        <v>849</v>
      </c>
      <c r="B114" s="16" t="s">
        <v>532</v>
      </c>
      <c r="C114" s="13">
        <v>284</v>
      </c>
      <c r="D114" s="39">
        <v>0.53600000000000003</v>
      </c>
      <c r="E114" s="39">
        <v>0.61099999999999999</v>
      </c>
      <c r="F114" s="13">
        <v>1.7729999999999999</v>
      </c>
      <c r="G114" s="13">
        <v>0</v>
      </c>
      <c r="H114" s="13">
        <v>7</v>
      </c>
      <c r="I114" s="13">
        <v>18</v>
      </c>
      <c r="J114" s="13">
        <v>10</v>
      </c>
      <c r="K114" s="13">
        <v>1</v>
      </c>
      <c r="L114" s="13">
        <v>5</v>
      </c>
    </row>
    <row r="115" spans="1:12" ht="15.75" thickBot="1">
      <c r="A115" s="11" t="s">
        <v>849</v>
      </c>
      <c r="B115" s="16" t="s">
        <v>599</v>
      </c>
      <c r="C115" s="13">
        <v>324.2</v>
      </c>
      <c r="D115" s="39">
        <v>0.67900000000000005</v>
      </c>
      <c r="E115" s="39">
        <v>0.69399999999999995</v>
      </c>
      <c r="F115" s="13">
        <v>1.92</v>
      </c>
      <c r="G115" s="13">
        <v>0</v>
      </c>
      <c r="H115" s="13">
        <v>5</v>
      </c>
      <c r="I115" s="13">
        <v>25</v>
      </c>
      <c r="J115" s="13">
        <v>4</v>
      </c>
      <c r="K115" s="13">
        <v>1</v>
      </c>
      <c r="L115" s="13">
        <v>5</v>
      </c>
    </row>
    <row r="116" spans="1:12" ht="15.75" thickBot="1">
      <c r="A116" s="11" t="s">
        <v>849</v>
      </c>
      <c r="B116" s="16" t="s">
        <v>631</v>
      </c>
      <c r="C116" s="13">
        <v>309.89999999999998</v>
      </c>
      <c r="D116" s="39">
        <v>0.64300000000000002</v>
      </c>
      <c r="E116" s="39">
        <v>0.63900000000000001</v>
      </c>
      <c r="F116" s="13">
        <v>1.7390000000000001</v>
      </c>
      <c r="G116" s="13">
        <v>0</v>
      </c>
      <c r="H116" s="13">
        <v>8</v>
      </c>
      <c r="I116" s="13">
        <v>18</v>
      </c>
      <c r="J116" s="13">
        <v>8</v>
      </c>
      <c r="K116" s="13">
        <v>1</v>
      </c>
      <c r="L116" s="13">
        <v>5</v>
      </c>
    </row>
    <row r="117" spans="1:12" ht="15.75" thickBot="1">
      <c r="A117" s="11" t="s">
        <v>279</v>
      </c>
      <c r="B117" s="16" t="s">
        <v>587</v>
      </c>
      <c r="C117" s="13">
        <v>301.5</v>
      </c>
      <c r="D117" s="39">
        <v>0.57099999999999995</v>
      </c>
      <c r="E117" s="39">
        <v>0.47199999999999998</v>
      </c>
      <c r="F117" s="13">
        <v>2</v>
      </c>
      <c r="G117" s="13">
        <v>0</v>
      </c>
      <c r="H117" s="13">
        <v>1</v>
      </c>
      <c r="I117" s="13">
        <v>28</v>
      </c>
      <c r="J117" s="13">
        <v>7</v>
      </c>
      <c r="K117" s="13">
        <v>0</v>
      </c>
      <c r="L117" s="13">
        <v>6</v>
      </c>
    </row>
    <row r="118" spans="1:12" ht="15.75" thickBot="1">
      <c r="A118" s="11" t="s">
        <v>279</v>
      </c>
      <c r="B118" s="16" t="s">
        <v>775</v>
      </c>
      <c r="C118" s="13">
        <v>292.8</v>
      </c>
      <c r="D118" s="39">
        <v>0.35699999999999998</v>
      </c>
      <c r="E118" s="39">
        <v>0.44400000000000001</v>
      </c>
      <c r="F118" s="13">
        <v>1.875</v>
      </c>
      <c r="G118" s="13">
        <v>0</v>
      </c>
      <c r="H118" s="13">
        <v>3</v>
      </c>
      <c r="I118" s="13">
        <v>24</v>
      </c>
      <c r="J118" s="13">
        <v>9</v>
      </c>
      <c r="K118" s="13">
        <v>0</v>
      </c>
      <c r="L118" s="13">
        <v>6</v>
      </c>
    </row>
    <row r="119" spans="1:12" ht="15.75" thickBot="1">
      <c r="A119" s="11" t="s">
        <v>279</v>
      </c>
      <c r="B119" s="16" t="s">
        <v>757</v>
      </c>
      <c r="C119" s="13">
        <v>298.2</v>
      </c>
      <c r="D119" s="40">
        <v>0.5</v>
      </c>
      <c r="E119" s="39">
        <v>0.52800000000000002</v>
      </c>
      <c r="F119" s="13">
        <v>1.9470000000000001</v>
      </c>
      <c r="G119" s="13">
        <v>0</v>
      </c>
      <c r="H119" s="13">
        <v>3</v>
      </c>
      <c r="I119" s="13">
        <v>24</v>
      </c>
      <c r="J119" s="13">
        <v>9</v>
      </c>
      <c r="K119" s="13">
        <v>0</v>
      </c>
      <c r="L119" s="13">
        <v>6</v>
      </c>
    </row>
    <row r="120" spans="1:12" ht="15.75" thickBot="1">
      <c r="A120" s="11" t="s">
        <v>279</v>
      </c>
      <c r="B120" s="16" t="s">
        <v>789</v>
      </c>
      <c r="C120" s="13">
        <v>321</v>
      </c>
      <c r="D120" s="39">
        <v>0.67900000000000005</v>
      </c>
      <c r="E120" s="39">
        <v>0.58299999999999996</v>
      </c>
      <c r="F120" s="13">
        <v>1.857</v>
      </c>
      <c r="G120" s="13">
        <v>1</v>
      </c>
      <c r="H120" s="13">
        <v>5</v>
      </c>
      <c r="I120" s="13">
        <v>18</v>
      </c>
      <c r="J120" s="13">
        <v>11</v>
      </c>
      <c r="K120" s="13">
        <v>1</v>
      </c>
      <c r="L120" s="13">
        <v>6</v>
      </c>
    </row>
    <row r="121" spans="1:12" ht="15.75" thickBot="1">
      <c r="A121" s="11" t="s">
        <v>279</v>
      </c>
      <c r="B121" s="16" t="s">
        <v>713</v>
      </c>
      <c r="C121" s="13">
        <v>320.60000000000002</v>
      </c>
      <c r="D121" s="39">
        <v>0.39300000000000002</v>
      </c>
      <c r="E121" s="39">
        <v>0.55600000000000005</v>
      </c>
      <c r="F121" s="13">
        <v>2</v>
      </c>
      <c r="G121" s="13">
        <v>0</v>
      </c>
      <c r="H121" s="13">
        <v>4</v>
      </c>
      <c r="I121" s="13">
        <v>23</v>
      </c>
      <c r="J121" s="13">
        <v>8</v>
      </c>
      <c r="K121" s="13">
        <v>1</v>
      </c>
      <c r="L121" s="13">
        <v>6</v>
      </c>
    </row>
    <row r="122" spans="1:12" ht="15.75" thickBot="1">
      <c r="A122" s="11" t="s">
        <v>279</v>
      </c>
      <c r="B122" s="16" t="s">
        <v>681</v>
      </c>
      <c r="C122" s="13">
        <v>308.3</v>
      </c>
      <c r="D122" s="39">
        <v>0.60699999999999998</v>
      </c>
      <c r="E122" s="39">
        <v>0.61099999999999999</v>
      </c>
      <c r="F122" s="13">
        <v>2.1819999999999999</v>
      </c>
      <c r="G122" s="13">
        <v>0</v>
      </c>
      <c r="H122" s="13">
        <v>5</v>
      </c>
      <c r="I122" s="13">
        <v>20</v>
      </c>
      <c r="J122" s="13">
        <v>11</v>
      </c>
      <c r="K122" s="13">
        <v>0</v>
      </c>
      <c r="L122" s="13">
        <v>6</v>
      </c>
    </row>
    <row r="123" spans="1:12" ht="15.75" thickBot="1">
      <c r="A123" s="11" t="s">
        <v>279</v>
      </c>
      <c r="B123" s="16" t="s">
        <v>576</v>
      </c>
      <c r="C123" s="13">
        <v>288</v>
      </c>
      <c r="D123" s="39">
        <v>0.35699999999999998</v>
      </c>
      <c r="E123" s="39">
        <v>0.58299999999999996</v>
      </c>
      <c r="F123" s="13">
        <v>1.81</v>
      </c>
      <c r="G123" s="13">
        <v>0</v>
      </c>
      <c r="H123" s="13">
        <v>5</v>
      </c>
      <c r="I123" s="13">
        <v>21</v>
      </c>
      <c r="J123" s="13">
        <v>9</v>
      </c>
      <c r="K123" s="13">
        <v>1</v>
      </c>
      <c r="L123" s="13">
        <v>6</v>
      </c>
    </row>
    <row r="124" spans="1:12" ht="15.75" thickBot="1">
      <c r="A124" s="11" t="s">
        <v>279</v>
      </c>
      <c r="B124" s="16" t="s">
        <v>771</v>
      </c>
      <c r="C124" s="13">
        <v>299.89999999999998</v>
      </c>
      <c r="D124" s="39">
        <v>0.46400000000000002</v>
      </c>
      <c r="E124" s="40">
        <v>0.5</v>
      </c>
      <c r="F124" s="13">
        <v>1.722</v>
      </c>
      <c r="G124" s="13">
        <v>1</v>
      </c>
      <c r="H124" s="13">
        <v>4</v>
      </c>
      <c r="I124" s="13">
        <v>22</v>
      </c>
      <c r="J124" s="13">
        <v>6</v>
      </c>
      <c r="K124" s="13">
        <v>3</v>
      </c>
      <c r="L124" s="13">
        <v>6</v>
      </c>
    </row>
    <row r="125" spans="1:12" ht="15.75" thickBot="1">
      <c r="A125" s="11" t="s">
        <v>279</v>
      </c>
      <c r="B125" s="16" t="s">
        <v>793</v>
      </c>
      <c r="C125" s="13">
        <v>345.9</v>
      </c>
      <c r="D125" s="39">
        <v>0.46400000000000002</v>
      </c>
      <c r="E125" s="39">
        <v>0.55600000000000005</v>
      </c>
      <c r="F125" s="13">
        <v>1.85</v>
      </c>
      <c r="G125" s="13">
        <v>0</v>
      </c>
      <c r="H125" s="13">
        <v>5</v>
      </c>
      <c r="I125" s="13">
        <v>21</v>
      </c>
      <c r="J125" s="13">
        <v>9</v>
      </c>
      <c r="K125" s="13">
        <v>1</v>
      </c>
      <c r="L125" s="13">
        <v>6</v>
      </c>
    </row>
    <row r="126" spans="1:12" ht="15.75" thickBot="1">
      <c r="A126" s="11" t="s">
        <v>279</v>
      </c>
      <c r="B126" s="16" t="s">
        <v>505</v>
      </c>
      <c r="C126" s="13">
        <v>298.5</v>
      </c>
      <c r="D126" s="40">
        <v>0.5</v>
      </c>
      <c r="E126" s="39">
        <v>0.66700000000000004</v>
      </c>
      <c r="F126" s="13">
        <v>1.833</v>
      </c>
      <c r="G126" s="13">
        <v>0</v>
      </c>
      <c r="H126" s="13">
        <v>5</v>
      </c>
      <c r="I126" s="13">
        <v>21</v>
      </c>
      <c r="J126" s="13">
        <v>9</v>
      </c>
      <c r="K126" s="13">
        <v>1</v>
      </c>
      <c r="L126" s="13">
        <v>6</v>
      </c>
    </row>
    <row r="127" spans="1:12" ht="15.75" thickBot="1">
      <c r="A127" s="11" t="s">
        <v>279</v>
      </c>
      <c r="B127" s="16" t="s">
        <v>699</v>
      </c>
      <c r="C127" s="13">
        <v>308.5</v>
      </c>
      <c r="D127" s="39">
        <v>0.32100000000000001</v>
      </c>
      <c r="E127" s="39">
        <v>0.52800000000000002</v>
      </c>
      <c r="F127" s="13">
        <v>1.9470000000000001</v>
      </c>
      <c r="G127" s="13">
        <v>0</v>
      </c>
      <c r="H127" s="13">
        <v>3</v>
      </c>
      <c r="I127" s="13">
        <v>24</v>
      </c>
      <c r="J127" s="13">
        <v>9</v>
      </c>
      <c r="K127" s="13">
        <v>0</v>
      </c>
      <c r="L127" s="13">
        <v>6</v>
      </c>
    </row>
    <row r="128" spans="1:12" ht="15.75" thickBot="1">
      <c r="A128" s="11" t="s">
        <v>850</v>
      </c>
      <c r="B128" s="16" t="s">
        <v>611</v>
      </c>
      <c r="C128" s="13">
        <v>300.7</v>
      </c>
      <c r="D128" s="39">
        <v>0.42899999999999999</v>
      </c>
      <c r="E128" s="39">
        <v>0.55600000000000005</v>
      </c>
      <c r="F128" s="13">
        <v>1.8</v>
      </c>
      <c r="G128" s="13">
        <v>1</v>
      </c>
      <c r="H128" s="13">
        <v>3</v>
      </c>
      <c r="I128" s="13">
        <v>22</v>
      </c>
      <c r="J128" s="13">
        <v>9</v>
      </c>
      <c r="K128" s="13">
        <v>0</v>
      </c>
      <c r="L128" s="13">
        <v>7</v>
      </c>
    </row>
    <row r="129" spans="1:12" ht="15.75" thickBot="1">
      <c r="A129" s="11" t="s">
        <v>850</v>
      </c>
      <c r="B129" s="16" t="s">
        <v>522</v>
      </c>
      <c r="C129" s="13">
        <v>301.2</v>
      </c>
      <c r="D129" s="39">
        <v>0.57099999999999995</v>
      </c>
      <c r="E129" s="39">
        <v>0.58299999999999996</v>
      </c>
      <c r="F129" s="13">
        <v>1.952</v>
      </c>
      <c r="G129" s="13">
        <v>0</v>
      </c>
      <c r="H129" s="13">
        <v>4</v>
      </c>
      <c r="I129" s="13">
        <v>22</v>
      </c>
      <c r="J129" s="13">
        <v>9</v>
      </c>
      <c r="K129" s="13">
        <v>1</v>
      </c>
      <c r="L129" s="13">
        <v>7</v>
      </c>
    </row>
    <row r="130" spans="1:12" ht="15.75" thickBot="1">
      <c r="A130" s="11" t="s">
        <v>850</v>
      </c>
      <c r="B130" s="16" t="s">
        <v>809</v>
      </c>
      <c r="C130" s="13">
        <v>307.60000000000002</v>
      </c>
      <c r="D130" s="39">
        <v>0.53600000000000003</v>
      </c>
      <c r="E130" s="40">
        <v>0.5</v>
      </c>
      <c r="F130" s="13">
        <v>1.889</v>
      </c>
      <c r="G130" s="13">
        <v>0</v>
      </c>
      <c r="H130" s="13">
        <v>2</v>
      </c>
      <c r="I130" s="13">
        <v>27</v>
      </c>
      <c r="J130" s="13">
        <v>5</v>
      </c>
      <c r="K130" s="13">
        <v>2</v>
      </c>
      <c r="L130" s="13">
        <v>7</v>
      </c>
    </row>
    <row r="131" spans="1:12" ht="15.75" thickBot="1">
      <c r="A131" s="11" t="s">
        <v>850</v>
      </c>
      <c r="B131" s="16" t="s">
        <v>665</v>
      </c>
      <c r="C131" s="13">
        <v>292.39999999999998</v>
      </c>
      <c r="D131" s="39">
        <v>0.53600000000000003</v>
      </c>
      <c r="E131" s="39">
        <v>0.44400000000000001</v>
      </c>
      <c r="F131" s="13">
        <v>1.6879999999999999</v>
      </c>
      <c r="G131" s="13">
        <v>0</v>
      </c>
      <c r="H131" s="13">
        <v>6</v>
      </c>
      <c r="I131" s="13">
        <v>19</v>
      </c>
      <c r="J131" s="13">
        <v>9</v>
      </c>
      <c r="K131" s="13">
        <v>2</v>
      </c>
      <c r="L131" s="13">
        <v>7</v>
      </c>
    </row>
    <row r="132" spans="1:12" ht="15.75" thickBot="1">
      <c r="A132" s="11" t="s">
        <v>850</v>
      </c>
      <c r="B132" s="16" t="s">
        <v>805</v>
      </c>
      <c r="C132" s="13">
        <v>307.89999999999998</v>
      </c>
      <c r="D132" s="39">
        <v>0.60699999999999998</v>
      </c>
      <c r="E132" s="39">
        <v>0.63900000000000001</v>
      </c>
      <c r="F132" s="13">
        <v>2.0430000000000001</v>
      </c>
      <c r="G132" s="13">
        <v>0</v>
      </c>
      <c r="H132" s="13">
        <v>3</v>
      </c>
      <c r="I132" s="13">
        <v>23</v>
      </c>
      <c r="J132" s="13">
        <v>10</v>
      </c>
      <c r="K132" s="13">
        <v>0</v>
      </c>
      <c r="L132" s="13">
        <v>7</v>
      </c>
    </row>
    <row r="133" spans="1:12" ht="15.75" thickBot="1">
      <c r="A133" s="11" t="s">
        <v>850</v>
      </c>
      <c r="B133" s="16" t="s">
        <v>547</v>
      </c>
      <c r="C133" s="13">
        <v>288.10000000000002</v>
      </c>
      <c r="D133" s="40">
        <v>0.75</v>
      </c>
      <c r="E133" s="39">
        <v>0.69399999999999995</v>
      </c>
      <c r="F133" s="13">
        <v>2</v>
      </c>
      <c r="G133" s="13">
        <v>0</v>
      </c>
      <c r="H133" s="13">
        <v>3</v>
      </c>
      <c r="I133" s="13">
        <v>25</v>
      </c>
      <c r="J133" s="13">
        <v>7</v>
      </c>
      <c r="K133" s="13">
        <v>0</v>
      </c>
      <c r="L133" s="13">
        <v>7</v>
      </c>
    </row>
    <row r="134" spans="1:12" ht="15.75" thickBot="1">
      <c r="A134" s="11" t="s">
        <v>850</v>
      </c>
      <c r="B134" s="16" t="s">
        <v>589</v>
      </c>
      <c r="C134" s="13">
        <v>321</v>
      </c>
      <c r="D134" s="40">
        <v>0.5</v>
      </c>
      <c r="E134" s="39">
        <v>0.42899999999999999</v>
      </c>
      <c r="F134" s="13">
        <v>1.7330000000000001</v>
      </c>
      <c r="G134" s="13">
        <v>0</v>
      </c>
      <c r="H134" s="13">
        <v>6</v>
      </c>
      <c r="I134" s="13">
        <v>18</v>
      </c>
      <c r="J134" s="13">
        <v>9</v>
      </c>
      <c r="K134" s="13">
        <v>2</v>
      </c>
      <c r="L134" s="13">
        <v>7</v>
      </c>
    </row>
    <row r="135" spans="1:12" ht="15.75" thickBot="1">
      <c r="A135" s="11" t="s">
        <v>851</v>
      </c>
      <c r="B135" s="16" t="s">
        <v>509</v>
      </c>
      <c r="C135" s="13">
        <v>317.89999999999998</v>
      </c>
      <c r="D135" s="39">
        <v>0.67900000000000005</v>
      </c>
      <c r="E135" s="39">
        <v>0.55600000000000005</v>
      </c>
      <c r="F135" s="13">
        <v>1.95</v>
      </c>
      <c r="G135" s="13">
        <v>0</v>
      </c>
      <c r="H135" s="13">
        <v>5</v>
      </c>
      <c r="I135" s="13">
        <v>21</v>
      </c>
      <c r="J135" s="13">
        <v>7</v>
      </c>
      <c r="K135" s="13">
        <v>3</v>
      </c>
      <c r="L135" s="13">
        <v>8</v>
      </c>
    </row>
    <row r="136" spans="1:12" ht="15.75" thickBot="1">
      <c r="A136" s="11" t="s">
        <v>851</v>
      </c>
      <c r="B136" s="16" t="s">
        <v>701</v>
      </c>
      <c r="C136" s="13">
        <v>308.39999999999998</v>
      </c>
      <c r="D136" s="40">
        <v>0.5</v>
      </c>
      <c r="E136" s="39">
        <v>0.55600000000000005</v>
      </c>
      <c r="F136" s="13">
        <v>1.9</v>
      </c>
      <c r="G136" s="13">
        <v>0</v>
      </c>
      <c r="H136" s="13">
        <v>3</v>
      </c>
      <c r="I136" s="13">
        <v>23</v>
      </c>
      <c r="J136" s="13">
        <v>9</v>
      </c>
      <c r="K136" s="13">
        <v>1</v>
      </c>
      <c r="L136" s="13">
        <v>8</v>
      </c>
    </row>
    <row r="137" spans="1:12" ht="15.75" thickBot="1">
      <c r="A137" s="11" t="s">
        <v>851</v>
      </c>
      <c r="B137" s="16" t="s">
        <v>669</v>
      </c>
      <c r="C137" s="13">
        <v>308.2</v>
      </c>
      <c r="D137" s="39">
        <v>0.57099999999999995</v>
      </c>
      <c r="E137" s="39">
        <v>0.63900000000000001</v>
      </c>
      <c r="F137" s="13">
        <v>1.9570000000000001</v>
      </c>
      <c r="G137" s="13">
        <v>0</v>
      </c>
      <c r="H137" s="13">
        <v>3</v>
      </c>
      <c r="I137" s="13">
        <v>24</v>
      </c>
      <c r="J137" s="13">
        <v>7</v>
      </c>
      <c r="K137" s="13">
        <v>2</v>
      </c>
      <c r="L137" s="13">
        <v>8</v>
      </c>
    </row>
    <row r="138" spans="1:12" ht="15.75" thickBot="1">
      <c r="A138" s="11" t="s">
        <v>851</v>
      </c>
      <c r="B138" s="16" t="s">
        <v>526</v>
      </c>
      <c r="C138" s="13">
        <v>311</v>
      </c>
      <c r="D138" s="39">
        <v>0.57099999999999995</v>
      </c>
      <c r="E138" s="40">
        <v>0.5</v>
      </c>
      <c r="F138" s="13">
        <v>1.889</v>
      </c>
      <c r="G138" s="13">
        <v>0</v>
      </c>
      <c r="H138" s="13">
        <v>4</v>
      </c>
      <c r="I138" s="13">
        <v>23</v>
      </c>
      <c r="J138" s="13">
        <v>6</v>
      </c>
      <c r="K138" s="13">
        <v>3</v>
      </c>
      <c r="L138" s="13">
        <v>8</v>
      </c>
    </row>
    <row r="139" spans="1:12" ht="15.75" thickBot="1">
      <c r="A139" s="11" t="s">
        <v>851</v>
      </c>
      <c r="B139" s="16" t="s">
        <v>749</v>
      </c>
      <c r="C139" s="13">
        <v>309.2</v>
      </c>
      <c r="D139" s="39">
        <v>0.32100000000000001</v>
      </c>
      <c r="E139" s="39">
        <v>0.66700000000000004</v>
      </c>
      <c r="F139" s="13">
        <v>1.917</v>
      </c>
      <c r="G139" s="13">
        <v>0</v>
      </c>
      <c r="H139" s="13">
        <v>3</v>
      </c>
      <c r="I139" s="13">
        <v>23</v>
      </c>
      <c r="J139" s="13">
        <v>9</v>
      </c>
      <c r="K139" s="13">
        <v>1</v>
      </c>
      <c r="L139" s="13">
        <v>8</v>
      </c>
    </row>
    <row r="140" spans="1:12" ht="15.75" thickBot="1">
      <c r="A140" s="11" t="s">
        <v>186</v>
      </c>
      <c r="B140" s="16" t="s">
        <v>729</v>
      </c>
      <c r="C140" s="13">
        <v>304.3</v>
      </c>
      <c r="D140" s="39">
        <v>0.28599999999999998</v>
      </c>
      <c r="E140" s="39">
        <v>0.55600000000000005</v>
      </c>
      <c r="F140" s="13">
        <v>1.95</v>
      </c>
      <c r="G140" s="13">
        <v>0</v>
      </c>
      <c r="H140" s="13">
        <v>3</v>
      </c>
      <c r="I140" s="13">
        <v>21</v>
      </c>
      <c r="J140" s="13">
        <v>12</v>
      </c>
      <c r="K140" s="13">
        <v>0</v>
      </c>
      <c r="L140" s="13">
        <v>9</v>
      </c>
    </row>
    <row r="141" spans="1:12" ht="15.75" thickBot="1">
      <c r="A141" s="11" t="s">
        <v>186</v>
      </c>
      <c r="B141" s="16" t="s">
        <v>566</v>
      </c>
      <c r="C141" s="13">
        <v>338.4</v>
      </c>
      <c r="D141" s="39">
        <v>0.39300000000000002</v>
      </c>
      <c r="E141" s="39">
        <v>0.58299999999999996</v>
      </c>
      <c r="F141" s="13">
        <v>2.0950000000000002</v>
      </c>
      <c r="G141" s="13">
        <v>0</v>
      </c>
      <c r="H141" s="13">
        <v>3</v>
      </c>
      <c r="I141" s="13">
        <v>22</v>
      </c>
      <c r="J141" s="13">
        <v>10</v>
      </c>
      <c r="K141" s="13">
        <v>1</v>
      </c>
      <c r="L141" s="13">
        <v>9</v>
      </c>
    </row>
    <row r="142" spans="1:12" ht="15.75" thickBot="1">
      <c r="A142" s="11" t="s">
        <v>186</v>
      </c>
      <c r="B142" s="16" t="s">
        <v>693</v>
      </c>
      <c r="C142" s="13">
        <v>290.3</v>
      </c>
      <c r="D142" s="39">
        <v>0.46400000000000002</v>
      </c>
      <c r="E142" s="40">
        <v>0.5</v>
      </c>
      <c r="F142" s="13">
        <v>1.833</v>
      </c>
      <c r="G142" s="13">
        <v>0</v>
      </c>
      <c r="H142" s="13">
        <v>6</v>
      </c>
      <c r="I142" s="13">
        <v>16</v>
      </c>
      <c r="J142" s="13">
        <v>13</v>
      </c>
      <c r="K142" s="13">
        <v>1</v>
      </c>
      <c r="L142" s="13">
        <v>9</v>
      </c>
    </row>
    <row r="143" spans="1:12" ht="15.75" thickBot="1">
      <c r="A143" s="11" t="s">
        <v>825</v>
      </c>
      <c r="B143" s="16" t="s">
        <v>675</v>
      </c>
      <c r="C143" s="13">
        <v>295.60000000000002</v>
      </c>
      <c r="D143" s="40">
        <v>0.5</v>
      </c>
      <c r="E143" s="39">
        <v>0.41699999999999998</v>
      </c>
      <c r="F143" s="13">
        <v>2</v>
      </c>
      <c r="G143" s="13">
        <v>0</v>
      </c>
      <c r="H143" s="13">
        <v>5</v>
      </c>
      <c r="I143" s="13">
        <v>17</v>
      </c>
      <c r="J143" s="13">
        <v>13</v>
      </c>
      <c r="K143" s="13">
        <v>1</v>
      </c>
      <c r="L143" s="13">
        <v>10</v>
      </c>
    </row>
    <row r="144" spans="1:12" ht="15.75" thickBot="1">
      <c r="A144" s="11" t="s">
        <v>825</v>
      </c>
      <c r="B144" s="16" t="s">
        <v>515</v>
      </c>
      <c r="C144" s="13">
        <v>316.3</v>
      </c>
      <c r="D144" s="39">
        <v>0.53600000000000003</v>
      </c>
      <c r="E144" s="40">
        <v>0.5</v>
      </c>
      <c r="F144" s="13">
        <v>2</v>
      </c>
      <c r="G144" s="13">
        <v>0</v>
      </c>
      <c r="H144" s="13">
        <v>5</v>
      </c>
      <c r="I144" s="13">
        <v>18</v>
      </c>
      <c r="J144" s="13">
        <v>11</v>
      </c>
      <c r="K144" s="13">
        <v>2</v>
      </c>
      <c r="L144" s="13">
        <v>10</v>
      </c>
    </row>
    <row r="145" spans="1:12" ht="15.75" thickBot="1">
      <c r="A145" s="11" t="s">
        <v>825</v>
      </c>
      <c r="B145" s="16" t="s">
        <v>759</v>
      </c>
      <c r="C145" s="13">
        <v>281.60000000000002</v>
      </c>
      <c r="D145" s="39">
        <v>0.42899999999999999</v>
      </c>
      <c r="E145" s="40">
        <v>0.5</v>
      </c>
      <c r="F145" s="13">
        <v>1.889</v>
      </c>
      <c r="G145" s="13">
        <v>0</v>
      </c>
      <c r="H145" s="13">
        <v>4</v>
      </c>
      <c r="I145" s="13">
        <v>21</v>
      </c>
      <c r="J145" s="13">
        <v>9</v>
      </c>
      <c r="K145" s="13">
        <v>1</v>
      </c>
      <c r="L145" s="13">
        <v>10</v>
      </c>
    </row>
    <row r="146" spans="1:12" ht="15.75" thickBot="1">
      <c r="A146" s="11" t="s">
        <v>852</v>
      </c>
      <c r="B146" s="16" t="s">
        <v>733</v>
      </c>
      <c r="C146" s="13">
        <v>299.8</v>
      </c>
      <c r="D146" s="39">
        <v>0.60699999999999998</v>
      </c>
      <c r="E146" s="39">
        <v>0.41699999999999998</v>
      </c>
      <c r="F146" s="13">
        <v>1.667</v>
      </c>
      <c r="G146" s="13">
        <v>1</v>
      </c>
      <c r="H146" s="13">
        <v>4</v>
      </c>
      <c r="I146" s="13">
        <v>15</v>
      </c>
      <c r="J146" s="13">
        <v>15</v>
      </c>
      <c r="K146" s="13">
        <v>1</v>
      </c>
      <c r="L146" s="13">
        <v>11</v>
      </c>
    </row>
    <row r="147" spans="1:12" ht="15.75" thickBot="1">
      <c r="A147" s="11" t="s">
        <v>852</v>
      </c>
      <c r="B147" s="16" t="s">
        <v>629</v>
      </c>
      <c r="C147" s="13">
        <v>321.5</v>
      </c>
      <c r="D147" s="39">
        <v>0.39300000000000002</v>
      </c>
      <c r="E147" s="39">
        <v>0.38900000000000001</v>
      </c>
      <c r="F147" s="13">
        <v>1.786</v>
      </c>
      <c r="G147" s="13">
        <v>1</v>
      </c>
      <c r="H147" s="13">
        <v>4</v>
      </c>
      <c r="I147" s="13">
        <v>17</v>
      </c>
      <c r="J147" s="13">
        <v>12</v>
      </c>
      <c r="K147" s="13">
        <v>1</v>
      </c>
      <c r="L147" s="13">
        <v>11</v>
      </c>
    </row>
    <row r="148" spans="1:12" ht="15.75" thickBot="1">
      <c r="A148" s="11" t="s">
        <v>852</v>
      </c>
      <c r="B148" s="16" t="s">
        <v>597</v>
      </c>
      <c r="C148" s="13">
        <v>329.5</v>
      </c>
      <c r="D148" s="40">
        <v>0.5</v>
      </c>
      <c r="E148" s="39">
        <v>0.55600000000000005</v>
      </c>
      <c r="F148" s="13">
        <v>1.85</v>
      </c>
      <c r="G148" s="13">
        <v>0</v>
      </c>
      <c r="H148" s="13">
        <v>5</v>
      </c>
      <c r="I148" s="13">
        <v>19</v>
      </c>
      <c r="J148" s="13">
        <v>9</v>
      </c>
      <c r="K148" s="13">
        <v>2</v>
      </c>
      <c r="L148" s="13">
        <v>11</v>
      </c>
    </row>
    <row r="149" spans="1:12" ht="15.75" thickBot="1">
      <c r="A149" s="11">
        <v>148</v>
      </c>
      <c r="B149" s="16" t="s">
        <v>697</v>
      </c>
      <c r="C149" s="13">
        <v>293.7</v>
      </c>
      <c r="D149" s="39">
        <v>0.35699999999999998</v>
      </c>
      <c r="E149" s="39">
        <v>0.38900000000000001</v>
      </c>
      <c r="F149" s="13">
        <v>1.714</v>
      </c>
      <c r="G149" s="13">
        <v>0</v>
      </c>
      <c r="H149" s="13">
        <v>6</v>
      </c>
      <c r="I149" s="13">
        <v>16</v>
      </c>
      <c r="J149" s="13">
        <v>11</v>
      </c>
      <c r="K149" s="13">
        <v>2</v>
      </c>
      <c r="L149" s="13">
        <v>12</v>
      </c>
    </row>
    <row r="150" spans="1:12" ht="15.75" thickBot="1">
      <c r="A150" s="11">
        <v>149</v>
      </c>
      <c r="B150" s="16" t="s">
        <v>691</v>
      </c>
      <c r="C150" s="13">
        <v>296.2</v>
      </c>
      <c r="D150" s="39">
        <v>0.46400000000000002</v>
      </c>
      <c r="E150" s="40">
        <v>0.5</v>
      </c>
      <c r="F150" s="13">
        <v>1.889</v>
      </c>
      <c r="G150" s="13">
        <v>0</v>
      </c>
      <c r="H150" s="13">
        <v>2</v>
      </c>
      <c r="I150" s="13">
        <v>22</v>
      </c>
      <c r="J150" s="13">
        <v>9</v>
      </c>
      <c r="K150" s="13">
        <v>2</v>
      </c>
      <c r="L150" s="13">
        <v>14</v>
      </c>
    </row>
    <row r="151" spans="1:12" ht="15.75" thickBot="1">
      <c r="A151" s="11" t="s">
        <v>198</v>
      </c>
      <c r="B151" s="16" t="s">
        <v>769</v>
      </c>
      <c r="C151" s="13">
        <v>315.39999999999998</v>
      </c>
      <c r="D151" s="39">
        <v>0.42899999999999999</v>
      </c>
      <c r="E151" s="39">
        <v>0.33300000000000002</v>
      </c>
      <c r="F151" s="13">
        <v>2.1669999999999998</v>
      </c>
      <c r="G151" s="13">
        <v>0</v>
      </c>
      <c r="H151" s="13">
        <v>1</v>
      </c>
      <c r="I151" s="13">
        <v>19</v>
      </c>
      <c r="J151" s="13">
        <v>15</v>
      </c>
      <c r="K151" s="13">
        <v>0</v>
      </c>
      <c r="L151" s="13">
        <v>17</v>
      </c>
    </row>
    <row r="152" spans="1:12" ht="15.75" thickBot="1">
      <c r="A152" s="11" t="s">
        <v>198</v>
      </c>
      <c r="B152" s="16" t="s">
        <v>570</v>
      </c>
      <c r="C152" s="13">
        <v>306.10000000000002</v>
      </c>
      <c r="D152" s="39">
        <v>0.32100000000000001</v>
      </c>
      <c r="E152" s="39">
        <v>0.42899999999999999</v>
      </c>
      <c r="F152" s="13">
        <v>2.133</v>
      </c>
      <c r="G152" s="13">
        <v>0</v>
      </c>
      <c r="H152" s="13">
        <v>1</v>
      </c>
      <c r="I152" s="13">
        <v>18</v>
      </c>
      <c r="J152" s="13">
        <v>14</v>
      </c>
      <c r="K152" s="13">
        <v>2</v>
      </c>
      <c r="L152" s="13">
        <v>17</v>
      </c>
    </row>
    <row r="153" spans="1:12">
      <c r="A153" s="11">
        <v>152</v>
      </c>
      <c r="B153" s="16" t="s">
        <v>593</v>
      </c>
      <c r="C153" s="13">
        <v>294.10000000000002</v>
      </c>
      <c r="D153" s="39">
        <v>0.46400000000000002</v>
      </c>
      <c r="E153" s="39">
        <v>0.27800000000000002</v>
      </c>
      <c r="F153" s="13">
        <v>2</v>
      </c>
      <c r="G153" s="13">
        <v>0</v>
      </c>
      <c r="H153" s="13">
        <v>1</v>
      </c>
      <c r="I153" s="13">
        <v>18</v>
      </c>
      <c r="J153" s="13">
        <v>13</v>
      </c>
      <c r="K153" s="13">
        <v>3</v>
      </c>
      <c r="L153" s="13">
        <v>21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160"/>
  <sheetViews>
    <sheetView topLeftCell="A146" workbookViewId="0">
      <selection sqref="A1:XFD1048576"/>
    </sheetView>
  </sheetViews>
  <sheetFormatPr defaultColWidth="8.85546875" defaultRowHeight="15"/>
  <sheetData>
    <row r="1" spans="1:12">
      <c r="A1" s="35" t="s">
        <v>97</v>
      </c>
    </row>
    <row r="2" spans="1:12" ht="15.75" thickBot="1">
      <c r="A2" s="36" t="s">
        <v>355</v>
      </c>
    </row>
    <row r="3" spans="1:12" ht="15.75" thickBot="1">
      <c r="A3" s="9" t="s">
        <v>108</v>
      </c>
      <c r="B3" s="9"/>
      <c r="C3" s="9" t="s">
        <v>5</v>
      </c>
      <c r="D3" s="9" t="s">
        <v>5</v>
      </c>
      <c r="E3" s="10" t="s">
        <v>107</v>
      </c>
      <c r="F3" s="10" t="s">
        <v>109</v>
      </c>
      <c r="G3" s="10" t="s">
        <v>110</v>
      </c>
      <c r="H3" s="10" t="s">
        <v>111</v>
      </c>
      <c r="I3" s="10" t="s">
        <v>112</v>
      </c>
      <c r="J3" s="10" t="s">
        <v>113</v>
      </c>
      <c r="K3" s="10" t="s">
        <v>114</v>
      </c>
      <c r="L3" s="10" t="s">
        <v>115</v>
      </c>
    </row>
    <row r="4" spans="1:12" ht="15.75" thickBot="1">
      <c r="A4" s="11">
        <v>1</v>
      </c>
      <c r="B4" s="37">
        <v>1</v>
      </c>
      <c r="C4" s="12" t="s">
        <v>33</v>
      </c>
      <c r="D4" s="12" t="s">
        <v>33</v>
      </c>
      <c r="E4" s="13">
        <v>-7</v>
      </c>
      <c r="F4" s="13">
        <v>-3</v>
      </c>
      <c r="G4" s="13" t="s">
        <v>117</v>
      </c>
      <c r="H4" s="13">
        <v>67</v>
      </c>
      <c r="I4" s="13">
        <v>68</v>
      </c>
      <c r="J4" s="13" t="s">
        <v>205</v>
      </c>
      <c r="K4" s="13" t="s">
        <v>205</v>
      </c>
      <c r="L4" s="13">
        <v>135</v>
      </c>
    </row>
    <row r="5" spans="1:12" ht="15.75" thickBot="1">
      <c r="A5" s="11" t="s">
        <v>208</v>
      </c>
      <c r="B5" s="37">
        <v>5</v>
      </c>
      <c r="C5" s="12" t="s">
        <v>280</v>
      </c>
      <c r="D5" s="12" t="s">
        <v>280</v>
      </c>
      <c r="E5" s="13">
        <v>-6</v>
      </c>
      <c r="F5" s="13">
        <v>-3</v>
      </c>
      <c r="G5" s="13" t="s">
        <v>117</v>
      </c>
      <c r="H5" s="13">
        <v>68</v>
      </c>
      <c r="I5" s="13">
        <v>68</v>
      </c>
      <c r="J5" s="13" t="s">
        <v>205</v>
      </c>
      <c r="K5" s="13" t="s">
        <v>205</v>
      </c>
      <c r="L5" s="13">
        <v>136</v>
      </c>
    </row>
    <row r="6" spans="1:12" ht="15.75" thickBot="1">
      <c r="A6" s="11" t="s">
        <v>208</v>
      </c>
      <c r="B6" s="37">
        <v>15</v>
      </c>
      <c r="C6" s="12" t="s">
        <v>220</v>
      </c>
      <c r="D6" s="12" t="s">
        <v>220</v>
      </c>
      <c r="E6" s="13">
        <v>-6</v>
      </c>
      <c r="F6" s="13">
        <v>-4</v>
      </c>
      <c r="G6" s="13" t="s">
        <v>117</v>
      </c>
      <c r="H6" s="13">
        <v>69</v>
      </c>
      <c r="I6" s="13">
        <v>67</v>
      </c>
      <c r="J6" s="13" t="s">
        <v>205</v>
      </c>
      <c r="K6" s="13" t="s">
        <v>205</v>
      </c>
      <c r="L6" s="13">
        <v>136</v>
      </c>
    </row>
    <row r="7" spans="1:12" ht="15.75" thickBot="1">
      <c r="A7" s="11" t="s">
        <v>118</v>
      </c>
      <c r="B7" s="37">
        <v>13</v>
      </c>
      <c r="C7" s="12" t="s">
        <v>290</v>
      </c>
      <c r="D7" s="12" t="s">
        <v>290</v>
      </c>
      <c r="E7" s="13">
        <v>-5</v>
      </c>
      <c r="F7" s="13">
        <v>-3</v>
      </c>
      <c r="G7" s="13" t="s">
        <v>117</v>
      </c>
      <c r="H7" s="13">
        <v>69</v>
      </c>
      <c r="I7" s="13">
        <v>68</v>
      </c>
      <c r="J7" s="13" t="s">
        <v>205</v>
      </c>
      <c r="K7" s="13" t="s">
        <v>205</v>
      </c>
      <c r="L7" s="13">
        <v>137</v>
      </c>
    </row>
    <row r="8" spans="1:12" ht="15.75" thickBot="1">
      <c r="A8" s="11" t="s">
        <v>118</v>
      </c>
      <c r="B8" s="37">
        <v>20</v>
      </c>
      <c r="C8" s="12" t="s">
        <v>216</v>
      </c>
      <c r="D8" s="12" t="s">
        <v>216</v>
      </c>
      <c r="E8" s="13">
        <v>-5</v>
      </c>
      <c r="F8" s="13">
        <v>-4</v>
      </c>
      <c r="G8" s="13" t="s">
        <v>117</v>
      </c>
      <c r="H8" s="13">
        <v>70</v>
      </c>
      <c r="I8" s="13">
        <v>67</v>
      </c>
      <c r="J8" s="13" t="s">
        <v>205</v>
      </c>
      <c r="K8" s="13" t="s">
        <v>205</v>
      </c>
      <c r="L8" s="13">
        <v>137</v>
      </c>
    </row>
    <row r="9" spans="1:12" ht="15.75" thickBot="1">
      <c r="A9" s="11">
        <v>6</v>
      </c>
      <c r="B9" s="38">
        <v>4</v>
      </c>
      <c r="C9" s="12" t="s">
        <v>76</v>
      </c>
      <c r="D9" s="12" t="s">
        <v>76</v>
      </c>
      <c r="E9" s="13">
        <v>-4</v>
      </c>
      <c r="F9" s="13" t="s">
        <v>121</v>
      </c>
      <c r="G9" s="13" t="s">
        <v>117</v>
      </c>
      <c r="H9" s="13">
        <v>67</v>
      </c>
      <c r="I9" s="13">
        <v>71</v>
      </c>
      <c r="J9" s="13" t="s">
        <v>205</v>
      </c>
      <c r="K9" s="13" t="s">
        <v>205</v>
      </c>
      <c r="L9" s="13">
        <v>138</v>
      </c>
    </row>
    <row r="10" spans="1:12" ht="15.75" thickBot="1">
      <c r="A10" s="11" t="s">
        <v>359</v>
      </c>
      <c r="B10" s="37">
        <v>17</v>
      </c>
      <c r="C10" s="12" t="s">
        <v>63</v>
      </c>
      <c r="D10" s="12" t="s">
        <v>63</v>
      </c>
      <c r="E10" s="13">
        <v>-3</v>
      </c>
      <c r="F10" s="13">
        <v>-2</v>
      </c>
      <c r="G10" s="13" t="s">
        <v>117</v>
      </c>
      <c r="H10" s="13">
        <v>70</v>
      </c>
      <c r="I10" s="13">
        <v>69</v>
      </c>
      <c r="J10" s="13" t="s">
        <v>205</v>
      </c>
      <c r="K10" s="13" t="s">
        <v>205</v>
      </c>
      <c r="L10" s="13">
        <v>139</v>
      </c>
    </row>
    <row r="11" spans="1:12" ht="15.75" thickBot="1">
      <c r="A11" s="11" t="s">
        <v>359</v>
      </c>
      <c r="B11" s="38">
        <v>5</v>
      </c>
      <c r="C11" s="12" t="s">
        <v>266</v>
      </c>
      <c r="D11" s="12" t="s">
        <v>266</v>
      </c>
      <c r="E11" s="13">
        <v>-3</v>
      </c>
      <c r="F11" s="13">
        <v>1</v>
      </c>
      <c r="G11" s="13" t="s">
        <v>117</v>
      </c>
      <c r="H11" s="13">
        <v>67</v>
      </c>
      <c r="I11" s="13">
        <v>72</v>
      </c>
      <c r="J11" s="13" t="s">
        <v>205</v>
      </c>
      <c r="K11" s="13" t="s">
        <v>205</v>
      </c>
      <c r="L11" s="13">
        <v>139</v>
      </c>
    </row>
    <row r="12" spans="1:12" ht="15.75" thickBot="1">
      <c r="A12" s="11" t="s">
        <v>359</v>
      </c>
      <c r="B12" s="37">
        <v>52</v>
      </c>
      <c r="C12" s="12" t="s">
        <v>161</v>
      </c>
      <c r="D12" s="12" t="s">
        <v>161</v>
      </c>
      <c r="E12" s="13">
        <v>-3</v>
      </c>
      <c r="F12" s="13">
        <v>-4</v>
      </c>
      <c r="G12" s="13" t="s">
        <v>117</v>
      </c>
      <c r="H12" s="13">
        <v>72</v>
      </c>
      <c r="I12" s="13">
        <v>67</v>
      </c>
      <c r="J12" s="13" t="s">
        <v>205</v>
      </c>
      <c r="K12" s="13" t="s">
        <v>205</v>
      </c>
      <c r="L12" s="13">
        <v>139</v>
      </c>
    </row>
    <row r="13" spans="1:12" ht="15.75" thickBot="1">
      <c r="A13" s="11" t="s">
        <v>359</v>
      </c>
      <c r="B13" s="37">
        <v>27</v>
      </c>
      <c r="C13" s="12" t="s">
        <v>263</v>
      </c>
      <c r="D13" s="12" t="s">
        <v>263</v>
      </c>
      <c r="E13" s="13">
        <v>-3</v>
      </c>
      <c r="F13" s="13">
        <v>-3</v>
      </c>
      <c r="G13" s="13" t="s">
        <v>117</v>
      </c>
      <c r="H13" s="13">
        <v>71</v>
      </c>
      <c r="I13" s="13">
        <v>68</v>
      </c>
      <c r="J13" s="13" t="s">
        <v>205</v>
      </c>
      <c r="K13" s="13" t="s">
        <v>205</v>
      </c>
      <c r="L13" s="13">
        <v>139</v>
      </c>
    </row>
    <row r="14" spans="1:12" ht="15.75" thickBot="1">
      <c r="A14" s="11" t="s">
        <v>359</v>
      </c>
      <c r="B14" s="11" t="s">
        <v>116</v>
      </c>
      <c r="C14" s="12" t="s">
        <v>226</v>
      </c>
      <c r="D14" s="12" t="s">
        <v>226</v>
      </c>
      <c r="E14" s="13">
        <v>-3</v>
      </c>
      <c r="F14" s="13" t="s">
        <v>121</v>
      </c>
      <c r="G14" s="13" t="s">
        <v>117</v>
      </c>
      <c r="H14" s="13">
        <v>68</v>
      </c>
      <c r="I14" s="13">
        <v>71</v>
      </c>
      <c r="J14" s="13" t="s">
        <v>205</v>
      </c>
      <c r="K14" s="13" t="s">
        <v>205</v>
      </c>
      <c r="L14" s="13">
        <v>139</v>
      </c>
    </row>
    <row r="15" spans="1:12" ht="15.75" thickBot="1">
      <c r="A15" s="11" t="s">
        <v>359</v>
      </c>
      <c r="B15" s="37">
        <v>10</v>
      </c>
      <c r="C15" s="12" t="s">
        <v>354</v>
      </c>
      <c r="D15" s="12" t="s">
        <v>354</v>
      </c>
      <c r="E15" s="13">
        <v>-3</v>
      </c>
      <c r="F15" s="13">
        <v>-1</v>
      </c>
      <c r="G15" s="13" t="s">
        <v>117</v>
      </c>
      <c r="H15" s="13">
        <v>69</v>
      </c>
      <c r="I15" s="13">
        <v>70</v>
      </c>
      <c r="J15" s="13" t="s">
        <v>205</v>
      </c>
      <c r="K15" s="13" t="s">
        <v>205</v>
      </c>
      <c r="L15" s="13">
        <v>139</v>
      </c>
    </row>
    <row r="16" spans="1:12" ht="15.75" thickBot="1">
      <c r="A16" s="11" t="s">
        <v>845</v>
      </c>
      <c r="B16" s="37">
        <v>21</v>
      </c>
      <c r="C16" s="12" t="s">
        <v>56</v>
      </c>
      <c r="D16" s="12" t="s">
        <v>56</v>
      </c>
      <c r="E16" s="13">
        <v>-2</v>
      </c>
      <c r="F16" s="13">
        <v>-2</v>
      </c>
      <c r="G16" s="13" t="s">
        <v>117</v>
      </c>
      <c r="H16" s="13">
        <v>71</v>
      </c>
      <c r="I16" s="13">
        <v>69</v>
      </c>
      <c r="J16" s="13" t="s">
        <v>205</v>
      </c>
      <c r="K16" s="13" t="s">
        <v>205</v>
      </c>
      <c r="L16" s="13">
        <v>140</v>
      </c>
    </row>
    <row r="17" spans="1:12" ht="15.75" thickBot="1">
      <c r="A17" s="11" t="s">
        <v>845</v>
      </c>
      <c r="B17" s="37">
        <v>101</v>
      </c>
      <c r="C17" s="12" t="s">
        <v>261</v>
      </c>
      <c r="D17" s="12" t="s">
        <v>261</v>
      </c>
      <c r="E17" s="13">
        <v>-2</v>
      </c>
      <c r="F17" s="13">
        <v>-6</v>
      </c>
      <c r="G17" s="13" t="s">
        <v>117</v>
      </c>
      <c r="H17" s="13">
        <v>75</v>
      </c>
      <c r="I17" s="13">
        <v>65</v>
      </c>
      <c r="J17" s="13" t="s">
        <v>205</v>
      </c>
      <c r="K17" s="13" t="s">
        <v>205</v>
      </c>
      <c r="L17" s="13">
        <v>140</v>
      </c>
    </row>
    <row r="18" spans="1:12" ht="15.75" thickBot="1">
      <c r="A18" s="11" t="s">
        <v>845</v>
      </c>
      <c r="B18" s="38">
        <v>6</v>
      </c>
      <c r="C18" s="12" t="s">
        <v>78</v>
      </c>
      <c r="D18" s="12" t="s">
        <v>78</v>
      </c>
      <c r="E18" s="13">
        <v>-2</v>
      </c>
      <c r="F18" s="13">
        <v>1</v>
      </c>
      <c r="G18" s="13" t="s">
        <v>117</v>
      </c>
      <c r="H18" s="13">
        <v>68</v>
      </c>
      <c r="I18" s="13">
        <v>72</v>
      </c>
      <c r="J18" s="13" t="s">
        <v>205</v>
      </c>
      <c r="K18" s="13" t="s">
        <v>205</v>
      </c>
      <c r="L18" s="13">
        <v>140</v>
      </c>
    </row>
    <row r="19" spans="1:12" ht="15.75" thickBot="1">
      <c r="A19" s="11" t="s">
        <v>845</v>
      </c>
      <c r="B19" s="37">
        <v>11</v>
      </c>
      <c r="C19" s="12" t="s">
        <v>184</v>
      </c>
      <c r="D19" s="12" t="s">
        <v>184</v>
      </c>
      <c r="E19" s="13">
        <v>-2</v>
      </c>
      <c r="F19" s="13">
        <v>-1</v>
      </c>
      <c r="G19" s="13" t="s">
        <v>117</v>
      </c>
      <c r="H19" s="13">
        <v>70</v>
      </c>
      <c r="I19" s="13">
        <v>70</v>
      </c>
      <c r="J19" s="13" t="s">
        <v>205</v>
      </c>
      <c r="K19" s="13" t="s">
        <v>205</v>
      </c>
      <c r="L19" s="13">
        <v>140</v>
      </c>
    </row>
    <row r="20" spans="1:12" ht="15.75" thickBot="1">
      <c r="A20" s="11" t="s">
        <v>845</v>
      </c>
      <c r="B20" s="37">
        <v>66</v>
      </c>
      <c r="C20" s="12" t="s">
        <v>245</v>
      </c>
      <c r="D20" s="12" t="s">
        <v>245</v>
      </c>
      <c r="E20" s="13">
        <v>-2</v>
      </c>
      <c r="F20" s="13">
        <v>-4</v>
      </c>
      <c r="G20" s="13" t="s">
        <v>117</v>
      </c>
      <c r="H20" s="13">
        <v>73</v>
      </c>
      <c r="I20" s="13">
        <v>67</v>
      </c>
      <c r="J20" s="13" t="s">
        <v>205</v>
      </c>
      <c r="K20" s="13" t="s">
        <v>205</v>
      </c>
      <c r="L20" s="13">
        <v>140</v>
      </c>
    </row>
    <row r="21" spans="1:12" ht="15.75" thickBot="1">
      <c r="A21" s="11" t="s">
        <v>845</v>
      </c>
      <c r="B21" s="38">
        <v>11</v>
      </c>
      <c r="C21" s="12" t="s">
        <v>241</v>
      </c>
      <c r="D21" s="12" t="s">
        <v>241</v>
      </c>
      <c r="E21" s="13">
        <v>-2</v>
      </c>
      <c r="F21" s="13">
        <v>2</v>
      </c>
      <c r="G21" s="13" t="s">
        <v>117</v>
      </c>
      <c r="H21" s="13">
        <v>67</v>
      </c>
      <c r="I21" s="13">
        <v>73</v>
      </c>
      <c r="J21" s="13" t="s">
        <v>205</v>
      </c>
      <c r="K21" s="13" t="s">
        <v>205</v>
      </c>
      <c r="L21" s="13">
        <v>140</v>
      </c>
    </row>
    <row r="22" spans="1:12" ht="15.75" thickBot="1">
      <c r="A22" s="11" t="s">
        <v>845</v>
      </c>
      <c r="B22" s="37">
        <v>21</v>
      </c>
      <c r="C22" s="12" t="s">
        <v>336</v>
      </c>
      <c r="D22" s="12" t="s">
        <v>336</v>
      </c>
      <c r="E22" s="13">
        <v>-2</v>
      </c>
      <c r="F22" s="13">
        <v>-2</v>
      </c>
      <c r="G22" s="13" t="s">
        <v>117</v>
      </c>
      <c r="H22" s="13">
        <v>71</v>
      </c>
      <c r="I22" s="13">
        <v>69</v>
      </c>
      <c r="J22" s="13" t="s">
        <v>205</v>
      </c>
      <c r="K22" s="13" t="s">
        <v>205</v>
      </c>
      <c r="L22" s="13">
        <v>140</v>
      </c>
    </row>
    <row r="23" spans="1:12" ht="15.75" thickBot="1">
      <c r="A23" s="11" t="s">
        <v>229</v>
      </c>
      <c r="B23" s="37">
        <v>4</v>
      </c>
      <c r="C23" s="12" t="s">
        <v>134</v>
      </c>
      <c r="D23" s="12" t="s">
        <v>134</v>
      </c>
      <c r="E23" s="13">
        <v>-1</v>
      </c>
      <c r="F23" s="13" t="s">
        <v>121</v>
      </c>
      <c r="G23" s="13" t="s">
        <v>117</v>
      </c>
      <c r="H23" s="13">
        <v>70</v>
      </c>
      <c r="I23" s="13">
        <v>71</v>
      </c>
      <c r="J23" s="13" t="s">
        <v>205</v>
      </c>
      <c r="K23" s="13" t="s">
        <v>205</v>
      </c>
      <c r="L23" s="13">
        <v>141</v>
      </c>
    </row>
    <row r="24" spans="1:12" ht="15.75" thickBot="1">
      <c r="A24" s="11" t="s">
        <v>229</v>
      </c>
      <c r="B24" s="38">
        <v>18</v>
      </c>
      <c r="C24" s="12" t="s">
        <v>31</v>
      </c>
      <c r="D24" s="12" t="s">
        <v>31</v>
      </c>
      <c r="E24" s="13">
        <v>-1</v>
      </c>
      <c r="F24" s="13">
        <v>3</v>
      </c>
      <c r="G24" s="13" t="s">
        <v>117</v>
      </c>
      <c r="H24" s="13">
        <v>67</v>
      </c>
      <c r="I24" s="13">
        <v>74</v>
      </c>
      <c r="J24" s="13" t="s">
        <v>205</v>
      </c>
      <c r="K24" s="13" t="s">
        <v>205</v>
      </c>
      <c r="L24" s="13">
        <v>141</v>
      </c>
    </row>
    <row r="25" spans="1:12" ht="15.75" thickBot="1">
      <c r="A25" s="11" t="s">
        <v>229</v>
      </c>
      <c r="B25" s="38">
        <v>13</v>
      </c>
      <c r="C25" s="12" t="s">
        <v>92</v>
      </c>
      <c r="D25" s="12" t="s">
        <v>92</v>
      </c>
      <c r="E25" s="13">
        <v>-1</v>
      </c>
      <c r="F25" s="13">
        <v>2</v>
      </c>
      <c r="G25" s="13" t="s">
        <v>117</v>
      </c>
      <c r="H25" s="13">
        <v>68</v>
      </c>
      <c r="I25" s="13">
        <v>73</v>
      </c>
      <c r="J25" s="13" t="s">
        <v>205</v>
      </c>
      <c r="K25" s="13" t="s">
        <v>205</v>
      </c>
      <c r="L25" s="13">
        <v>141</v>
      </c>
    </row>
    <row r="26" spans="1:12" ht="15.75" thickBot="1">
      <c r="A26" s="11" t="s">
        <v>229</v>
      </c>
      <c r="B26" s="37">
        <v>39</v>
      </c>
      <c r="C26" s="12" t="s">
        <v>218</v>
      </c>
      <c r="D26" s="12" t="s">
        <v>218</v>
      </c>
      <c r="E26" s="13">
        <v>-1</v>
      </c>
      <c r="F26" s="13">
        <v>-2</v>
      </c>
      <c r="G26" s="13" t="s">
        <v>117</v>
      </c>
      <c r="H26" s="13">
        <v>72</v>
      </c>
      <c r="I26" s="13">
        <v>69</v>
      </c>
      <c r="J26" s="13" t="s">
        <v>205</v>
      </c>
      <c r="K26" s="13" t="s">
        <v>205</v>
      </c>
      <c r="L26" s="13">
        <v>141</v>
      </c>
    </row>
    <row r="27" spans="1:12" ht="15.75" thickBot="1">
      <c r="A27" s="11" t="s">
        <v>229</v>
      </c>
      <c r="B27" s="37">
        <v>4</v>
      </c>
      <c r="C27" s="12" t="s">
        <v>297</v>
      </c>
      <c r="D27" s="12" t="s">
        <v>297</v>
      </c>
      <c r="E27" s="13">
        <v>-1</v>
      </c>
      <c r="F27" s="13" t="s">
        <v>121</v>
      </c>
      <c r="G27" s="13" t="s">
        <v>117</v>
      </c>
      <c r="H27" s="13">
        <v>70</v>
      </c>
      <c r="I27" s="13">
        <v>71</v>
      </c>
      <c r="J27" s="13" t="s">
        <v>205</v>
      </c>
      <c r="K27" s="13" t="s">
        <v>205</v>
      </c>
      <c r="L27" s="13">
        <v>141</v>
      </c>
    </row>
    <row r="28" spans="1:12" ht="15.75" thickBot="1">
      <c r="A28" s="11" t="s">
        <v>229</v>
      </c>
      <c r="B28" s="37">
        <v>14</v>
      </c>
      <c r="C28" s="12" t="s">
        <v>833</v>
      </c>
      <c r="D28" s="12" t="s">
        <v>833</v>
      </c>
      <c r="E28" s="13">
        <v>-1</v>
      </c>
      <c r="F28" s="13">
        <v>-1</v>
      </c>
      <c r="G28" s="13" t="s">
        <v>117</v>
      </c>
      <c r="H28" s="13">
        <v>71</v>
      </c>
      <c r="I28" s="13">
        <v>70</v>
      </c>
      <c r="J28" s="13" t="s">
        <v>205</v>
      </c>
      <c r="K28" s="13" t="s">
        <v>205</v>
      </c>
      <c r="L28" s="13">
        <v>141</v>
      </c>
    </row>
    <row r="29" spans="1:12" ht="15.75" thickBot="1">
      <c r="A29" s="11" t="s">
        <v>229</v>
      </c>
      <c r="B29" s="38">
        <v>13</v>
      </c>
      <c r="C29" s="12" t="s">
        <v>77</v>
      </c>
      <c r="D29" s="12" t="s">
        <v>77</v>
      </c>
      <c r="E29" s="13">
        <v>-1</v>
      </c>
      <c r="F29" s="13">
        <v>2</v>
      </c>
      <c r="G29" s="13" t="s">
        <v>117</v>
      </c>
      <c r="H29" s="13">
        <v>68</v>
      </c>
      <c r="I29" s="13">
        <v>73</v>
      </c>
      <c r="J29" s="13" t="s">
        <v>205</v>
      </c>
      <c r="K29" s="13" t="s">
        <v>205</v>
      </c>
      <c r="L29" s="13">
        <v>141</v>
      </c>
    </row>
    <row r="30" spans="1:12" ht="15.75" thickBot="1">
      <c r="A30" s="11" t="s">
        <v>229</v>
      </c>
      <c r="B30" s="37">
        <v>39</v>
      </c>
      <c r="C30" s="12" t="s">
        <v>271</v>
      </c>
      <c r="D30" s="12" t="s">
        <v>271</v>
      </c>
      <c r="E30" s="13">
        <v>-1</v>
      </c>
      <c r="F30" s="13">
        <v>-2</v>
      </c>
      <c r="G30" s="13" t="s">
        <v>117</v>
      </c>
      <c r="H30" s="13">
        <v>72</v>
      </c>
      <c r="I30" s="13">
        <v>69</v>
      </c>
      <c r="J30" s="13" t="s">
        <v>205</v>
      </c>
      <c r="K30" s="13" t="s">
        <v>205</v>
      </c>
      <c r="L30" s="13">
        <v>141</v>
      </c>
    </row>
    <row r="31" spans="1:12" ht="15.75" thickBot="1">
      <c r="A31" s="11" t="s">
        <v>846</v>
      </c>
      <c r="B31" s="37">
        <v>31</v>
      </c>
      <c r="C31" s="12" t="s">
        <v>167</v>
      </c>
      <c r="D31" s="12" t="s">
        <v>167</v>
      </c>
      <c r="E31" s="13" t="s">
        <v>121</v>
      </c>
      <c r="F31" s="13">
        <v>-1</v>
      </c>
      <c r="G31" s="13" t="s">
        <v>117</v>
      </c>
      <c r="H31" s="13">
        <v>72</v>
      </c>
      <c r="I31" s="13">
        <v>70</v>
      </c>
      <c r="J31" s="13" t="s">
        <v>205</v>
      </c>
      <c r="K31" s="13" t="s">
        <v>205</v>
      </c>
      <c r="L31" s="13">
        <v>142</v>
      </c>
    </row>
    <row r="32" spans="1:12" ht="15.75" thickBot="1">
      <c r="A32" s="11" t="s">
        <v>846</v>
      </c>
      <c r="B32" s="38">
        <v>4</v>
      </c>
      <c r="C32" s="12" t="s">
        <v>264</v>
      </c>
      <c r="D32" s="12" t="s">
        <v>264</v>
      </c>
      <c r="E32" s="13" t="s">
        <v>121</v>
      </c>
      <c r="F32" s="13">
        <v>1</v>
      </c>
      <c r="G32" s="13" t="s">
        <v>117</v>
      </c>
      <c r="H32" s="13">
        <v>70</v>
      </c>
      <c r="I32" s="13">
        <v>72</v>
      </c>
      <c r="J32" s="13" t="s">
        <v>205</v>
      </c>
      <c r="K32" s="13" t="s">
        <v>205</v>
      </c>
      <c r="L32" s="13">
        <v>142</v>
      </c>
    </row>
    <row r="33" spans="1:12" ht="15.75" thickBot="1">
      <c r="A33" s="11" t="s">
        <v>846</v>
      </c>
      <c r="B33" s="37">
        <v>51</v>
      </c>
      <c r="C33" s="12" t="s">
        <v>217</v>
      </c>
      <c r="D33" s="12" t="s">
        <v>217</v>
      </c>
      <c r="E33" s="13" t="s">
        <v>121</v>
      </c>
      <c r="F33" s="13">
        <v>-2</v>
      </c>
      <c r="G33" s="13" t="s">
        <v>117</v>
      </c>
      <c r="H33" s="13">
        <v>73</v>
      </c>
      <c r="I33" s="13">
        <v>69</v>
      </c>
      <c r="J33" s="13" t="s">
        <v>205</v>
      </c>
      <c r="K33" s="13" t="s">
        <v>205</v>
      </c>
      <c r="L33" s="13">
        <v>142</v>
      </c>
    </row>
    <row r="34" spans="1:12" ht="15.75" thickBot="1">
      <c r="A34" s="11" t="s">
        <v>846</v>
      </c>
      <c r="B34" s="37">
        <v>69</v>
      </c>
      <c r="C34" s="12" t="s">
        <v>145</v>
      </c>
      <c r="D34" s="12" t="s">
        <v>145</v>
      </c>
      <c r="E34" s="13" t="s">
        <v>121</v>
      </c>
      <c r="F34" s="13">
        <v>-3</v>
      </c>
      <c r="G34" s="13" t="s">
        <v>117</v>
      </c>
      <c r="H34" s="13">
        <v>74</v>
      </c>
      <c r="I34" s="13">
        <v>68</v>
      </c>
      <c r="J34" s="13" t="s">
        <v>205</v>
      </c>
      <c r="K34" s="13" t="s">
        <v>205</v>
      </c>
      <c r="L34" s="13">
        <v>142</v>
      </c>
    </row>
    <row r="35" spans="1:12" ht="15.75" thickBot="1">
      <c r="A35" s="11" t="s">
        <v>846</v>
      </c>
      <c r="B35" s="37">
        <v>6</v>
      </c>
      <c r="C35" s="12" t="s">
        <v>273</v>
      </c>
      <c r="D35" s="12" t="s">
        <v>273</v>
      </c>
      <c r="E35" s="13" t="s">
        <v>121</v>
      </c>
      <c r="F35" s="13" t="s">
        <v>121</v>
      </c>
      <c r="G35" s="13" t="s">
        <v>117</v>
      </c>
      <c r="H35" s="13">
        <v>71</v>
      </c>
      <c r="I35" s="13">
        <v>71</v>
      </c>
      <c r="J35" s="13" t="s">
        <v>205</v>
      </c>
      <c r="K35" s="13" t="s">
        <v>205</v>
      </c>
      <c r="L35" s="13">
        <v>142</v>
      </c>
    </row>
    <row r="36" spans="1:12" ht="15.75" thickBot="1">
      <c r="A36" s="11" t="s">
        <v>846</v>
      </c>
      <c r="B36" s="37">
        <v>6</v>
      </c>
      <c r="C36" s="12" t="s">
        <v>83</v>
      </c>
      <c r="D36" s="12" t="s">
        <v>83</v>
      </c>
      <c r="E36" s="13" t="s">
        <v>121</v>
      </c>
      <c r="F36" s="13" t="s">
        <v>121</v>
      </c>
      <c r="G36" s="13" t="s">
        <v>117</v>
      </c>
      <c r="H36" s="13">
        <v>71</v>
      </c>
      <c r="I36" s="13">
        <v>71</v>
      </c>
      <c r="J36" s="13" t="s">
        <v>205</v>
      </c>
      <c r="K36" s="13" t="s">
        <v>205</v>
      </c>
      <c r="L36" s="13">
        <v>142</v>
      </c>
    </row>
    <row r="37" spans="1:12" ht="15.75" thickBot="1">
      <c r="A37" s="11" t="s">
        <v>846</v>
      </c>
      <c r="B37" s="37">
        <v>31</v>
      </c>
      <c r="C37" s="12" t="s">
        <v>54</v>
      </c>
      <c r="D37" s="12" t="s">
        <v>54</v>
      </c>
      <c r="E37" s="13" t="s">
        <v>121</v>
      </c>
      <c r="F37" s="13">
        <v>-1</v>
      </c>
      <c r="G37" s="13" t="s">
        <v>117</v>
      </c>
      <c r="H37" s="13">
        <v>72</v>
      </c>
      <c r="I37" s="13">
        <v>70</v>
      </c>
      <c r="J37" s="13" t="s">
        <v>205</v>
      </c>
      <c r="K37" s="13" t="s">
        <v>205</v>
      </c>
      <c r="L37" s="13">
        <v>142</v>
      </c>
    </row>
    <row r="38" spans="1:12" ht="15.75" thickBot="1">
      <c r="A38" s="11" t="s">
        <v>846</v>
      </c>
      <c r="B38" s="37">
        <v>6</v>
      </c>
      <c r="C38" s="12" t="s">
        <v>58</v>
      </c>
      <c r="D38" s="12" t="s">
        <v>58</v>
      </c>
      <c r="E38" s="13" t="s">
        <v>121</v>
      </c>
      <c r="F38" s="13" t="s">
        <v>121</v>
      </c>
      <c r="G38" s="13" t="s">
        <v>117</v>
      </c>
      <c r="H38" s="13">
        <v>71</v>
      </c>
      <c r="I38" s="13">
        <v>71</v>
      </c>
      <c r="J38" s="13" t="s">
        <v>205</v>
      </c>
      <c r="K38" s="13" t="s">
        <v>205</v>
      </c>
      <c r="L38" s="13">
        <v>142</v>
      </c>
    </row>
    <row r="39" spans="1:12" ht="15.75" thickBot="1">
      <c r="A39" s="11" t="s">
        <v>846</v>
      </c>
      <c r="B39" s="38">
        <v>27</v>
      </c>
      <c r="C39" s="12" t="s">
        <v>835</v>
      </c>
      <c r="D39" s="12" t="s">
        <v>835</v>
      </c>
      <c r="E39" s="13" t="s">
        <v>121</v>
      </c>
      <c r="F39" s="13">
        <v>6</v>
      </c>
      <c r="G39" s="13" t="s">
        <v>117</v>
      </c>
      <c r="H39" s="13">
        <v>65</v>
      </c>
      <c r="I39" s="13">
        <v>77</v>
      </c>
      <c r="J39" s="13" t="s">
        <v>205</v>
      </c>
      <c r="K39" s="13" t="s">
        <v>205</v>
      </c>
      <c r="L39" s="13">
        <v>142</v>
      </c>
    </row>
    <row r="40" spans="1:12" ht="15.75" thickBot="1">
      <c r="A40" s="11" t="s">
        <v>846</v>
      </c>
      <c r="B40" s="37">
        <v>51</v>
      </c>
      <c r="C40" s="12" t="s">
        <v>160</v>
      </c>
      <c r="D40" s="12" t="s">
        <v>160</v>
      </c>
      <c r="E40" s="13" t="s">
        <v>121</v>
      </c>
      <c r="F40" s="13">
        <v>-2</v>
      </c>
      <c r="G40" s="13" t="s">
        <v>117</v>
      </c>
      <c r="H40" s="13">
        <v>73</v>
      </c>
      <c r="I40" s="13">
        <v>69</v>
      </c>
      <c r="J40" s="13" t="s">
        <v>205</v>
      </c>
      <c r="K40" s="13" t="s">
        <v>205</v>
      </c>
      <c r="L40" s="13">
        <v>142</v>
      </c>
    </row>
    <row r="41" spans="1:12" ht="15.75" thickBot="1">
      <c r="A41" s="11" t="s">
        <v>846</v>
      </c>
      <c r="B41" s="38">
        <v>4</v>
      </c>
      <c r="C41" s="12" t="s">
        <v>222</v>
      </c>
      <c r="D41" s="12" t="s">
        <v>222</v>
      </c>
      <c r="E41" s="13" t="s">
        <v>121</v>
      </c>
      <c r="F41" s="13">
        <v>1</v>
      </c>
      <c r="G41" s="13" t="s">
        <v>117</v>
      </c>
      <c r="H41" s="13">
        <v>70</v>
      </c>
      <c r="I41" s="13">
        <v>72</v>
      </c>
      <c r="J41" s="13" t="s">
        <v>205</v>
      </c>
      <c r="K41" s="13" t="s">
        <v>205</v>
      </c>
      <c r="L41" s="13">
        <v>142</v>
      </c>
    </row>
    <row r="42" spans="1:12" ht="15.75" thickBot="1">
      <c r="A42" s="11" t="s">
        <v>846</v>
      </c>
      <c r="B42" s="38">
        <v>11</v>
      </c>
      <c r="C42" s="12" t="s">
        <v>250</v>
      </c>
      <c r="D42" s="12" t="s">
        <v>250</v>
      </c>
      <c r="E42" s="13" t="s">
        <v>121</v>
      </c>
      <c r="F42" s="13">
        <v>2</v>
      </c>
      <c r="G42" s="13" t="s">
        <v>117</v>
      </c>
      <c r="H42" s="13">
        <v>69</v>
      </c>
      <c r="I42" s="13">
        <v>73</v>
      </c>
      <c r="J42" s="13" t="s">
        <v>205</v>
      </c>
      <c r="K42" s="13" t="s">
        <v>205</v>
      </c>
      <c r="L42" s="13">
        <v>142</v>
      </c>
    </row>
    <row r="43" spans="1:12" ht="15.75" thickBot="1">
      <c r="A43" s="11" t="s">
        <v>847</v>
      </c>
      <c r="B43" s="37">
        <v>39</v>
      </c>
      <c r="C43" s="12" t="s">
        <v>29</v>
      </c>
      <c r="D43" s="12" t="s">
        <v>29</v>
      </c>
      <c r="E43" s="13">
        <v>1</v>
      </c>
      <c r="F43" s="13">
        <v>-1</v>
      </c>
      <c r="G43" s="13" t="s">
        <v>117</v>
      </c>
      <c r="H43" s="13">
        <v>73</v>
      </c>
      <c r="I43" s="13">
        <v>70</v>
      </c>
      <c r="J43" s="13" t="s">
        <v>205</v>
      </c>
      <c r="K43" s="13" t="s">
        <v>205</v>
      </c>
      <c r="L43" s="13">
        <v>143</v>
      </c>
    </row>
    <row r="44" spans="1:12" ht="15.75" thickBot="1">
      <c r="A44" s="11" t="s">
        <v>847</v>
      </c>
      <c r="B44" s="38">
        <v>6</v>
      </c>
      <c r="C44" s="12" t="s">
        <v>40</v>
      </c>
      <c r="D44" s="12" t="s">
        <v>40</v>
      </c>
      <c r="E44" s="13">
        <v>1</v>
      </c>
      <c r="F44" s="13">
        <v>1</v>
      </c>
      <c r="G44" s="13" t="s">
        <v>117</v>
      </c>
      <c r="H44" s="13">
        <v>71</v>
      </c>
      <c r="I44" s="13">
        <v>72</v>
      </c>
      <c r="J44" s="13" t="s">
        <v>205</v>
      </c>
      <c r="K44" s="13" t="s">
        <v>205</v>
      </c>
      <c r="L44" s="13">
        <v>143</v>
      </c>
    </row>
    <row r="45" spans="1:12" ht="15.75" thickBot="1">
      <c r="A45" s="11" t="s">
        <v>847</v>
      </c>
      <c r="B45" s="38">
        <v>6</v>
      </c>
      <c r="C45" s="12" t="s">
        <v>147</v>
      </c>
      <c r="D45" s="12" t="s">
        <v>147</v>
      </c>
      <c r="E45" s="13">
        <v>1</v>
      </c>
      <c r="F45" s="13">
        <v>1</v>
      </c>
      <c r="G45" s="13" t="s">
        <v>117</v>
      </c>
      <c r="H45" s="13">
        <v>71</v>
      </c>
      <c r="I45" s="13">
        <v>72</v>
      </c>
      <c r="J45" s="13" t="s">
        <v>205</v>
      </c>
      <c r="K45" s="13" t="s">
        <v>205</v>
      </c>
      <c r="L45" s="13">
        <v>143</v>
      </c>
    </row>
    <row r="46" spans="1:12" ht="15.75" thickBot="1">
      <c r="A46" s="11" t="s">
        <v>847</v>
      </c>
      <c r="B46" s="37">
        <v>19</v>
      </c>
      <c r="C46" s="12" t="s">
        <v>254</v>
      </c>
      <c r="D46" s="12" t="s">
        <v>254</v>
      </c>
      <c r="E46" s="13">
        <v>1</v>
      </c>
      <c r="F46" s="13" t="s">
        <v>121</v>
      </c>
      <c r="G46" s="13" t="s">
        <v>117</v>
      </c>
      <c r="H46" s="13">
        <v>72</v>
      </c>
      <c r="I46" s="13">
        <v>71</v>
      </c>
      <c r="J46" s="13" t="s">
        <v>205</v>
      </c>
      <c r="K46" s="13" t="s">
        <v>205</v>
      </c>
      <c r="L46" s="13">
        <v>143</v>
      </c>
    </row>
    <row r="47" spans="1:12" ht="15.75" thickBot="1">
      <c r="A47" s="11" t="s">
        <v>847</v>
      </c>
      <c r="B47" s="38">
        <v>6</v>
      </c>
      <c r="C47" s="12" t="s">
        <v>213</v>
      </c>
      <c r="D47" s="12" t="s">
        <v>213</v>
      </c>
      <c r="E47" s="13">
        <v>1</v>
      </c>
      <c r="F47" s="13">
        <v>1</v>
      </c>
      <c r="G47" s="13" t="s">
        <v>117</v>
      </c>
      <c r="H47" s="13">
        <v>71</v>
      </c>
      <c r="I47" s="13">
        <v>72</v>
      </c>
      <c r="J47" s="13" t="s">
        <v>205</v>
      </c>
      <c r="K47" s="13" t="s">
        <v>205</v>
      </c>
      <c r="L47" s="13">
        <v>143</v>
      </c>
    </row>
    <row r="48" spans="1:12" ht="15.75" thickBot="1">
      <c r="A48" s="11" t="s">
        <v>847</v>
      </c>
      <c r="B48" s="38">
        <v>6</v>
      </c>
      <c r="C48" s="12" t="s">
        <v>243</v>
      </c>
      <c r="D48" s="12" t="s">
        <v>243</v>
      </c>
      <c r="E48" s="13">
        <v>1</v>
      </c>
      <c r="F48" s="13">
        <v>1</v>
      </c>
      <c r="G48" s="13" t="s">
        <v>117</v>
      </c>
      <c r="H48" s="13">
        <v>71</v>
      </c>
      <c r="I48" s="13">
        <v>72</v>
      </c>
      <c r="J48" s="13" t="s">
        <v>205</v>
      </c>
      <c r="K48" s="13" t="s">
        <v>205</v>
      </c>
      <c r="L48" s="13">
        <v>143</v>
      </c>
    </row>
    <row r="49" spans="1:12" ht="15.75" thickBot="1">
      <c r="A49" s="11" t="s">
        <v>847</v>
      </c>
      <c r="B49" s="37">
        <v>39</v>
      </c>
      <c r="C49" s="12" t="s">
        <v>257</v>
      </c>
      <c r="D49" s="12" t="s">
        <v>257</v>
      </c>
      <c r="E49" s="13">
        <v>1</v>
      </c>
      <c r="F49" s="13">
        <v>-1</v>
      </c>
      <c r="G49" s="13" t="s">
        <v>117</v>
      </c>
      <c r="H49" s="13">
        <v>73</v>
      </c>
      <c r="I49" s="13">
        <v>70</v>
      </c>
      <c r="J49" s="13" t="s">
        <v>205</v>
      </c>
      <c r="K49" s="13" t="s">
        <v>205</v>
      </c>
      <c r="L49" s="13">
        <v>143</v>
      </c>
    </row>
    <row r="50" spans="1:12" ht="15.75" thickBot="1">
      <c r="A50" s="11" t="s">
        <v>847</v>
      </c>
      <c r="B50" s="37">
        <v>57</v>
      </c>
      <c r="C50" s="12" t="s">
        <v>176</v>
      </c>
      <c r="D50" s="12" t="s">
        <v>176</v>
      </c>
      <c r="E50" s="13">
        <v>1</v>
      </c>
      <c r="F50" s="13">
        <v>-2</v>
      </c>
      <c r="G50" s="13" t="s">
        <v>117</v>
      </c>
      <c r="H50" s="13">
        <v>74</v>
      </c>
      <c r="I50" s="13">
        <v>69</v>
      </c>
      <c r="J50" s="13" t="s">
        <v>205</v>
      </c>
      <c r="K50" s="13" t="s">
        <v>205</v>
      </c>
      <c r="L50" s="13">
        <v>143</v>
      </c>
    </row>
    <row r="51" spans="1:12" ht="15.75" thickBot="1">
      <c r="A51" s="11" t="s">
        <v>511</v>
      </c>
      <c r="B51" s="37">
        <v>11</v>
      </c>
      <c r="C51" s="12" t="s">
        <v>361</v>
      </c>
      <c r="D51" s="12" t="s">
        <v>361</v>
      </c>
      <c r="E51" s="13">
        <v>2</v>
      </c>
      <c r="F51" s="13">
        <v>1</v>
      </c>
      <c r="G51" s="13" t="s">
        <v>117</v>
      </c>
      <c r="H51" s="13">
        <v>72</v>
      </c>
      <c r="I51" s="13">
        <v>72</v>
      </c>
      <c r="J51" s="13" t="s">
        <v>205</v>
      </c>
      <c r="K51" s="13" t="s">
        <v>205</v>
      </c>
      <c r="L51" s="13">
        <v>144</v>
      </c>
    </row>
    <row r="52" spans="1:12" ht="15.75" thickBot="1">
      <c r="A52" s="11" t="s">
        <v>511</v>
      </c>
      <c r="B52" s="37">
        <v>31</v>
      </c>
      <c r="C52" s="12" t="s">
        <v>166</v>
      </c>
      <c r="D52" s="12" t="s">
        <v>166</v>
      </c>
      <c r="E52" s="13">
        <v>2</v>
      </c>
      <c r="F52" s="13" t="s">
        <v>121</v>
      </c>
      <c r="G52" s="13" t="s">
        <v>117</v>
      </c>
      <c r="H52" s="13">
        <v>73</v>
      </c>
      <c r="I52" s="13">
        <v>71</v>
      </c>
      <c r="J52" s="13" t="s">
        <v>205</v>
      </c>
      <c r="K52" s="13" t="s">
        <v>205</v>
      </c>
      <c r="L52" s="13">
        <v>144</v>
      </c>
    </row>
    <row r="53" spans="1:12" ht="15.75" thickBot="1">
      <c r="A53" s="11" t="s">
        <v>511</v>
      </c>
      <c r="B53" s="38">
        <v>24</v>
      </c>
      <c r="C53" s="12" t="s">
        <v>175</v>
      </c>
      <c r="D53" s="12" t="s">
        <v>175</v>
      </c>
      <c r="E53" s="13">
        <v>2</v>
      </c>
      <c r="F53" s="13">
        <v>3</v>
      </c>
      <c r="G53" s="13" t="s">
        <v>117</v>
      </c>
      <c r="H53" s="13">
        <v>70</v>
      </c>
      <c r="I53" s="13">
        <v>74</v>
      </c>
      <c r="J53" s="13" t="s">
        <v>205</v>
      </c>
      <c r="K53" s="13" t="s">
        <v>205</v>
      </c>
      <c r="L53" s="13">
        <v>144</v>
      </c>
    </row>
    <row r="54" spans="1:12" ht="15.75" thickBot="1">
      <c r="A54" s="11" t="s">
        <v>511</v>
      </c>
      <c r="B54" s="38">
        <v>14</v>
      </c>
      <c r="C54" s="12" t="s">
        <v>212</v>
      </c>
      <c r="D54" s="12" t="s">
        <v>212</v>
      </c>
      <c r="E54" s="13">
        <v>2</v>
      </c>
      <c r="F54" s="13">
        <v>2</v>
      </c>
      <c r="G54" s="13" t="s">
        <v>117</v>
      </c>
      <c r="H54" s="13">
        <v>71</v>
      </c>
      <c r="I54" s="13">
        <v>73</v>
      </c>
      <c r="J54" s="13" t="s">
        <v>205</v>
      </c>
      <c r="K54" s="13" t="s">
        <v>205</v>
      </c>
      <c r="L54" s="13">
        <v>144</v>
      </c>
    </row>
    <row r="55" spans="1:12" ht="15.75" thickBot="1">
      <c r="A55" s="11" t="s">
        <v>511</v>
      </c>
      <c r="B55" s="37">
        <v>11</v>
      </c>
      <c r="C55" s="12" t="s">
        <v>210</v>
      </c>
      <c r="D55" s="12" t="s">
        <v>210</v>
      </c>
      <c r="E55" s="13">
        <v>2</v>
      </c>
      <c r="F55" s="13">
        <v>1</v>
      </c>
      <c r="G55" s="13" t="s">
        <v>117</v>
      </c>
      <c r="H55" s="13">
        <v>72</v>
      </c>
      <c r="I55" s="13">
        <v>72</v>
      </c>
      <c r="J55" s="13" t="s">
        <v>205</v>
      </c>
      <c r="K55" s="13" t="s">
        <v>205</v>
      </c>
      <c r="L55" s="13">
        <v>144</v>
      </c>
    </row>
    <row r="56" spans="1:12" ht="15.75" thickBot="1">
      <c r="A56" s="11" t="s">
        <v>511</v>
      </c>
      <c r="B56" s="38">
        <v>14</v>
      </c>
      <c r="C56" s="12" t="s">
        <v>80</v>
      </c>
      <c r="D56" s="12" t="s">
        <v>80</v>
      </c>
      <c r="E56" s="13">
        <v>2</v>
      </c>
      <c r="F56" s="13">
        <v>2</v>
      </c>
      <c r="G56" s="13" t="s">
        <v>117</v>
      </c>
      <c r="H56" s="13">
        <v>71</v>
      </c>
      <c r="I56" s="13">
        <v>73</v>
      </c>
      <c r="J56" s="13" t="s">
        <v>205</v>
      </c>
      <c r="K56" s="13" t="s">
        <v>205</v>
      </c>
      <c r="L56" s="13">
        <v>144</v>
      </c>
    </row>
    <row r="57" spans="1:12" ht="15.75" thickBot="1">
      <c r="A57" s="11" t="s">
        <v>511</v>
      </c>
      <c r="B57" s="38">
        <v>41</v>
      </c>
      <c r="C57" s="12" t="s">
        <v>278</v>
      </c>
      <c r="D57" s="12" t="s">
        <v>278</v>
      </c>
      <c r="E57" s="13">
        <v>2</v>
      </c>
      <c r="F57" s="13">
        <v>5</v>
      </c>
      <c r="G57" s="13" t="s">
        <v>117</v>
      </c>
      <c r="H57" s="13">
        <v>68</v>
      </c>
      <c r="I57" s="13">
        <v>76</v>
      </c>
      <c r="J57" s="13" t="s">
        <v>205</v>
      </c>
      <c r="K57" s="13" t="s">
        <v>205</v>
      </c>
      <c r="L57" s="13">
        <v>144</v>
      </c>
    </row>
    <row r="58" spans="1:12" ht="15.75" thickBot="1">
      <c r="A58" s="11" t="s">
        <v>511</v>
      </c>
      <c r="B58" s="38">
        <v>24</v>
      </c>
      <c r="C58" s="12" t="s">
        <v>49</v>
      </c>
      <c r="D58" s="12" t="s">
        <v>49</v>
      </c>
      <c r="E58" s="13">
        <v>2</v>
      </c>
      <c r="F58" s="13">
        <v>3</v>
      </c>
      <c r="G58" s="13" t="s">
        <v>117</v>
      </c>
      <c r="H58" s="13">
        <v>70</v>
      </c>
      <c r="I58" s="13">
        <v>74</v>
      </c>
      <c r="J58" s="13" t="s">
        <v>205</v>
      </c>
      <c r="K58" s="13" t="s">
        <v>205</v>
      </c>
      <c r="L58" s="13">
        <v>144</v>
      </c>
    </row>
    <row r="59" spans="1:12" ht="15.75" thickBot="1">
      <c r="A59" s="11" t="s">
        <v>511</v>
      </c>
      <c r="B59" s="38">
        <v>14</v>
      </c>
      <c r="C59" s="12" t="s">
        <v>73</v>
      </c>
      <c r="D59" s="12" t="s">
        <v>73</v>
      </c>
      <c r="E59" s="13">
        <v>2</v>
      </c>
      <c r="F59" s="13">
        <v>2</v>
      </c>
      <c r="G59" s="13" t="s">
        <v>117</v>
      </c>
      <c r="H59" s="13">
        <v>71</v>
      </c>
      <c r="I59" s="13">
        <v>73</v>
      </c>
      <c r="J59" s="13" t="s">
        <v>205</v>
      </c>
      <c r="K59" s="13" t="s">
        <v>205</v>
      </c>
      <c r="L59" s="13">
        <v>144</v>
      </c>
    </row>
    <row r="60" spans="1:12" ht="15.75" thickBot="1">
      <c r="A60" s="11" t="s">
        <v>511</v>
      </c>
      <c r="B60" s="38">
        <v>14</v>
      </c>
      <c r="C60" s="12" t="s">
        <v>277</v>
      </c>
      <c r="D60" s="12" t="s">
        <v>277</v>
      </c>
      <c r="E60" s="13">
        <v>2</v>
      </c>
      <c r="F60" s="13">
        <v>2</v>
      </c>
      <c r="G60" s="13" t="s">
        <v>117</v>
      </c>
      <c r="H60" s="13">
        <v>71</v>
      </c>
      <c r="I60" s="13">
        <v>73</v>
      </c>
      <c r="J60" s="13" t="s">
        <v>205</v>
      </c>
      <c r="K60" s="13" t="s">
        <v>205</v>
      </c>
      <c r="L60" s="13">
        <v>144</v>
      </c>
    </row>
    <row r="61" spans="1:12" ht="15.75" thickBot="1">
      <c r="A61" s="11" t="s">
        <v>511</v>
      </c>
      <c r="B61" s="38">
        <v>41</v>
      </c>
      <c r="C61" s="12" t="s">
        <v>248</v>
      </c>
      <c r="D61" s="12" t="s">
        <v>248</v>
      </c>
      <c r="E61" s="13">
        <v>2</v>
      </c>
      <c r="F61" s="13">
        <v>5</v>
      </c>
      <c r="G61" s="13" t="s">
        <v>117</v>
      </c>
      <c r="H61" s="13">
        <v>68</v>
      </c>
      <c r="I61" s="13">
        <v>76</v>
      </c>
      <c r="J61" s="13" t="s">
        <v>205</v>
      </c>
      <c r="K61" s="13" t="s">
        <v>205</v>
      </c>
      <c r="L61" s="13">
        <v>144</v>
      </c>
    </row>
    <row r="62" spans="1:12" ht="15.75" thickBot="1">
      <c r="A62" s="11" t="s">
        <v>511</v>
      </c>
      <c r="B62" s="37">
        <v>11</v>
      </c>
      <c r="C62" s="12" t="s">
        <v>276</v>
      </c>
      <c r="D62" s="12" t="s">
        <v>276</v>
      </c>
      <c r="E62" s="13">
        <v>2</v>
      </c>
      <c r="F62" s="13">
        <v>1</v>
      </c>
      <c r="G62" s="13" t="s">
        <v>117</v>
      </c>
      <c r="H62" s="13">
        <v>72</v>
      </c>
      <c r="I62" s="13">
        <v>72</v>
      </c>
      <c r="J62" s="13" t="s">
        <v>205</v>
      </c>
      <c r="K62" s="13" t="s">
        <v>205</v>
      </c>
      <c r="L62" s="13">
        <v>144</v>
      </c>
    </row>
    <row r="63" spans="1:12" ht="15.75" thickBot="1">
      <c r="A63" s="11" t="s">
        <v>511</v>
      </c>
      <c r="B63" s="37">
        <v>49</v>
      </c>
      <c r="C63" s="12" t="s">
        <v>137</v>
      </c>
      <c r="D63" s="12" t="s">
        <v>137</v>
      </c>
      <c r="E63" s="13">
        <v>2</v>
      </c>
      <c r="F63" s="13">
        <v>-1</v>
      </c>
      <c r="G63" s="13" t="s">
        <v>117</v>
      </c>
      <c r="H63" s="13">
        <v>74</v>
      </c>
      <c r="I63" s="13">
        <v>70</v>
      </c>
      <c r="J63" s="13" t="s">
        <v>205</v>
      </c>
      <c r="K63" s="13" t="s">
        <v>205</v>
      </c>
      <c r="L63" s="13">
        <v>144</v>
      </c>
    </row>
    <row r="64" spans="1:12" ht="15.75" thickBot="1">
      <c r="A64" s="11" t="s">
        <v>511</v>
      </c>
      <c r="B64" s="37">
        <v>31</v>
      </c>
      <c r="C64" s="12" t="s">
        <v>282</v>
      </c>
      <c r="D64" s="12" t="s">
        <v>282</v>
      </c>
      <c r="E64" s="13">
        <v>2</v>
      </c>
      <c r="F64" s="13" t="s">
        <v>121</v>
      </c>
      <c r="G64" s="13" t="s">
        <v>117</v>
      </c>
      <c r="H64" s="13">
        <v>73</v>
      </c>
      <c r="I64" s="13">
        <v>71</v>
      </c>
      <c r="J64" s="13" t="s">
        <v>205</v>
      </c>
      <c r="K64" s="13" t="s">
        <v>205</v>
      </c>
      <c r="L64" s="13">
        <v>144</v>
      </c>
    </row>
    <row r="65" spans="1:12" ht="15.75" thickBot="1">
      <c r="A65" s="11" t="s">
        <v>511</v>
      </c>
      <c r="B65" s="37">
        <v>31</v>
      </c>
      <c r="C65" s="12" t="s">
        <v>179</v>
      </c>
      <c r="D65" s="12" t="s">
        <v>179</v>
      </c>
      <c r="E65" s="13">
        <v>2</v>
      </c>
      <c r="F65" s="13" t="s">
        <v>121</v>
      </c>
      <c r="G65" s="13" t="s">
        <v>117</v>
      </c>
      <c r="H65" s="13">
        <v>73</v>
      </c>
      <c r="I65" s="13">
        <v>71</v>
      </c>
      <c r="J65" s="13" t="s">
        <v>205</v>
      </c>
      <c r="K65" s="13" t="s">
        <v>205</v>
      </c>
      <c r="L65" s="13">
        <v>144</v>
      </c>
    </row>
    <row r="66" spans="1:12" ht="15.75" thickBot="1">
      <c r="A66" s="11" t="s">
        <v>511</v>
      </c>
      <c r="B66" s="38">
        <v>14</v>
      </c>
      <c r="C66" s="12" t="s">
        <v>65</v>
      </c>
      <c r="D66" s="12" t="s">
        <v>65</v>
      </c>
      <c r="E66" s="13">
        <v>2</v>
      </c>
      <c r="F66" s="13">
        <v>2</v>
      </c>
      <c r="G66" s="13" t="s">
        <v>117</v>
      </c>
      <c r="H66" s="13">
        <v>71</v>
      </c>
      <c r="I66" s="13">
        <v>73</v>
      </c>
      <c r="J66" s="13" t="s">
        <v>205</v>
      </c>
      <c r="K66" s="13" t="s">
        <v>205</v>
      </c>
      <c r="L66" s="13">
        <v>144</v>
      </c>
    </row>
    <row r="67" spans="1:12" ht="15.75" thickBot="1">
      <c r="A67" s="11" t="s">
        <v>511</v>
      </c>
      <c r="B67" s="37">
        <v>11</v>
      </c>
      <c r="C67" s="12" t="s">
        <v>164</v>
      </c>
      <c r="D67" s="12" t="s">
        <v>164</v>
      </c>
      <c r="E67" s="13">
        <v>2</v>
      </c>
      <c r="F67" s="13">
        <v>1</v>
      </c>
      <c r="G67" s="13" t="s">
        <v>117</v>
      </c>
      <c r="H67" s="13">
        <v>72</v>
      </c>
      <c r="I67" s="13">
        <v>72</v>
      </c>
      <c r="J67" s="13" t="s">
        <v>205</v>
      </c>
      <c r="K67" s="13" t="s">
        <v>205</v>
      </c>
      <c r="L67" s="13">
        <v>144</v>
      </c>
    </row>
    <row r="68" spans="1:12" ht="15.75" thickBot="1">
      <c r="A68" s="11" t="s">
        <v>511</v>
      </c>
      <c r="B68" s="38">
        <v>14</v>
      </c>
      <c r="C68" s="12" t="s">
        <v>94</v>
      </c>
      <c r="D68" s="12" t="s">
        <v>94</v>
      </c>
      <c r="E68" s="13">
        <v>2</v>
      </c>
      <c r="F68" s="13">
        <v>2</v>
      </c>
      <c r="G68" s="13" t="s">
        <v>117</v>
      </c>
      <c r="H68" s="13">
        <v>71</v>
      </c>
      <c r="I68" s="13">
        <v>73</v>
      </c>
      <c r="J68" s="13" t="s">
        <v>205</v>
      </c>
      <c r="K68" s="13" t="s">
        <v>205</v>
      </c>
      <c r="L68" s="13">
        <v>144</v>
      </c>
    </row>
    <row r="69" spans="1:12" ht="15.75" thickBot="1">
      <c r="A69" s="11" t="s">
        <v>511</v>
      </c>
      <c r="B69" s="37">
        <v>66</v>
      </c>
      <c r="C69" s="12" t="s">
        <v>55</v>
      </c>
      <c r="D69" s="12" t="s">
        <v>55</v>
      </c>
      <c r="E69" s="13">
        <v>2</v>
      </c>
      <c r="F69" s="13">
        <v>-2</v>
      </c>
      <c r="G69" s="13" t="s">
        <v>117</v>
      </c>
      <c r="H69" s="13">
        <v>75</v>
      </c>
      <c r="I69" s="13">
        <v>69</v>
      </c>
      <c r="J69" s="13" t="s">
        <v>205</v>
      </c>
      <c r="K69" s="13" t="s">
        <v>205</v>
      </c>
      <c r="L69" s="13">
        <v>144</v>
      </c>
    </row>
    <row r="70" spans="1:12" ht="15.75" thickBot="1">
      <c r="A70" s="11" t="s">
        <v>511</v>
      </c>
      <c r="B70" s="38">
        <v>31</v>
      </c>
      <c r="C70" s="12" t="s">
        <v>133</v>
      </c>
      <c r="D70" s="12" t="s">
        <v>133</v>
      </c>
      <c r="E70" s="13">
        <v>2</v>
      </c>
      <c r="F70" s="13">
        <v>4</v>
      </c>
      <c r="G70" s="13" t="s">
        <v>117</v>
      </c>
      <c r="H70" s="13">
        <v>69</v>
      </c>
      <c r="I70" s="13">
        <v>75</v>
      </c>
      <c r="J70" s="13" t="s">
        <v>205</v>
      </c>
      <c r="K70" s="13" t="s">
        <v>205</v>
      </c>
      <c r="L70" s="13">
        <v>144</v>
      </c>
    </row>
    <row r="71" spans="1:12" ht="15.75" thickBot="1">
      <c r="A71" s="11" t="s">
        <v>511</v>
      </c>
      <c r="B71" s="38">
        <v>41</v>
      </c>
      <c r="C71" s="12" t="s">
        <v>204</v>
      </c>
      <c r="D71" s="12" t="s">
        <v>204</v>
      </c>
      <c r="E71" s="13">
        <v>2</v>
      </c>
      <c r="F71" s="13">
        <v>5</v>
      </c>
      <c r="G71" s="13" t="s">
        <v>117</v>
      </c>
      <c r="H71" s="13">
        <v>68</v>
      </c>
      <c r="I71" s="13">
        <v>76</v>
      </c>
      <c r="J71" s="13" t="s">
        <v>205</v>
      </c>
      <c r="K71" s="13" t="s">
        <v>205</v>
      </c>
      <c r="L71" s="13">
        <v>144</v>
      </c>
    </row>
    <row r="72" spans="1:12" ht="15.75" thickBot="1">
      <c r="A72" s="11" t="s">
        <v>511</v>
      </c>
      <c r="B72" s="37">
        <v>31</v>
      </c>
      <c r="C72" s="12" t="s">
        <v>177</v>
      </c>
      <c r="D72" s="12" t="s">
        <v>177</v>
      </c>
      <c r="E72" s="13">
        <v>2</v>
      </c>
      <c r="F72" s="13" t="s">
        <v>121</v>
      </c>
      <c r="G72" s="13">
        <v>17</v>
      </c>
      <c r="H72" s="13">
        <v>73</v>
      </c>
      <c r="I72" s="13" t="s">
        <v>205</v>
      </c>
      <c r="J72" s="13" t="s">
        <v>205</v>
      </c>
      <c r="K72" s="13" t="s">
        <v>205</v>
      </c>
      <c r="L72" s="13">
        <v>73</v>
      </c>
    </row>
    <row r="73" spans="1:12" ht="15.75" thickBot="1">
      <c r="A73" s="11" t="s">
        <v>848</v>
      </c>
      <c r="B73" s="37">
        <v>9</v>
      </c>
      <c r="C73" s="12" t="s">
        <v>193</v>
      </c>
      <c r="D73" s="12" t="s">
        <v>193</v>
      </c>
      <c r="E73" s="13">
        <v>3</v>
      </c>
      <c r="F73" s="13">
        <v>1</v>
      </c>
      <c r="G73" s="13" t="s">
        <v>117</v>
      </c>
      <c r="H73" s="13">
        <v>73</v>
      </c>
      <c r="I73" s="13">
        <v>72</v>
      </c>
      <c r="J73" s="13" t="s">
        <v>205</v>
      </c>
      <c r="K73" s="13" t="s">
        <v>205</v>
      </c>
      <c r="L73" s="13">
        <v>145</v>
      </c>
    </row>
    <row r="74" spans="1:12" ht="15.75" thickBot="1">
      <c r="A74" s="11" t="s">
        <v>848</v>
      </c>
      <c r="B74" s="38">
        <v>63</v>
      </c>
      <c r="C74" s="12" t="s">
        <v>238</v>
      </c>
      <c r="D74" s="12" t="s">
        <v>238</v>
      </c>
      <c r="E74" s="13">
        <v>3</v>
      </c>
      <c r="F74" s="13">
        <v>6</v>
      </c>
      <c r="G74" s="13" t="s">
        <v>117</v>
      </c>
      <c r="H74" s="13">
        <v>68</v>
      </c>
      <c r="I74" s="13">
        <v>77</v>
      </c>
      <c r="J74" s="13" t="s">
        <v>205</v>
      </c>
      <c r="K74" s="13" t="s">
        <v>205</v>
      </c>
      <c r="L74" s="13">
        <v>145</v>
      </c>
    </row>
    <row r="75" spans="1:12" ht="15.75" thickBot="1">
      <c r="A75" s="11" t="s">
        <v>848</v>
      </c>
      <c r="B75" s="38">
        <v>36</v>
      </c>
      <c r="C75" s="12" t="s">
        <v>152</v>
      </c>
      <c r="D75" s="12" t="s">
        <v>152</v>
      </c>
      <c r="E75" s="13">
        <v>3</v>
      </c>
      <c r="F75" s="13">
        <v>3</v>
      </c>
      <c r="G75" s="13" t="s">
        <v>117</v>
      </c>
      <c r="H75" s="13">
        <v>71</v>
      </c>
      <c r="I75" s="13">
        <v>74</v>
      </c>
      <c r="J75" s="13" t="s">
        <v>205</v>
      </c>
      <c r="K75" s="13" t="s">
        <v>205</v>
      </c>
      <c r="L75" s="13">
        <v>145</v>
      </c>
    </row>
    <row r="76" spans="1:12" ht="15.75" thickBot="1">
      <c r="A76" s="11" t="s">
        <v>848</v>
      </c>
      <c r="B76" s="38">
        <v>11</v>
      </c>
      <c r="C76" s="12" t="s">
        <v>265</v>
      </c>
      <c r="D76" s="12" t="s">
        <v>265</v>
      </c>
      <c r="E76" s="13">
        <v>3</v>
      </c>
      <c r="F76" s="13">
        <v>2</v>
      </c>
      <c r="G76" s="13" t="s">
        <v>117</v>
      </c>
      <c r="H76" s="13">
        <v>72</v>
      </c>
      <c r="I76" s="13">
        <v>73</v>
      </c>
      <c r="J76" s="13" t="s">
        <v>205</v>
      </c>
      <c r="K76" s="13" t="s">
        <v>205</v>
      </c>
      <c r="L76" s="13">
        <v>145</v>
      </c>
    </row>
    <row r="77" spans="1:12" ht="15.75" thickBot="1">
      <c r="A77" s="11" t="s">
        <v>848</v>
      </c>
      <c r="B77" s="37">
        <v>65</v>
      </c>
      <c r="C77" s="12" t="s">
        <v>48</v>
      </c>
      <c r="D77" s="12" t="s">
        <v>48</v>
      </c>
      <c r="E77" s="13">
        <v>3</v>
      </c>
      <c r="F77" s="13">
        <v>-3</v>
      </c>
      <c r="G77" s="13" t="s">
        <v>117</v>
      </c>
      <c r="H77" s="13">
        <v>77</v>
      </c>
      <c r="I77" s="13">
        <v>68</v>
      </c>
      <c r="J77" s="13" t="s">
        <v>205</v>
      </c>
      <c r="K77" s="13" t="s">
        <v>205</v>
      </c>
      <c r="L77" s="13">
        <v>145</v>
      </c>
    </row>
    <row r="78" spans="1:12" ht="15.75" thickBot="1">
      <c r="A78" s="11" t="s">
        <v>848</v>
      </c>
      <c r="B78" s="37">
        <v>27</v>
      </c>
      <c r="C78" s="12" t="s">
        <v>225</v>
      </c>
      <c r="D78" s="12" t="s">
        <v>225</v>
      </c>
      <c r="E78" s="13">
        <v>3</v>
      </c>
      <c r="F78" s="13" t="s">
        <v>121</v>
      </c>
      <c r="G78" s="13" t="s">
        <v>117</v>
      </c>
      <c r="H78" s="13">
        <v>74</v>
      </c>
      <c r="I78" s="13">
        <v>71</v>
      </c>
      <c r="J78" s="13" t="s">
        <v>205</v>
      </c>
      <c r="K78" s="13" t="s">
        <v>205</v>
      </c>
      <c r="L78" s="13">
        <v>145</v>
      </c>
    </row>
    <row r="79" spans="1:12" ht="15.75" thickBot="1">
      <c r="A79" s="11" t="s">
        <v>848</v>
      </c>
      <c r="B79" s="38">
        <v>11</v>
      </c>
      <c r="C79" s="12" t="s">
        <v>91</v>
      </c>
      <c r="D79" s="12" t="s">
        <v>91</v>
      </c>
      <c r="E79" s="13">
        <v>3</v>
      </c>
      <c r="F79" s="13">
        <v>2</v>
      </c>
      <c r="G79" s="13" t="s">
        <v>117</v>
      </c>
      <c r="H79" s="13">
        <v>72</v>
      </c>
      <c r="I79" s="13">
        <v>73</v>
      </c>
      <c r="J79" s="13" t="s">
        <v>205</v>
      </c>
      <c r="K79" s="13" t="s">
        <v>205</v>
      </c>
      <c r="L79" s="13">
        <v>145</v>
      </c>
    </row>
    <row r="80" spans="1:12" ht="15.75" thickBot="1">
      <c r="A80" s="11" t="s">
        <v>848</v>
      </c>
      <c r="B80" s="37">
        <v>44</v>
      </c>
      <c r="C80" s="12" t="s">
        <v>51</v>
      </c>
      <c r="D80" s="12" t="s">
        <v>51</v>
      </c>
      <c r="E80" s="13">
        <v>3</v>
      </c>
      <c r="F80" s="13">
        <v>-1</v>
      </c>
      <c r="G80" s="13" t="s">
        <v>117</v>
      </c>
      <c r="H80" s="13">
        <v>75</v>
      </c>
      <c r="I80" s="13">
        <v>70</v>
      </c>
      <c r="J80" s="13" t="s">
        <v>205</v>
      </c>
      <c r="K80" s="13" t="s">
        <v>205</v>
      </c>
      <c r="L80" s="13">
        <v>145</v>
      </c>
    </row>
    <row r="81" spans="1:15" ht="15.75" thickBot="1">
      <c r="A81" s="11" t="s">
        <v>848</v>
      </c>
      <c r="B81" s="37">
        <v>27</v>
      </c>
      <c r="C81" s="12" t="s">
        <v>235</v>
      </c>
      <c r="D81" s="12" t="s">
        <v>235</v>
      </c>
      <c r="E81" s="13">
        <v>3</v>
      </c>
      <c r="F81" s="13" t="s">
        <v>121</v>
      </c>
      <c r="G81" s="13" t="s">
        <v>117</v>
      </c>
      <c r="H81" s="13">
        <v>74</v>
      </c>
      <c r="I81" s="13">
        <v>71</v>
      </c>
      <c r="J81" s="13" t="s">
        <v>205</v>
      </c>
      <c r="K81" s="13" t="s">
        <v>205</v>
      </c>
      <c r="L81" s="13">
        <v>145</v>
      </c>
    </row>
    <row r="82" spans="1:15" ht="15.75" thickBot="1">
      <c r="A82" s="11" t="s">
        <v>848</v>
      </c>
      <c r="B82" s="37">
        <v>27</v>
      </c>
      <c r="C82" s="12" t="s">
        <v>174</v>
      </c>
      <c r="D82" s="12" t="s">
        <v>174</v>
      </c>
      <c r="E82" s="13">
        <v>3</v>
      </c>
      <c r="F82" s="13" t="s">
        <v>121</v>
      </c>
      <c r="G82" s="13" t="s">
        <v>117</v>
      </c>
      <c r="H82" s="13">
        <v>74</v>
      </c>
      <c r="I82" s="13">
        <v>71</v>
      </c>
      <c r="J82" s="13" t="s">
        <v>205</v>
      </c>
      <c r="K82" s="13" t="s">
        <v>205</v>
      </c>
      <c r="L82" s="13">
        <v>145</v>
      </c>
    </row>
    <row r="83" spans="1:15" ht="15.75" thickBot="1">
      <c r="A83" s="11" t="s">
        <v>848</v>
      </c>
      <c r="B83" s="38">
        <v>11</v>
      </c>
      <c r="C83" s="12" t="s">
        <v>135</v>
      </c>
      <c r="D83" s="12" t="s">
        <v>135</v>
      </c>
      <c r="E83" s="13">
        <v>3</v>
      </c>
      <c r="F83" s="13">
        <v>2</v>
      </c>
      <c r="G83" s="13" t="s">
        <v>117</v>
      </c>
      <c r="H83" s="13">
        <v>72</v>
      </c>
      <c r="I83" s="13">
        <v>73</v>
      </c>
      <c r="J83" s="13" t="s">
        <v>205</v>
      </c>
      <c r="K83" s="13" t="s">
        <v>205</v>
      </c>
      <c r="L83" s="13">
        <v>145</v>
      </c>
    </row>
    <row r="84" spans="1:15" ht="15.75" thickBot="1">
      <c r="A84" s="11" t="s">
        <v>848</v>
      </c>
      <c r="B84" s="37">
        <v>9</v>
      </c>
      <c r="C84" s="12" t="s">
        <v>68</v>
      </c>
      <c r="D84" s="12" t="s">
        <v>68</v>
      </c>
      <c r="E84" s="13">
        <v>3</v>
      </c>
      <c r="F84" s="13">
        <v>1</v>
      </c>
      <c r="G84" s="13" t="s">
        <v>117</v>
      </c>
      <c r="H84" s="13">
        <v>73</v>
      </c>
      <c r="I84" s="13">
        <v>72</v>
      </c>
      <c r="J84" s="13" t="s">
        <v>205</v>
      </c>
      <c r="K84" s="13" t="s">
        <v>205</v>
      </c>
      <c r="L84" s="13">
        <v>145</v>
      </c>
    </row>
    <row r="85" spans="1:15" ht="15.75" thickBot="1">
      <c r="A85" s="11" t="s">
        <v>848</v>
      </c>
      <c r="B85" s="37">
        <v>9</v>
      </c>
      <c r="C85" s="12" t="s">
        <v>162</v>
      </c>
      <c r="D85" s="12" t="s">
        <v>162</v>
      </c>
      <c r="E85" s="13">
        <v>3</v>
      </c>
      <c r="F85" s="13">
        <v>1</v>
      </c>
      <c r="G85" s="13" t="s">
        <v>117</v>
      </c>
      <c r="H85" s="13">
        <v>73</v>
      </c>
      <c r="I85" s="13">
        <v>72</v>
      </c>
      <c r="J85" s="13" t="s">
        <v>205</v>
      </c>
      <c r="K85" s="13" t="s">
        <v>205</v>
      </c>
      <c r="L85" s="13">
        <v>145</v>
      </c>
    </row>
    <row r="86" spans="1:15" ht="15.75" thickBot="1">
      <c r="A86" s="11" t="s">
        <v>848</v>
      </c>
      <c r="B86" s="38">
        <v>36</v>
      </c>
      <c r="C86" s="12" t="s">
        <v>90</v>
      </c>
      <c r="D86" s="12" t="s">
        <v>90</v>
      </c>
      <c r="E86" s="13">
        <v>3</v>
      </c>
      <c r="F86" s="13">
        <v>3</v>
      </c>
      <c r="G86" s="13" t="s">
        <v>117</v>
      </c>
      <c r="H86" s="13">
        <v>71</v>
      </c>
      <c r="I86" s="13">
        <v>74</v>
      </c>
      <c r="J86" s="13" t="s">
        <v>205</v>
      </c>
      <c r="K86" s="13" t="s">
        <v>205</v>
      </c>
      <c r="L86" s="13">
        <v>145</v>
      </c>
    </row>
    <row r="87" spans="1:15" ht="15.75" thickBot="1">
      <c r="A87" s="11" t="s">
        <v>848</v>
      </c>
      <c r="B87" s="38">
        <v>53</v>
      </c>
      <c r="C87" s="12" t="s">
        <v>256</v>
      </c>
      <c r="D87" s="12" t="s">
        <v>256</v>
      </c>
      <c r="E87" s="13">
        <v>3</v>
      </c>
      <c r="F87" s="13">
        <v>5</v>
      </c>
      <c r="G87" s="13" t="s">
        <v>117</v>
      </c>
      <c r="H87" s="13">
        <v>69</v>
      </c>
      <c r="I87" s="13">
        <v>76</v>
      </c>
      <c r="J87" s="13" t="s">
        <v>205</v>
      </c>
      <c r="K87" s="13" t="s">
        <v>205</v>
      </c>
      <c r="L87" s="13">
        <v>145</v>
      </c>
    </row>
    <row r="88" spans="1:15" ht="15.75" thickBot="1">
      <c r="A88" s="11" t="s">
        <v>848</v>
      </c>
      <c r="B88" s="37">
        <v>9</v>
      </c>
      <c r="C88" s="12" t="s">
        <v>206</v>
      </c>
      <c r="D88" s="12" t="s">
        <v>206</v>
      </c>
      <c r="E88" s="13">
        <v>3</v>
      </c>
      <c r="F88" s="13">
        <v>1</v>
      </c>
      <c r="G88" s="13" t="s">
        <v>117</v>
      </c>
      <c r="H88" s="13">
        <v>73</v>
      </c>
      <c r="I88" s="13">
        <v>72</v>
      </c>
      <c r="J88" s="13" t="s">
        <v>205</v>
      </c>
      <c r="K88" s="13" t="s">
        <v>205</v>
      </c>
      <c r="L88" s="13">
        <v>145</v>
      </c>
    </row>
    <row r="89" spans="1:15" ht="15.75" thickBot="1">
      <c r="A89" s="11" t="s">
        <v>848</v>
      </c>
      <c r="B89" s="37">
        <v>44</v>
      </c>
      <c r="C89" s="12" t="s">
        <v>215</v>
      </c>
      <c r="D89" s="12" t="s">
        <v>215</v>
      </c>
      <c r="E89" s="13">
        <v>3</v>
      </c>
      <c r="F89" s="13">
        <v>-1</v>
      </c>
      <c r="G89" s="13" t="s">
        <v>117</v>
      </c>
      <c r="H89" s="13">
        <v>75</v>
      </c>
      <c r="I89" s="13">
        <v>70</v>
      </c>
      <c r="J89" s="13" t="s">
        <v>205</v>
      </c>
      <c r="K89" s="13" t="s">
        <v>205</v>
      </c>
      <c r="L89" s="13">
        <v>145</v>
      </c>
    </row>
    <row r="90" spans="1:15" ht="15.75" thickBot="1">
      <c r="A90" s="11" t="s">
        <v>848</v>
      </c>
      <c r="B90" s="38">
        <v>53</v>
      </c>
      <c r="C90" s="12" t="s">
        <v>827</v>
      </c>
      <c r="D90" s="12" t="s">
        <v>827</v>
      </c>
      <c r="E90" s="13">
        <v>3</v>
      </c>
      <c r="F90" s="13">
        <v>5</v>
      </c>
      <c r="G90" s="13" t="s">
        <v>117</v>
      </c>
      <c r="H90" s="13">
        <v>69</v>
      </c>
      <c r="I90" s="13">
        <v>76</v>
      </c>
      <c r="J90" s="13" t="s">
        <v>205</v>
      </c>
      <c r="K90" s="13" t="s">
        <v>205</v>
      </c>
      <c r="L90" s="13">
        <v>145</v>
      </c>
    </row>
    <row r="91" spans="1:15" ht="15.75" thickBot="1">
      <c r="A91" s="14" t="s">
        <v>853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</row>
    <row r="92" spans="1:15" ht="15.75" thickBot="1">
      <c r="A92" s="11" t="s">
        <v>270</v>
      </c>
      <c r="B92" s="38">
        <v>64</v>
      </c>
      <c r="C92" s="12" t="s">
        <v>79</v>
      </c>
      <c r="D92" s="12" t="s">
        <v>79</v>
      </c>
      <c r="E92" s="13">
        <v>4</v>
      </c>
      <c r="F92" s="13">
        <v>5</v>
      </c>
      <c r="G92" s="13" t="s">
        <v>117</v>
      </c>
      <c r="H92" s="13">
        <v>70</v>
      </c>
      <c r="I92" s="13">
        <v>76</v>
      </c>
      <c r="J92" s="13" t="s">
        <v>205</v>
      </c>
      <c r="K92" s="13" t="s">
        <v>205</v>
      </c>
      <c r="L92" s="13">
        <v>146</v>
      </c>
    </row>
    <row r="93" spans="1:15" ht="15.75" thickBot="1">
      <c r="A93" s="11" t="s">
        <v>270</v>
      </c>
      <c r="B93" s="37">
        <v>26</v>
      </c>
      <c r="C93" s="12" t="s">
        <v>53</v>
      </c>
      <c r="D93" s="12" t="s">
        <v>53</v>
      </c>
      <c r="E93" s="13">
        <v>4</v>
      </c>
      <c r="F93" s="13" t="s">
        <v>121</v>
      </c>
      <c r="G93" s="13" t="s">
        <v>117</v>
      </c>
      <c r="H93" s="13">
        <v>75</v>
      </c>
      <c r="I93" s="13">
        <v>71</v>
      </c>
      <c r="J93" s="13" t="s">
        <v>205</v>
      </c>
      <c r="K93" s="13" t="s">
        <v>205</v>
      </c>
      <c r="L93" s="13">
        <v>146</v>
      </c>
    </row>
    <row r="94" spans="1:15" ht="15.75" thickBot="1">
      <c r="A94" s="11" t="s">
        <v>270</v>
      </c>
      <c r="B94" s="38">
        <v>29</v>
      </c>
      <c r="C94" s="12" t="s">
        <v>62</v>
      </c>
      <c r="D94" s="12" t="s">
        <v>62</v>
      </c>
      <c r="E94" s="13">
        <v>4</v>
      </c>
      <c r="F94" s="13">
        <v>3</v>
      </c>
      <c r="G94" s="13" t="s">
        <v>117</v>
      </c>
      <c r="H94" s="13">
        <v>72</v>
      </c>
      <c r="I94" s="13">
        <v>74</v>
      </c>
      <c r="J94" s="13" t="s">
        <v>205</v>
      </c>
      <c r="K94" s="13" t="s">
        <v>205</v>
      </c>
      <c r="L94" s="13">
        <v>146</v>
      </c>
    </row>
    <row r="95" spans="1:15" ht="15.75" thickBot="1">
      <c r="A95" s="11" t="s">
        <v>270</v>
      </c>
      <c r="B95" s="38">
        <v>54</v>
      </c>
      <c r="C95" s="12" t="s">
        <v>66</v>
      </c>
      <c r="D95" s="12" t="s">
        <v>66</v>
      </c>
      <c r="E95" s="13">
        <v>4</v>
      </c>
      <c r="F95" s="13">
        <v>4</v>
      </c>
      <c r="G95" s="13" t="s">
        <v>117</v>
      </c>
      <c r="H95" s="13">
        <v>71</v>
      </c>
      <c r="I95" s="13">
        <v>75</v>
      </c>
      <c r="J95" s="13" t="s">
        <v>205</v>
      </c>
      <c r="K95" s="13" t="s">
        <v>205</v>
      </c>
      <c r="L95" s="13">
        <v>146</v>
      </c>
    </row>
    <row r="96" spans="1:15" ht="15.75" thickBot="1">
      <c r="A96" s="11" t="s">
        <v>270</v>
      </c>
      <c r="B96" s="37">
        <v>47</v>
      </c>
      <c r="C96" s="12" t="s">
        <v>187</v>
      </c>
      <c r="D96" s="12" t="s">
        <v>187</v>
      </c>
      <c r="E96" s="13">
        <v>4</v>
      </c>
      <c r="F96" s="13">
        <v>-2</v>
      </c>
      <c r="G96" s="13" t="s">
        <v>117</v>
      </c>
      <c r="H96" s="13">
        <v>77</v>
      </c>
      <c r="I96" s="13">
        <v>69</v>
      </c>
      <c r="J96" s="13" t="s">
        <v>205</v>
      </c>
      <c r="K96" s="13" t="s">
        <v>205</v>
      </c>
      <c r="L96" s="13">
        <v>146</v>
      </c>
    </row>
    <row r="97" spans="1:12" ht="15.75" thickBot="1">
      <c r="A97" s="11" t="s">
        <v>270</v>
      </c>
      <c r="B97" s="38">
        <v>9</v>
      </c>
      <c r="C97" s="12" t="s">
        <v>89</v>
      </c>
      <c r="D97" s="12" t="s">
        <v>89</v>
      </c>
      <c r="E97" s="13">
        <v>4</v>
      </c>
      <c r="F97" s="13">
        <v>2</v>
      </c>
      <c r="G97" s="13" t="s">
        <v>117</v>
      </c>
      <c r="H97" s="13">
        <v>73</v>
      </c>
      <c r="I97" s="13">
        <v>73</v>
      </c>
      <c r="J97" s="13" t="s">
        <v>205</v>
      </c>
      <c r="K97" s="13" t="s">
        <v>205</v>
      </c>
      <c r="L97" s="13">
        <v>146</v>
      </c>
    </row>
    <row r="98" spans="1:12" ht="15.75" thickBot="1">
      <c r="A98" s="11" t="s">
        <v>270</v>
      </c>
      <c r="B98" s="37">
        <v>9</v>
      </c>
      <c r="C98" s="12" t="s">
        <v>88</v>
      </c>
      <c r="D98" s="12" t="s">
        <v>88</v>
      </c>
      <c r="E98" s="13">
        <v>4</v>
      </c>
      <c r="F98" s="13">
        <v>1</v>
      </c>
      <c r="G98" s="13" t="s">
        <v>117</v>
      </c>
      <c r="H98" s="13">
        <v>74</v>
      </c>
      <c r="I98" s="13">
        <v>72</v>
      </c>
      <c r="J98" s="13" t="s">
        <v>205</v>
      </c>
      <c r="K98" s="13" t="s">
        <v>205</v>
      </c>
      <c r="L98" s="13">
        <v>146</v>
      </c>
    </row>
    <row r="99" spans="1:12" ht="15.75" thickBot="1">
      <c r="A99" s="11" t="s">
        <v>270</v>
      </c>
      <c r="B99" s="37">
        <v>9</v>
      </c>
      <c r="C99" s="12" t="s">
        <v>294</v>
      </c>
      <c r="D99" s="12" t="s">
        <v>294</v>
      </c>
      <c r="E99" s="13">
        <v>4</v>
      </c>
      <c r="F99" s="13">
        <v>1</v>
      </c>
      <c r="G99" s="13" t="s">
        <v>117</v>
      </c>
      <c r="H99" s="13">
        <v>74</v>
      </c>
      <c r="I99" s="13">
        <v>72</v>
      </c>
      <c r="J99" s="13" t="s">
        <v>205</v>
      </c>
      <c r="K99" s="13" t="s">
        <v>205</v>
      </c>
      <c r="L99" s="13">
        <v>146</v>
      </c>
    </row>
    <row r="100" spans="1:12" ht="15.75" thickBot="1">
      <c r="A100" s="11" t="s">
        <v>270</v>
      </c>
      <c r="B100" s="38">
        <v>29</v>
      </c>
      <c r="C100" s="12" t="s">
        <v>95</v>
      </c>
      <c r="D100" s="12" t="s">
        <v>95</v>
      </c>
      <c r="E100" s="13">
        <v>4</v>
      </c>
      <c r="F100" s="13">
        <v>3</v>
      </c>
      <c r="G100" s="13" t="s">
        <v>117</v>
      </c>
      <c r="H100" s="13">
        <v>72</v>
      </c>
      <c r="I100" s="13">
        <v>74</v>
      </c>
      <c r="J100" s="13" t="s">
        <v>205</v>
      </c>
      <c r="K100" s="13" t="s">
        <v>205</v>
      </c>
      <c r="L100" s="13">
        <v>146</v>
      </c>
    </row>
    <row r="101" spans="1:12" ht="15.75" thickBot="1">
      <c r="A101" s="11" t="s">
        <v>270</v>
      </c>
      <c r="B101" s="38">
        <v>54</v>
      </c>
      <c r="C101" s="12" t="s">
        <v>138</v>
      </c>
      <c r="D101" s="12" t="s">
        <v>138</v>
      </c>
      <c r="E101" s="13">
        <v>4</v>
      </c>
      <c r="F101" s="13">
        <v>4</v>
      </c>
      <c r="G101" s="13" t="s">
        <v>117</v>
      </c>
      <c r="H101" s="13">
        <v>71</v>
      </c>
      <c r="I101" s="13">
        <v>75</v>
      </c>
      <c r="J101" s="13" t="s">
        <v>205</v>
      </c>
      <c r="K101" s="13" t="s">
        <v>205</v>
      </c>
      <c r="L101" s="13">
        <v>146</v>
      </c>
    </row>
    <row r="102" spans="1:12" ht="15.75" thickBot="1">
      <c r="A102" s="11" t="s">
        <v>270</v>
      </c>
      <c r="B102" s="38">
        <v>9</v>
      </c>
      <c r="C102" s="12" t="s">
        <v>42</v>
      </c>
      <c r="D102" s="12" t="s">
        <v>42</v>
      </c>
      <c r="E102" s="13">
        <v>4</v>
      </c>
      <c r="F102" s="13">
        <v>2</v>
      </c>
      <c r="G102" s="13" t="s">
        <v>117</v>
      </c>
      <c r="H102" s="13">
        <v>73</v>
      </c>
      <c r="I102" s="13">
        <v>73</v>
      </c>
      <c r="J102" s="13" t="s">
        <v>205</v>
      </c>
      <c r="K102" s="13" t="s">
        <v>205</v>
      </c>
      <c r="L102" s="13">
        <v>146</v>
      </c>
    </row>
    <row r="103" spans="1:12" ht="15.75" thickBot="1">
      <c r="A103" s="11" t="s">
        <v>270</v>
      </c>
      <c r="B103" s="37">
        <v>9</v>
      </c>
      <c r="C103" s="12" t="s">
        <v>831</v>
      </c>
      <c r="D103" s="12" t="s">
        <v>831</v>
      </c>
      <c r="E103" s="13">
        <v>4</v>
      </c>
      <c r="F103" s="13">
        <v>1</v>
      </c>
      <c r="G103" s="13" t="s">
        <v>117</v>
      </c>
      <c r="H103" s="13">
        <v>74</v>
      </c>
      <c r="I103" s="13">
        <v>72</v>
      </c>
      <c r="J103" s="13" t="s">
        <v>205</v>
      </c>
      <c r="K103" s="13" t="s">
        <v>205</v>
      </c>
      <c r="L103" s="13">
        <v>146</v>
      </c>
    </row>
    <row r="104" spans="1:12" ht="15.75" thickBot="1">
      <c r="A104" s="11" t="s">
        <v>270</v>
      </c>
      <c r="B104" s="37">
        <v>26</v>
      </c>
      <c r="C104" s="12" t="s">
        <v>86</v>
      </c>
      <c r="D104" s="12" t="s">
        <v>86</v>
      </c>
      <c r="E104" s="13">
        <v>4</v>
      </c>
      <c r="F104" s="13" t="s">
        <v>121</v>
      </c>
      <c r="G104" s="13" t="s">
        <v>117</v>
      </c>
      <c r="H104" s="13">
        <v>75</v>
      </c>
      <c r="I104" s="13">
        <v>71</v>
      </c>
      <c r="J104" s="13" t="s">
        <v>205</v>
      </c>
      <c r="K104" s="13" t="s">
        <v>205</v>
      </c>
      <c r="L104" s="13">
        <v>146</v>
      </c>
    </row>
    <row r="105" spans="1:12" ht="15.75" thickBot="1">
      <c r="A105" s="11" t="s">
        <v>270</v>
      </c>
      <c r="B105" s="38">
        <v>29</v>
      </c>
      <c r="C105" s="12" t="s">
        <v>181</v>
      </c>
      <c r="D105" s="12" t="s">
        <v>181</v>
      </c>
      <c r="E105" s="13">
        <v>4</v>
      </c>
      <c r="F105" s="13">
        <v>3</v>
      </c>
      <c r="G105" s="13" t="s">
        <v>117</v>
      </c>
      <c r="H105" s="13">
        <v>72</v>
      </c>
      <c r="I105" s="13">
        <v>74</v>
      </c>
      <c r="J105" s="13" t="s">
        <v>205</v>
      </c>
      <c r="K105" s="13" t="s">
        <v>205</v>
      </c>
      <c r="L105" s="13">
        <v>146</v>
      </c>
    </row>
    <row r="106" spans="1:12" ht="15.75" thickBot="1">
      <c r="A106" s="11" t="s">
        <v>270</v>
      </c>
      <c r="B106" s="37">
        <v>9</v>
      </c>
      <c r="C106" s="12" t="s">
        <v>157</v>
      </c>
      <c r="D106" s="12" t="s">
        <v>157</v>
      </c>
      <c r="E106" s="13">
        <v>4</v>
      </c>
      <c r="F106" s="13">
        <v>1</v>
      </c>
      <c r="G106" s="13" t="s">
        <v>117</v>
      </c>
      <c r="H106" s="13">
        <v>74</v>
      </c>
      <c r="I106" s="13">
        <v>72</v>
      </c>
      <c r="J106" s="13" t="s">
        <v>205</v>
      </c>
      <c r="K106" s="13" t="s">
        <v>205</v>
      </c>
      <c r="L106" s="13">
        <v>146</v>
      </c>
    </row>
    <row r="107" spans="1:12" ht="15.75" thickBot="1">
      <c r="A107" s="11" t="s">
        <v>849</v>
      </c>
      <c r="B107" s="37">
        <v>25</v>
      </c>
      <c r="C107" s="12" t="s">
        <v>34</v>
      </c>
      <c r="D107" s="12" t="s">
        <v>34</v>
      </c>
      <c r="E107" s="13">
        <v>5</v>
      </c>
      <c r="F107" s="13" t="s">
        <v>121</v>
      </c>
      <c r="G107" s="13" t="s">
        <v>117</v>
      </c>
      <c r="H107" s="13">
        <v>76</v>
      </c>
      <c r="I107" s="13">
        <v>71</v>
      </c>
      <c r="J107" s="13" t="s">
        <v>205</v>
      </c>
      <c r="K107" s="13" t="s">
        <v>205</v>
      </c>
      <c r="L107" s="13">
        <v>147</v>
      </c>
    </row>
    <row r="108" spans="1:12" ht="15.75" thickBot="1">
      <c r="A108" s="11" t="s">
        <v>849</v>
      </c>
      <c r="B108" s="38">
        <v>44</v>
      </c>
      <c r="C108" s="12" t="s">
        <v>211</v>
      </c>
      <c r="D108" s="12" t="s">
        <v>211</v>
      </c>
      <c r="E108" s="13">
        <v>5</v>
      </c>
      <c r="F108" s="13">
        <v>4</v>
      </c>
      <c r="G108" s="13" t="s">
        <v>117</v>
      </c>
      <c r="H108" s="13">
        <v>72</v>
      </c>
      <c r="I108" s="13">
        <v>75</v>
      </c>
      <c r="J108" s="13" t="s">
        <v>205</v>
      </c>
      <c r="K108" s="13" t="s">
        <v>205</v>
      </c>
      <c r="L108" s="13">
        <v>147</v>
      </c>
    </row>
    <row r="109" spans="1:12" ht="15.75" thickBot="1">
      <c r="A109" s="11" t="s">
        <v>849</v>
      </c>
      <c r="B109" s="38">
        <v>24</v>
      </c>
      <c r="C109" s="12" t="s">
        <v>209</v>
      </c>
      <c r="D109" s="12" t="s">
        <v>209</v>
      </c>
      <c r="E109" s="13">
        <v>5</v>
      </c>
      <c r="F109" s="13">
        <v>3</v>
      </c>
      <c r="G109" s="13" t="s">
        <v>117</v>
      </c>
      <c r="H109" s="13">
        <v>73</v>
      </c>
      <c r="I109" s="13">
        <v>74</v>
      </c>
      <c r="J109" s="13" t="s">
        <v>205</v>
      </c>
      <c r="K109" s="13" t="s">
        <v>205</v>
      </c>
      <c r="L109" s="13">
        <v>147</v>
      </c>
    </row>
    <row r="110" spans="1:12" ht="15.75" thickBot="1">
      <c r="A110" s="11" t="s">
        <v>849</v>
      </c>
      <c r="B110" s="38">
        <v>69</v>
      </c>
      <c r="C110" s="12" t="s">
        <v>47</v>
      </c>
      <c r="D110" s="12" t="s">
        <v>47</v>
      </c>
      <c r="E110" s="13">
        <v>5</v>
      </c>
      <c r="F110" s="13">
        <v>5</v>
      </c>
      <c r="G110" s="13" t="s">
        <v>117</v>
      </c>
      <c r="H110" s="13">
        <v>71</v>
      </c>
      <c r="I110" s="13">
        <v>76</v>
      </c>
      <c r="J110" s="13" t="s">
        <v>205</v>
      </c>
      <c r="K110" s="13" t="s">
        <v>205</v>
      </c>
      <c r="L110" s="13">
        <v>147</v>
      </c>
    </row>
    <row r="111" spans="1:12" ht="15.75" thickBot="1">
      <c r="A111" s="11" t="s">
        <v>849</v>
      </c>
      <c r="B111" s="38">
        <v>6</v>
      </c>
      <c r="C111" s="12" t="s">
        <v>149</v>
      </c>
      <c r="D111" s="12" t="s">
        <v>149</v>
      </c>
      <c r="E111" s="13">
        <v>5</v>
      </c>
      <c r="F111" s="13">
        <v>2</v>
      </c>
      <c r="G111" s="13" t="s">
        <v>117</v>
      </c>
      <c r="H111" s="13">
        <v>74</v>
      </c>
      <c r="I111" s="13">
        <v>73</v>
      </c>
      <c r="J111" s="13" t="s">
        <v>205</v>
      </c>
      <c r="K111" s="13" t="s">
        <v>205</v>
      </c>
      <c r="L111" s="13">
        <v>147</v>
      </c>
    </row>
    <row r="112" spans="1:12" ht="15.75" thickBot="1">
      <c r="A112" s="11" t="s">
        <v>849</v>
      </c>
      <c r="B112" s="38">
        <v>69</v>
      </c>
      <c r="C112" s="12" t="s">
        <v>96</v>
      </c>
      <c r="D112" s="12" t="s">
        <v>96</v>
      </c>
      <c r="E112" s="13">
        <v>5</v>
      </c>
      <c r="F112" s="13">
        <v>5</v>
      </c>
      <c r="G112" s="13" t="s">
        <v>117</v>
      </c>
      <c r="H112" s="13">
        <v>71</v>
      </c>
      <c r="I112" s="13">
        <v>76</v>
      </c>
      <c r="J112" s="13" t="s">
        <v>205</v>
      </c>
      <c r="K112" s="13" t="s">
        <v>205</v>
      </c>
      <c r="L112" s="13">
        <v>147</v>
      </c>
    </row>
    <row r="113" spans="1:12" ht="15.75" thickBot="1">
      <c r="A113" s="11" t="s">
        <v>849</v>
      </c>
      <c r="B113" s="37">
        <v>32</v>
      </c>
      <c r="C113" s="12" t="s">
        <v>41</v>
      </c>
      <c r="D113" s="12" t="s">
        <v>41</v>
      </c>
      <c r="E113" s="13">
        <v>5</v>
      </c>
      <c r="F113" s="13">
        <v>-1</v>
      </c>
      <c r="G113" s="13" t="s">
        <v>117</v>
      </c>
      <c r="H113" s="13">
        <v>77</v>
      </c>
      <c r="I113" s="13">
        <v>70</v>
      </c>
      <c r="J113" s="13" t="s">
        <v>205</v>
      </c>
      <c r="K113" s="13" t="s">
        <v>205</v>
      </c>
      <c r="L113" s="13">
        <v>147</v>
      </c>
    </row>
    <row r="114" spans="1:12" ht="15.75" thickBot="1">
      <c r="A114" s="11" t="s">
        <v>849</v>
      </c>
      <c r="B114" s="38">
        <v>6</v>
      </c>
      <c r="C114" s="12" t="s">
        <v>285</v>
      </c>
      <c r="D114" s="12" t="s">
        <v>285</v>
      </c>
      <c r="E114" s="13">
        <v>5</v>
      </c>
      <c r="F114" s="13">
        <v>2</v>
      </c>
      <c r="G114" s="13" t="s">
        <v>117</v>
      </c>
      <c r="H114" s="13">
        <v>74</v>
      </c>
      <c r="I114" s="13">
        <v>73</v>
      </c>
      <c r="J114" s="13" t="s">
        <v>205</v>
      </c>
      <c r="K114" s="13" t="s">
        <v>205</v>
      </c>
      <c r="L114" s="13">
        <v>147</v>
      </c>
    </row>
    <row r="115" spans="1:12" ht="15.75" thickBot="1">
      <c r="A115" s="11" t="s">
        <v>849</v>
      </c>
      <c r="B115" s="38">
        <v>6</v>
      </c>
      <c r="C115" s="12" t="s">
        <v>136</v>
      </c>
      <c r="D115" s="12" t="s">
        <v>136</v>
      </c>
      <c r="E115" s="13">
        <v>5</v>
      </c>
      <c r="F115" s="13">
        <v>2</v>
      </c>
      <c r="G115" s="13" t="s">
        <v>117</v>
      </c>
      <c r="H115" s="13">
        <v>74</v>
      </c>
      <c r="I115" s="13">
        <v>73</v>
      </c>
      <c r="J115" s="13" t="s">
        <v>205</v>
      </c>
      <c r="K115" s="13" t="s">
        <v>205</v>
      </c>
      <c r="L115" s="13">
        <v>147</v>
      </c>
    </row>
    <row r="116" spans="1:12" ht="15.75" thickBot="1">
      <c r="A116" s="11" t="s">
        <v>849</v>
      </c>
      <c r="B116" s="38">
        <v>69</v>
      </c>
      <c r="C116" s="12" t="s">
        <v>178</v>
      </c>
      <c r="D116" s="12" t="s">
        <v>178</v>
      </c>
      <c r="E116" s="13">
        <v>5</v>
      </c>
      <c r="F116" s="13">
        <v>5</v>
      </c>
      <c r="G116" s="13" t="s">
        <v>117</v>
      </c>
      <c r="H116" s="13">
        <v>71</v>
      </c>
      <c r="I116" s="13">
        <v>76</v>
      </c>
      <c r="J116" s="13" t="s">
        <v>205</v>
      </c>
      <c r="K116" s="13" t="s">
        <v>205</v>
      </c>
      <c r="L116" s="13">
        <v>147</v>
      </c>
    </row>
    <row r="117" spans="1:12" ht="15.75" thickBot="1">
      <c r="A117" s="11" t="s">
        <v>849</v>
      </c>
      <c r="B117" s="38">
        <v>24</v>
      </c>
      <c r="C117" s="12" t="s">
        <v>331</v>
      </c>
      <c r="D117" s="12" t="s">
        <v>331</v>
      </c>
      <c r="E117" s="13">
        <v>5</v>
      </c>
      <c r="F117" s="13">
        <v>3</v>
      </c>
      <c r="G117" s="13" t="s">
        <v>117</v>
      </c>
      <c r="H117" s="13">
        <v>73</v>
      </c>
      <c r="I117" s="13">
        <v>74</v>
      </c>
      <c r="J117" s="13" t="s">
        <v>205</v>
      </c>
      <c r="K117" s="13" t="s">
        <v>205</v>
      </c>
      <c r="L117" s="13">
        <v>147</v>
      </c>
    </row>
    <row r="118" spans="1:12" ht="15.75" thickBot="1">
      <c r="A118" s="11" t="s">
        <v>849</v>
      </c>
      <c r="B118" s="37">
        <v>32</v>
      </c>
      <c r="C118" s="12" t="s">
        <v>262</v>
      </c>
      <c r="D118" s="12" t="s">
        <v>262</v>
      </c>
      <c r="E118" s="13">
        <v>5</v>
      </c>
      <c r="F118" s="13">
        <v>-1</v>
      </c>
      <c r="G118" s="13" t="s">
        <v>117</v>
      </c>
      <c r="H118" s="13">
        <v>77</v>
      </c>
      <c r="I118" s="13">
        <v>70</v>
      </c>
      <c r="J118" s="13" t="s">
        <v>205</v>
      </c>
      <c r="K118" s="13" t="s">
        <v>205</v>
      </c>
      <c r="L118" s="13">
        <v>147</v>
      </c>
    </row>
    <row r="119" spans="1:12" ht="15.75" thickBot="1">
      <c r="A119" s="11" t="s">
        <v>849</v>
      </c>
      <c r="B119" s="37">
        <v>39</v>
      </c>
      <c r="C119" s="12" t="s">
        <v>183</v>
      </c>
      <c r="D119" s="12" t="s">
        <v>183</v>
      </c>
      <c r="E119" s="13">
        <v>5</v>
      </c>
      <c r="F119" s="13">
        <v>-2</v>
      </c>
      <c r="G119" s="13" t="s">
        <v>117</v>
      </c>
      <c r="H119" s="13">
        <v>78</v>
      </c>
      <c r="I119" s="13">
        <v>69</v>
      </c>
      <c r="J119" s="13" t="s">
        <v>205</v>
      </c>
      <c r="K119" s="13" t="s">
        <v>205</v>
      </c>
      <c r="L119" s="13">
        <v>147</v>
      </c>
    </row>
    <row r="120" spans="1:12" ht="15.75" thickBot="1">
      <c r="A120" s="11" t="s">
        <v>279</v>
      </c>
      <c r="B120" s="38">
        <v>2</v>
      </c>
      <c r="C120" s="12" t="s">
        <v>71</v>
      </c>
      <c r="D120" s="12" t="s">
        <v>71</v>
      </c>
      <c r="E120" s="13">
        <v>6</v>
      </c>
      <c r="F120" s="13">
        <v>2</v>
      </c>
      <c r="G120" s="13" t="s">
        <v>117</v>
      </c>
      <c r="H120" s="13">
        <v>75</v>
      </c>
      <c r="I120" s="13">
        <v>73</v>
      </c>
      <c r="J120" s="13" t="s">
        <v>205</v>
      </c>
      <c r="K120" s="13" t="s">
        <v>205</v>
      </c>
      <c r="L120" s="13">
        <v>148</v>
      </c>
    </row>
    <row r="121" spans="1:12" ht="15.75" thickBot="1">
      <c r="A121" s="11" t="s">
        <v>279</v>
      </c>
      <c r="B121" s="38">
        <v>57</v>
      </c>
      <c r="C121" s="12" t="s">
        <v>841</v>
      </c>
      <c r="D121" s="12" t="s">
        <v>841</v>
      </c>
      <c r="E121" s="13">
        <v>6</v>
      </c>
      <c r="F121" s="13">
        <v>5</v>
      </c>
      <c r="G121" s="13" t="s">
        <v>117</v>
      </c>
      <c r="H121" s="13">
        <v>72</v>
      </c>
      <c r="I121" s="13">
        <v>76</v>
      </c>
      <c r="J121" s="13" t="s">
        <v>205</v>
      </c>
      <c r="K121" s="13" t="s">
        <v>205</v>
      </c>
      <c r="L121" s="13">
        <v>148</v>
      </c>
    </row>
    <row r="122" spans="1:12" ht="15.75" thickBot="1">
      <c r="A122" s="11" t="s">
        <v>279</v>
      </c>
      <c r="B122" s="38">
        <v>2</v>
      </c>
      <c r="C122" s="12" t="s">
        <v>64</v>
      </c>
      <c r="D122" s="12" t="s">
        <v>64</v>
      </c>
      <c r="E122" s="13">
        <v>6</v>
      </c>
      <c r="F122" s="13">
        <v>2</v>
      </c>
      <c r="G122" s="13" t="s">
        <v>117</v>
      </c>
      <c r="H122" s="13">
        <v>75</v>
      </c>
      <c r="I122" s="13">
        <v>73</v>
      </c>
      <c r="J122" s="13" t="s">
        <v>205</v>
      </c>
      <c r="K122" s="13" t="s">
        <v>205</v>
      </c>
      <c r="L122" s="13">
        <v>148</v>
      </c>
    </row>
    <row r="123" spans="1:12" ht="15.75" thickBot="1">
      <c r="A123" s="11" t="s">
        <v>279</v>
      </c>
      <c r="B123" s="38">
        <v>19</v>
      </c>
      <c r="C123" s="12" t="s">
        <v>249</v>
      </c>
      <c r="D123" s="12" t="s">
        <v>249</v>
      </c>
      <c r="E123" s="13">
        <v>6</v>
      </c>
      <c r="F123" s="13">
        <v>3</v>
      </c>
      <c r="G123" s="13" t="s">
        <v>117</v>
      </c>
      <c r="H123" s="13">
        <v>74</v>
      </c>
      <c r="I123" s="13">
        <v>74</v>
      </c>
      <c r="J123" s="13" t="s">
        <v>205</v>
      </c>
      <c r="K123" s="13" t="s">
        <v>205</v>
      </c>
      <c r="L123" s="13">
        <v>148</v>
      </c>
    </row>
    <row r="124" spans="1:12" ht="15.75" thickBot="1">
      <c r="A124" s="11" t="s">
        <v>279</v>
      </c>
      <c r="B124" s="38">
        <v>2</v>
      </c>
      <c r="C124" s="12" t="s">
        <v>272</v>
      </c>
      <c r="D124" s="12" t="s">
        <v>272</v>
      </c>
      <c r="E124" s="13">
        <v>6</v>
      </c>
      <c r="F124" s="13">
        <v>2</v>
      </c>
      <c r="G124" s="13" t="s">
        <v>117</v>
      </c>
      <c r="H124" s="13">
        <v>75</v>
      </c>
      <c r="I124" s="13">
        <v>73</v>
      </c>
      <c r="J124" s="13" t="s">
        <v>205</v>
      </c>
      <c r="K124" s="13" t="s">
        <v>205</v>
      </c>
      <c r="L124" s="13">
        <v>148</v>
      </c>
    </row>
    <row r="125" spans="1:12" ht="15.75" thickBot="1">
      <c r="A125" s="11" t="s">
        <v>279</v>
      </c>
      <c r="B125" s="38">
        <v>19</v>
      </c>
      <c r="C125" s="12" t="s">
        <v>461</v>
      </c>
      <c r="D125" s="12" t="s">
        <v>461</v>
      </c>
      <c r="E125" s="13">
        <v>6</v>
      </c>
      <c r="F125" s="13">
        <v>3</v>
      </c>
      <c r="G125" s="13" t="s">
        <v>117</v>
      </c>
      <c r="H125" s="13">
        <v>74</v>
      </c>
      <c r="I125" s="13">
        <v>74</v>
      </c>
      <c r="J125" s="13" t="s">
        <v>205</v>
      </c>
      <c r="K125" s="13" t="s">
        <v>205</v>
      </c>
      <c r="L125" s="13">
        <v>148</v>
      </c>
    </row>
    <row r="126" spans="1:12" ht="15.75" thickBot="1">
      <c r="A126" s="11" t="s">
        <v>279</v>
      </c>
      <c r="B126" s="38">
        <v>2</v>
      </c>
      <c r="C126" s="12" t="s">
        <v>829</v>
      </c>
      <c r="D126" s="12" t="s">
        <v>829</v>
      </c>
      <c r="E126" s="13">
        <v>6</v>
      </c>
      <c r="F126" s="13">
        <v>2</v>
      </c>
      <c r="G126" s="13" t="s">
        <v>117</v>
      </c>
      <c r="H126" s="13">
        <v>75</v>
      </c>
      <c r="I126" s="13">
        <v>73</v>
      </c>
      <c r="J126" s="13" t="s">
        <v>205</v>
      </c>
      <c r="K126" s="13" t="s">
        <v>205</v>
      </c>
      <c r="L126" s="13">
        <v>148</v>
      </c>
    </row>
    <row r="127" spans="1:12" ht="15.75" thickBot="1">
      <c r="A127" s="11" t="s">
        <v>279</v>
      </c>
      <c r="B127" s="37">
        <v>12</v>
      </c>
      <c r="C127" s="12" t="s">
        <v>75</v>
      </c>
      <c r="D127" s="12" t="s">
        <v>75</v>
      </c>
      <c r="E127" s="13">
        <v>6</v>
      </c>
      <c r="F127" s="13">
        <v>1</v>
      </c>
      <c r="G127" s="13" t="s">
        <v>117</v>
      </c>
      <c r="H127" s="13">
        <v>76</v>
      </c>
      <c r="I127" s="13">
        <v>72</v>
      </c>
      <c r="J127" s="13" t="s">
        <v>205</v>
      </c>
      <c r="K127" s="13" t="s">
        <v>205</v>
      </c>
      <c r="L127" s="13">
        <v>148</v>
      </c>
    </row>
    <row r="128" spans="1:12" ht="15.75" thickBot="1">
      <c r="A128" s="11" t="s">
        <v>279</v>
      </c>
      <c r="B128" s="37">
        <v>19</v>
      </c>
      <c r="C128" s="12" t="s">
        <v>32</v>
      </c>
      <c r="D128" s="12" t="s">
        <v>32</v>
      </c>
      <c r="E128" s="13">
        <v>6</v>
      </c>
      <c r="F128" s="13" t="s">
        <v>121</v>
      </c>
      <c r="G128" s="13" t="s">
        <v>117</v>
      </c>
      <c r="H128" s="13">
        <v>77</v>
      </c>
      <c r="I128" s="13">
        <v>71</v>
      </c>
      <c r="J128" s="13" t="s">
        <v>205</v>
      </c>
      <c r="K128" s="13" t="s">
        <v>205</v>
      </c>
      <c r="L128" s="13">
        <v>148</v>
      </c>
    </row>
    <row r="129" spans="1:12" ht="15.75" thickBot="1">
      <c r="A129" s="11" t="s">
        <v>279</v>
      </c>
      <c r="B129" s="38">
        <v>82</v>
      </c>
      <c r="C129" s="12" t="s">
        <v>74</v>
      </c>
      <c r="D129" s="12" t="s">
        <v>74</v>
      </c>
      <c r="E129" s="13">
        <v>6</v>
      </c>
      <c r="F129" s="13">
        <v>6</v>
      </c>
      <c r="G129" s="13" t="s">
        <v>117</v>
      </c>
      <c r="H129" s="13">
        <v>71</v>
      </c>
      <c r="I129" s="13">
        <v>77</v>
      </c>
      <c r="J129" s="13" t="s">
        <v>205</v>
      </c>
      <c r="K129" s="13" t="s">
        <v>205</v>
      </c>
      <c r="L129" s="13">
        <v>148</v>
      </c>
    </row>
    <row r="130" spans="1:12" ht="15.75" thickBot="1">
      <c r="A130" s="11" t="s">
        <v>279</v>
      </c>
      <c r="B130" s="38">
        <v>2</v>
      </c>
      <c r="C130" s="12" t="s">
        <v>837</v>
      </c>
      <c r="D130" s="12" t="s">
        <v>837</v>
      </c>
      <c r="E130" s="13">
        <v>6</v>
      </c>
      <c r="F130" s="13">
        <v>2</v>
      </c>
      <c r="G130" s="13" t="s">
        <v>117</v>
      </c>
      <c r="H130" s="13">
        <v>75</v>
      </c>
      <c r="I130" s="13">
        <v>73</v>
      </c>
      <c r="J130" s="13" t="s">
        <v>205</v>
      </c>
      <c r="K130" s="13" t="s">
        <v>205</v>
      </c>
      <c r="L130" s="13">
        <v>148</v>
      </c>
    </row>
    <row r="131" spans="1:12" ht="15.75" thickBot="1">
      <c r="A131" s="11" t="s">
        <v>850</v>
      </c>
      <c r="B131" s="38">
        <v>120</v>
      </c>
      <c r="C131" s="12" t="s">
        <v>321</v>
      </c>
      <c r="D131" s="12" t="s">
        <v>321</v>
      </c>
      <c r="E131" s="13">
        <v>7</v>
      </c>
      <c r="F131" s="13">
        <v>10</v>
      </c>
      <c r="G131" s="13" t="s">
        <v>117</v>
      </c>
      <c r="H131" s="13">
        <v>68</v>
      </c>
      <c r="I131" s="13">
        <v>81</v>
      </c>
      <c r="J131" s="13" t="s">
        <v>205</v>
      </c>
      <c r="K131" s="13" t="s">
        <v>205</v>
      </c>
      <c r="L131" s="13">
        <v>149</v>
      </c>
    </row>
    <row r="132" spans="1:12" ht="15.75" thickBot="1">
      <c r="A132" s="11" t="s">
        <v>850</v>
      </c>
      <c r="B132" s="38">
        <v>48</v>
      </c>
      <c r="C132" s="12" t="s">
        <v>295</v>
      </c>
      <c r="D132" s="12" t="s">
        <v>295</v>
      </c>
      <c r="E132" s="13">
        <v>7</v>
      </c>
      <c r="F132" s="13">
        <v>5</v>
      </c>
      <c r="G132" s="13" t="s">
        <v>117</v>
      </c>
      <c r="H132" s="13">
        <v>73</v>
      </c>
      <c r="I132" s="13">
        <v>76</v>
      </c>
      <c r="J132" s="13" t="s">
        <v>205</v>
      </c>
      <c r="K132" s="13" t="s">
        <v>205</v>
      </c>
      <c r="L132" s="13">
        <v>149</v>
      </c>
    </row>
    <row r="133" spans="1:12" ht="15.75" thickBot="1">
      <c r="A133" s="11" t="s">
        <v>850</v>
      </c>
      <c r="B133" s="37">
        <v>1</v>
      </c>
      <c r="C133" s="12" t="s">
        <v>185</v>
      </c>
      <c r="D133" s="12" t="s">
        <v>185</v>
      </c>
      <c r="E133" s="13">
        <v>7</v>
      </c>
      <c r="F133" s="13">
        <v>2</v>
      </c>
      <c r="G133" s="13" t="s">
        <v>117</v>
      </c>
      <c r="H133" s="13">
        <v>76</v>
      </c>
      <c r="I133" s="13">
        <v>73</v>
      </c>
      <c r="J133" s="13" t="s">
        <v>205</v>
      </c>
      <c r="K133" s="13" t="s">
        <v>205</v>
      </c>
      <c r="L133" s="13">
        <v>149</v>
      </c>
    </row>
    <row r="134" spans="1:12" ht="15.75" thickBot="1">
      <c r="A134" s="11" t="s">
        <v>850</v>
      </c>
      <c r="B134" s="37">
        <v>1</v>
      </c>
      <c r="C134" s="12" t="s">
        <v>284</v>
      </c>
      <c r="D134" s="12" t="s">
        <v>284</v>
      </c>
      <c r="E134" s="13">
        <v>7</v>
      </c>
      <c r="F134" s="13">
        <v>2</v>
      </c>
      <c r="G134" s="13" t="s">
        <v>117</v>
      </c>
      <c r="H134" s="13">
        <v>76</v>
      </c>
      <c r="I134" s="13">
        <v>73</v>
      </c>
      <c r="J134" s="13" t="s">
        <v>205</v>
      </c>
      <c r="K134" s="13" t="s">
        <v>205</v>
      </c>
      <c r="L134" s="13">
        <v>149</v>
      </c>
    </row>
    <row r="135" spans="1:12" ht="15.75" thickBot="1">
      <c r="A135" s="11" t="s">
        <v>850</v>
      </c>
      <c r="B135" s="38">
        <v>30</v>
      </c>
      <c r="C135" s="12" t="s">
        <v>260</v>
      </c>
      <c r="D135" s="12" t="s">
        <v>260</v>
      </c>
      <c r="E135" s="13">
        <v>7</v>
      </c>
      <c r="F135" s="13">
        <v>4</v>
      </c>
      <c r="G135" s="13" t="s">
        <v>117</v>
      </c>
      <c r="H135" s="13">
        <v>74</v>
      </c>
      <c r="I135" s="13">
        <v>75</v>
      </c>
      <c r="J135" s="13" t="s">
        <v>205</v>
      </c>
      <c r="K135" s="13" t="s">
        <v>205</v>
      </c>
      <c r="L135" s="13">
        <v>149</v>
      </c>
    </row>
    <row r="136" spans="1:12" ht="15.75" thickBot="1">
      <c r="A136" s="11" t="s">
        <v>850</v>
      </c>
      <c r="B136" s="37">
        <v>15</v>
      </c>
      <c r="C136" s="12" t="s">
        <v>130</v>
      </c>
      <c r="D136" s="12" t="s">
        <v>130</v>
      </c>
      <c r="E136" s="13">
        <v>7</v>
      </c>
      <c r="F136" s="13" t="s">
        <v>121</v>
      </c>
      <c r="G136" s="13" t="s">
        <v>117</v>
      </c>
      <c r="H136" s="13">
        <v>78</v>
      </c>
      <c r="I136" s="13">
        <v>71</v>
      </c>
      <c r="J136" s="13" t="s">
        <v>205</v>
      </c>
      <c r="K136" s="13" t="s">
        <v>205</v>
      </c>
      <c r="L136" s="13">
        <v>149</v>
      </c>
    </row>
    <row r="137" spans="1:12" ht="15.75" thickBot="1">
      <c r="A137" s="11" t="s">
        <v>850</v>
      </c>
      <c r="B137" s="37">
        <v>1</v>
      </c>
      <c r="C137" s="12" t="s">
        <v>46</v>
      </c>
      <c r="D137" s="12" t="s">
        <v>46</v>
      </c>
      <c r="E137" s="13">
        <v>7</v>
      </c>
      <c r="F137" s="13">
        <v>2</v>
      </c>
      <c r="G137" s="13">
        <v>17</v>
      </c>
      <c r="H137" s="13">
        <v>76</v>
      </c>
      <c r="I137" s="13" t="s">
        <v>205</v>
      </c>
      <c r="J137" s="13" t="s">
        <v>205</v>
      </c>
      <c r="K137" s="13" t="s">
        <v>205</v>
      </c>
      <c r="L137" s="13">
        <v>76</v>
      </c>
    </row>
    <row r="138" spans="1:12" ht="15.75" thickBot="1">
      <c r="A138" s="11" t="s">
        <v>851</v>
      </c>
      <c r="B138" s="38">
        <v>75</v>
      </c>
      <c r="C138" s="12" t="s">
        <v>43</v>
      </c>
      <c r="D138" s="12" t="s">
        <v>43</v>
      </c>
      <c r="E138" s="13">
        <v>8</v>
      </c>
      <c r="F138" s="13">
        <v>7</v>
      </c>
      <c r="G138" s="13" t="s">
        <v>117</v>
      </c>
      <c r="H138" s="13">
        <v>72</v>
      </c>
      <c r="I138" s="13">
        <v>78</v>
      </c>
      <c r="J138" s="13" t="s">
        <v>205</v>
      </c>
      <c r="K138" s="13" t="s">
        <v>205</v>
      </c>
      <c r="L138" s="13">
        <v>150</v>
      </c>
    </row>
    <row r="139" spans="1:12" ht="15.75" thickBot="1">
      <c r="A139" s="11" t="s">
        <v>851</v>
      </c>
      <c r="B139" s="38">
        <v>20</v>
      </c>
      <c r="C139" s="12" t="s">
        <v>131</v>
      </c>
      <c r="D139" s="12" t="s">
        <v>131</v>
      </c>
      <c r="E139" s="13">
        <v>8</v>
      </c>
      <c r="F139" s="13">
        <v>4</v>
      </c>
      <c r="G139" s="13" t="s">
        <v>117</v>
      </c>
      <c r="H139" s="13">
        <v>75</v>
      </c>
      <c r="I139" s="13">
        <v>75</v>
      </c>
      <c r="J139" s="13" t="s">
        <v>205</v>
      </c>
      <c r="K139" s="13" t="s">
        <v>205</v>
      </c>
      <c r="L139" s="13">
        <v>150</v>
      </c>
    </row>
    <row r="140" spans="1:12" ht="15.75" thickBot="1">
      <c r="A140" s="11" t="s">
        <v>851</v>
      </c>
      <c r="B140" s="37">
        <v>12</v>
      </c>
      <c r="C140" s="12" t="s">
        <v>255</v>
      </c>
      <c r="D140" s="12" t="s">
        <v>255</v>
      </c>
      <c r="E140" s="13">
        <v>8</v>
      </c>
      <c r="F140" s="13" t="s">
        <v>121</v>
      </c>
      <c r="G140" s="13" t="s">
        <v>117</v>
      </c>
      <c r="H140" s="13">
        <v>79</v>
      </c>
      <c r="I140" s="13">
        <v>71</v>
      </c>
      <c r="J140" s="13" t="s">
        <v>205</v>
      </c>
      <c r="K140" s="13" t="s">
        <v>205</v>
      </c>
      <c r="L140" s="13">
        <v>150</v>
      </c>
    </row>
    <row r="141" spans="1:12" ht="15.75" thickBot="1">
      <c r="A141" s="11" t="s">
        <v>851</v>
      </c>
      <c r="B141" s="38">
        <v>6</v>
      </c>
      <c r="C141" s="12" t="s">
        <v>275</v>
      </c>
      <c r="D141" s="12" t="s">
        <v>275</v>
      </c>
      <c r="E141" s="13">
        <v>8</v>
      </c>
      <c r="F141" s="13">
        <v>3</v>
      </c>
      <c r="G141" s="13" t="s">
        <v>117</v>
      </c>
      <c r="H141" s="13">
        <v>76</v>
      </c>
      <c r="I141" s="13">
        <v>74</v>
      </c>
      <c r="J141" s="13" t="s">
        <v>205</v>
      </c>
      <c r="K141" s="13" t="s">
        <v>205</v>
      </c>
      <c r="L141" s="13">
        <v>150</v>
      </c>
    </row>
    <row r="142" spans="1:12" ht="15.75" thickBot="1">
      <c r="A142" s="11" t="s">
        <v>851</v>
      </c>
      <c r="B142" s="37">
        <v>8</v>
      </c>
      <c r="C142" s="12" t="s">
        <v>838</v>
      </c>
      <c r="D142" s="12" t="s">
        <v>838</v>
      </c>
      <c r="E142" s="13">
        <v>8</v>
      </c>
      <c r="F142" s="13">
        <v>1</v>
      </c>
      <c r="G142" s="13" t="s">
        <v>117</v>
      </c>
      <c r="H142" s="13">
        <v>78</v>
      </c>
      <c r="I142" s="13">
        <v>72</v>
      </c>
      <c r="J142" s="13" t="s">
        <v>205</v>
      </c>
      <c r="K142" s="13" t="s">
        <v>205</v>
      </c>
      <c r="L142" s="13">
        <v>150</v>
      </c>
    </row>
    <row r="143" spans="1:12" ht="15.75" thickBot="1">
      <c r="A143" s="11" t="s">
        <v>186</v>
      </c>
      <c r="B143" s="38">
        <v>80</v>
      </c>
      <c r="C143" s="12" t="s">
        <v>196</v>
      </c>
      <c r="D143" s="12" t="s">
        <v>196</v>
      </c>
      <c r="E143" s="13">
        <v>9</v>
      </c>
      <c r="F143" s="13">
        <v>8</v>
      </c>
      <c r="G143" s="13" t="s">
        <v>117</v>
      </c>
      <c r="H143" s="13">
        <v>72</v>
      </c>
      <c r="I143" s="13">
        <v>79</v>
      </c>
      <c r="J143" s="13" t="s">
        <v>205</v>
      </c>
      <c r="K143" s="13" t="s">
        <v>205</v>
      </c>
      <c r="L143" s="13">
        <v>151</v>
      </c>
    </row>
    <row r="144" spans="1:12" ht="15.75" thickBot="1">
      <c r="A144" s="11" t="s">
        <v>186</v>
      </c>
      <c r="B144" s="38">
        <v>11</v>
      </c>
      <c r="C144" s="12" t="s">
        <v>828</v>
      </c>
      <c r="D144" s="12" t="s">
        <v>828</v>
      </c>
      <c r="E144" s="13">
        <v>9</v>
      </c>
      <c r="F144" s="13">
        <v>4</v>
      </c>
      <c r="G144" s="13" t="s">
        <v>117</v>
      </c>
      <c r="H144" s="13">
        <v>76</v>
      </c>
      <c r="I144" s="13">
        <v>75</v>
      </c>
      <c r="J144" s="13" t="s">
        <v>205</v>
      </c>
      <c r="K144" s="13" t="s">
        <v>205</v>
      </c>
      <c r="L144" s="13">
        <v>151</v>
      </c>
    </row>
    <row r="145" spans="1:12" ht="15.75" thickBot="1">
      <c r="A145" s="11" t="s">
        <v>186</v>
      </c>
      <c r="B145" s="37">
        <v>7</v>
      </c>
      <c r="C145" s="12" t="s">
        <v>190</v>
      </c>
      <c r="D145" s="12" t="s">
        <v>190</v>
      </c>
      <c r="E145" s="13">
        <v>9</v>
      </c>
      <c r="F145" s="13">
        <v>1</v>
      </c>
      <c r="G145" s="13" t="s">
        <v>117</v>
      </c>
      <c r="H145" s="13">
        <v>79</v>
      </c>
      <c r="I145" s="13">
        <v>72</v>
      </c>
      <c r="J145" s="13" t="s">
        <v>205</v>
      </c>
      <c r="K145" s="13" t="s">
        <v>205</v>
      </c>
      <c r="L145" s="13">
        <v>151</v>
      </c>
    </row>
    <row r="146" spans="1:12" ht="15.75" thickBot="1">
      <c r="A146" s="11" t="s">
        <v>825</v>
      </c>
      <c r="B146" s="38">
        <v>45</v>
      </c>
      <c r="C146" s="12" t="s">
        <v>188</v>
      </c>
      <c r="D146" s="12" t="s">
        <v>188</v>
      </c>
      <c r="E146" s="13">
        <v>10</v>
      </c>
      <c r="F146" s="13">
        <v>7</v>
      </c>
      <c r="G146" s="13" t="s">
        <v>117</v>
      </c>
      <c r="H146" s="13">
        <v>74</v>
      </c>
      <c r="I146" s="13">
        <v>78</v>
      </c>
      <c r="J146" s="13" t="s">
        <v>205</v>
      </c>
      <c r="K146" s="13" t="s">
        <v>205</v>
      </c>
      <c r="L146" s="13">
        <v>152</v>
      </c>
    </row>
    <row r="147" spans="1:12" ht="15.75" thickBot="1">
      <c r="A147" s="11" t="s">
        <v>825</v>
      </c>
      <c r="B147" s="38">
        <v>7</v>
      </c>
      <c r="C147" s="12" t="s">
        <v>182</v>
      </c>
      <c r="D147" s="12" t="s">
        <v>182</v>
      </c>
      <c r="E147" s="13">
        <v>10</v>
      </c>
      <c r="F147" s="13">
        <v>4</v>
      </c>
      <c r="G147" s="13" t="s">
        <v>117</v>
      </c>
      <c r="H147" s="13">
        <v>77</v>
      </c>
      <c r="I147" s="13">
        <v>75</v>
      </c>
      <c r="J147" s="13" t="s">
        <v>205</v>
      </c>
      <c r="K147" s="13" t="s">
        <v>205</v>
      </c>
      <c r="L147" s="13">
        <v>152</v>
      </c>
    </row>
    <row r="148" spans="1:12" ht="15.75" thickBot="1">
      <c r="A148" s="11" t="s">
        <v>825</v>
      </c>
      <c r="B148" s="37">
        <v>4</v>
      </c>
      <c r="C148" s="12" t="s">
        <v>129</v>
      </c>
      <c r="D148" s="12" t="s">
        <v>129</v>
      </c>
      <c r="E148" s="13">
        <v>10</v>
      </c>
      <c r="F148" s="13">
        <v>2</v>
      </c>
      <c r="G148" s="13" t="s">
        <v>117</v>
      </c>
      <c r="H148" s="13">
        <v>79</v>
      </c>
      <c r="I148" s="13">
        <v>73</v>
      </c>
      <c r="J148" s="13" t="s">
        <v>205</v>
      </c>
      <c r="K148" s="13" t="s">
        <v>205</v>
      </c>
      <c r="L148" s="13">
        <v>152</v>
      </c>
    </row>
    <row r="149" spans="1:12" ht="15.75" thickBot="1">
      <c r="A149" s="11" t="s">
        <v>852</v>
      </c>
      <c r="B149" s="38">
        <v>31</v>
      </c>
      <c r="C149" s="12" t="s">
        <v>126</v>
      </c>
      <c r="D149" s="12" t="s">
        <v>126</v>
      </c>
      <c r="E149" s="13">
        <v>11</v>
      </c>
      <c r="F149" s="13">
        <v>7</v>
      </c>
      <c r="G149" s="13" t="s">
        <v>117</v>
      </c>
      <c r="H149" s="13">
        <v>75</v>
      </c>
      <c r="I149" s="13">
        <v>78</v>
      </c>
      <c r="J149" s="13" t="s">
        <v>205</v>
      </c>
      <c r="K149" s="13" t="s">
        <v>205</v>
      </c>
      <c r="L149" s="13">
        <v>153</v>
      </c>
    </row>
    <row r="150" spans="1:12" ht="15.75" thickBot="1">
      <c r="A150" s="11" t="s">
        <v>852</v>
      </c>
      <c r="B150" s="37">
        <v>1</v>
      </c>
      <c r="C150" s="12" t="s">
        <v>834</v>
      </c>
      <c r="D150" s="12" t="s">
        <v>834</v>
      </c>
      <c r="E150" s="13">
        <v>11</v>
      </c>
      <c r="F150" s="13">
        <v>3</v>
      </c>
      <c r="G150" s="13" t="s">
        <v>117</v>
      </c>
      <c r="H150" s="13">
        <v>79</v>
      </c>
      <c r="I150" s="13">
        <v>74</v>
      </c>
      <c r="J150" s="13" t="s">
        <v>205</v>
      </c>
      <c r="K150" s="13" t="s">
        <v>205</v>
      </c>
      <c r="L150" s="13">
        <v>153</v>
      </c>
    </row>
    <row r="151" spans="1:12" ht="15.75" thickBot="1">
      <c r="A151" s="11" t="s">
        <v>852</v>
      </c>
      <c r="B151" s="37">
        <v>1</v>
      </c>
      <c r="C151" s="12" t="s">
        <v>832</v>
      </c>
      <c r="D151" s="12" t="s">
        <v>832</v>
      </c>
      <c r="E151" s="13">
        <v>11</v>
      </c>
      <c r="F151" s="13">
        <v>3</v>
      </c>
      <c r="G151" s="13" t="s">
        <v>117</v>
      </c>
      <c r="H151" s="13">
        <v>79</v>
      </c>
      <c r="I151" s="13">
        <v>74</v>
      </c>
      <c r="J151" s="13" t="s">
        <v>205</v>
      </c>
      <c r="K151" s="13" t="s">
        <v>205</v>
      </c>
      <c r="L151" s="13">
        <v>153</v>
      </c>
    </row>
    <row r="152" spans="1:12" ht="15.75" thickBot="1">
      <c r="A152" s="11">
        <v>148</v>
      </c>
      <c r="B152" s="37">
        <v>5</v>
      </c>
      <c r="C152" s="12" t="s">
        <v>836</v>
      </c>
      <c r="D152" s="12" t="s">
        <v>836</v>
      </c>
      <c r="E152" s="13">
        <v>12</v>
      </c>
      <c r="F152" s="13">
        <v>2</v>
      </c>
      <c r="G152" s="13" t="s">
        <v>117</v>
      </c>
      <c r="H152" s="13">
        <v>81</v>
      </c>
      <c r="I152" s="13">
        <v>73</v>
      </c>
      <c r="J152" s="13" t="s">
        <v>205</v>
      </c>
      <c r="K152" s="13" t="s">
        <v>205</v>
      </c>
      <c r="L152" s="13">
        <v>154</v>
      </c>
    </row>
    <row r="153" spans="1:12" ht="15.75" thickBot="1">
      <c r="A153" s="11">
        <v>149</v>
      </c>
      <c r="B153" s="38">
        <v>35</v>
      </c>
      <c r="C153" s="12" t="s">
        <v>128</v>
      </c>
      <c r="D153" s="12" t="s">
        <v>128</v>
      </c>
      <c r="E153" s="13">
        <v>14</v>
      </c>
      <c r="F153" s="13">
        <v>10</v>
      </c>
      <c r="G153" s="13" t="s">
        <v>117</v>
      </c>
      <c r="H153" s="13">
        <v>75</v>
      </c>
      <c r="I153" s="13">
        <v>81</v>
      </c>
      <c r="J153" s="13" t="s">
        <v>205</v>
      </c>
      <c r="K153" s="13" t="s">
        <v>205</v>
      </c>
      <c r="L153" s="13">
        <v>156</v>
      </c>
    </row>
    <row r="154" spans="1:12" ht="15.75" thickBot="1">
      <c r="A154" s="11" t="s">
        <v>198</v>
      </c>
      <c r="B154" s="37">
        <v>1</v>
      </c>
      <c r="C154" s="12" t="s">
        <v>333</v>
      </c>
      <c r="D154" s="12" t="s">
        <v>333</v>
      </c>
      <c r="E154" s="13">
        <v>17</v>
      </c>
      <c r="F154" s="13">
        <v>8</v>
      </c>
      <c r="G154" s="13" t="s">
        <v>117</v>
      </c>
      <c r="H154" s="13">
        <v>80</v>
      </c>
      <c r="I154" s="13">
        <v>79</v>
      </c>
      <c r="J154" s="13" t="s">
        <v>205</v>
      </c>
      <c r="K154" s="13" t="s">
        <v>205</v>
      </c>
      <c r="L154" s="13">
        <v>159</v>
      </c>
    </row>
    <row r="155" spans="1:12" ht="15.75" thickBot="1">
      <c r="A155" s="11" t="s">
        <v>198</v>
      </c>
      <c r="B155" s="37">
        <v>4</v>
      </c>
      <c r="C155" s="12" t="s">
        <v>203</v>
      </c>
      <c r="D155" s="12" t="s">
        <v>203</v>
      </c>
      <c r="E155" s="13">
        <v>17</v>
      </c>
      <c r="F155" s="13">
        <v>6</v>
      </c>
      <c r="G155" s="13">
        <v>17</v>
      </c>
      <c r="H155" s="13">
        <v>82</v>
      </c>
      <c r="I155" s="13" t="s">
        <v>205</v>
      </c>
      <c r="J155" s="13" t="s">
        <v>205</v>
      </c>
      <c r="K155" s="13" t="s">
        <v>205</v>
      </c>
      <c r="L155" s="13">
        <v>82</v>
      </c>
    </row>
    <row r="156" spans="1:12" ht="15.75" thickBot="1">
      <c r="A156" s="11">
        <v>152</v>
      </c>
      <c r="B156" s="37">
        <v>3</v>
      </c>
      <c r="C156" s="12" t="s">
        <v>197</v>
      </c>
      <c r="D156" s="12" t="s">
        <v>197</v>
      </c>
      <c r="E156" s="13">
        <v>21</v>
      </c>
      <c r="F156" s="13">
        <v>9</v>
      </c>
      <c r="G156" s="13" t="s">
        <v>117</v>
      </c>
      <c r="H156" s="13">
        <v>83</v>
      </c>
      <c r="I156" s="13">
        <v>80</v>
      </c>
      <c r="J156" s="13" t="s">
        <v>205</v>
      </c>
      <c r="K156" s="13" t="s">
        <v>205</v>
      </c>
      <c r="L156" s="13">
        <v>163</v>
      </c>
    </row>
    <row r="157" spans="1:12" ht="15.75" thickBot="1">
      <c r="A157" s="11" t="s">
        <v>116</v>
      </c>
      <c r="B157" s="38">
        <v>18</v>
      </c>
      <c r="C157" s="12" t="s">
        <v>337</v>
      </c>
      <c r="D157" s="12" t="s">
        <v>337</v>
      </c>
      <c r="E157" s="13" t="s">
        <v>301</v>
      </c>
      <c r="F157" s="13" t="s">
        <v>116</v>
      </c>
      <c r="G157" s="13" t="s">
        <v>116</v>
      </c>
      <c r="H157" s="13">
        <v>77</v>
      </c>
      <c r="I157" s="13" t="s">
        <v>205</v>
      </c>
      <c r="J157" s="13" t="s">
        <v>205</v>
      </c>
      <c r="K157" s="13" t="s">
        <v>205</v>
      </c>
      <c r="L157" s="13">
        <v>77</v>
      </c>
    </row>
    <row r="158" spans="1:12" ht="15.75" thickBot="1">
      <c r="A158" s="11" t="s">
        <v>116</v>
      </c>
      <c r="B158" s="37">
        <v>2</v>
      </c>
      <c r="C158" s="12" t="s">
        <v>242</v>
      </c>
      <c r="D158" s="12" t="s">
        <v>242</v>
      </c>
      <c r="E158" s="13" t="s">
        <v>301</v>
      </c>
      <c r="F158" s="13" t="s">
        <v>116</v>
      </c>
      <c r="G158" s="13" t="s">
        <v>116</v>
      </c>
      <c r="H158" s="13">
        <v>78</v>
      </c>
      <c r="I158" s="13" t="s">
        <v>205</v>
      </c>
      <c r="J158" s="13" t="s">
        <v>205</v>
      </c>
      <c r="K158" s="13" t="s">
        <v>205</v>
      </c>
      <c r="L158" s="13">
        <v>78</v>
      </c>
    </row>
    <row r="159" spans="1:12" ht="15.75" thickBot="1">
      <c r="A159" s="11" t="s">
        <v>116</v>
      </c>
      <c r="B159" s="38">
        <v>12</v>
      </c>
      <c r="C159" s="12" t="s">
        <v>148</v>
      </c>
      <c r="D159" s="12" t="s">
        <v>148</v>
      </c>
      <c r="E159" s="13" t="s">
        <v>301</v>
      </c>
      <c r="F159" s="13" t="s">
        <v>116</v>
      </c>
      <c r="G159" s="13" t="s">
        <v>116</v>
      </c>
      <c r="H159" s="13">
        <v>78</v>
      </c>
      <c r="I159" s="13" t="s">
        <v>205</v>
      </c>
      <c r="J159" s="13" t="s">
        <v>205</v>
      </c>
      <c r="K159" s="13" t="s">
        <v>205</v>
      </c>
      <c r="L159" s="13">
        <v>78</v>
      </c>
    </row>
    <row r="160" spans="1:12">
      <c r="A160" s="11" t="s">
        <v>116</v>
      </c>
      <c r="B160" s="38">
        <v>5</v>
      </c>
      <c r="C160" s="12" t="s">
        <v>334</v>
      </c>
      <c r="D160" s="12" t="s">
        <v>334</v>
      </c>
      <c r="E160" s="13" t="s">
        <v>301</v>
      </c>
      <c r="F160" s="13">
        <v>4</v>
      </c>
      <c r="G160" s="13">
        <v>9</v>
      </c>
      <c r="H160" s="13">
        <v>80</v>
      </c>
      <c r="I160" s="13">
        <v>39</v>
      </c>
      <c r="J160" s="13" t="s">
        <v>205</v>
      </c>
      <c r="K160" s="13" t="s">
        <v>205</v>
      </c>
      <c r="L160" s="13">
        <v>80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>
      <selection sqref="A1:XFD1048576"/>
    </sheetView>
  </sheetViews>
  <sheetFormatPr defaultColWidth="8.85546875" defaultRowHeight="1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156"/>
  <sheetViews>
    <sheetView workbookViewId="0">
      <selection activeCell="I2" sqref="I2:I156"/>
    </sheetView>
  </sheetViews>
  <sheetFormatPr defaultColWidth="8.85546875" defaultRowHeight="15"/>
  <sheetData>
    <row r="1" spans="1:15" ht="15.75" thickBot="1">
      <c r="A1" s="9" t="s">
        <v>108</v>
      </c>
      <c r="B1" s="9"/>
      <c r="C1" s="9" t="s">
        <v>5</v>
      </c>
      <c r="D1" s="10" t="s">
        <v>107</v>
      </c>
      <c r="E1" s="10" t="s">
        <v>109</v>
      </c>
      <c r="F1" s="10" t="s">
        <v>5</v>
      </c>
      <c r="G1" s="10" t="s">
        <v>111</v>
      </c>
      <c r="H1" s="10" t="s">
        <v>112</v>
      </c>
      <c r="I1" s="10" t="s">
        <v>113</v>
      </c>
      <c r="J1" s="10" t="s">
        <v>114</v>
      </c>
      <c r="K1" s="10" t="s">
        <v>115</v>
      </c>
      <c r="N1" t="s">
        <v>5</v>
      </c>
      <c r="O1" t="s">
        <v>103</v>
      </c>
    </row>
    <row r="2" spans="1:15" ht="15.75" thickBot="1">
      <c r="A2" s="11">
        <v>1</v>
      </c>
      <c r="B2" s="11" t="s">
        <v>116</v>
      </c>
      <c r="C2" s="12" t="s">
        <v>261</v>
      </c>
      <c r="D2" s="13">
        <v>-10</v>
      </c>
      <c r="E2" s="13">
        <v>-7</v>
      </c>
      <c r="F2" s="13" t="s">
        <v>261</v>
      </c>
      <c r="G2" s="13">
        <v>68</v>
      </c>
      <c r="H2" s="13">
        <v>64</v>
      </c>
      <c r="I2" s="13" t="s">
        <v>205</v>
      </c>
      <c r="J2" s="13" t="s">
        <v>205</v>
      </c>
      <c r="K2" s="13">
        <v>132</v>
      </c>
      <c r="N2" t="s">
        <v>228</v>
      </c>
      <c r="O2">
        <v>9</v>
      </c>
    </row>
    <row r="3" spans="1:15" ht="15.75" thickBot="1">
      <c r="A3" s="11" t="s">
        <v>208</v>
      </c>
      <c r="B3" s="11" t="s">
        <v>116</v>
      </c>
      <c r="C3" s="12" t="s">
        <v>202</v>
      </c>
      <c r="D3" s="13">
        <v>-9</v>
      </c>
      <c r="E3" s="13">
        <v>-6</v>
      </c>
      <c r="F3" s="13" t="s">
        <v>202</v>
      </c>
      <c r="G3" s="13">
        <v>68</v>
      </c>
      <c r="H3" s="13">
        <v>65</v>
      </c>
      <c r="I3" s="13" t="s">
        <v>205</v>
      </c>
      <c r="J3" s="13" t="s">
        <v>205</v>
      </c>
      <c r="K3" s="13">
        <v>133</v>
      </c>
      <c r="N3" t="s">
        <v>42</v>
      </c>
      <c r="O3">
        <v>9</v>
      </c>
    </row>
    <row r="4" spans="1:15" ht="15.75" thickBot="1">
      <c r="A4" s="11" t="s">
        <v>208</v>
      </c>
      <c r="B4" s="11" t="s">
        <v>116</v>
      </c>
      <c r="C4" s="12" t="s">
        <v>231</v>
      </c>
      <c r="D4" s="13">
        <v>-9</v>
      </c>
      <c r="E4" s="13">
        <v>-7</v>
      </c>
      <c r="F4" s="13" t="s">
        <v>231</v>
      </c>
      <c r="G4" s="13">
        <v>69</v>
      </c>
      <c r="H4" s="13">
        <v>64</v>
      </c>
      <c r="I4" s="13" t="s">
        <v>205</v>
      </c>
      <c r="J4" s="13" t="s">
        <v>205</v>
      </c>
      <c r="K4" s="13">
        <v>133</v>
      </c>
      <c r="N4" t="s">
        <v>242</v>
      </c>
      <c r="O4">
        <v>11</v>
      </c>
    </row>
    <row r="5" spans="1:15" ht="15.75" thickBot="1">
      <c r="A5" s="11" t="s">
        <v>118</v>
      </c>
      <c r="B5" s="11" t="s">
        <v>116</v>
      </c>
      <c r="C5" s="12" t="s">
        <v>49</v>
      </c>
      <c r="D5" s="13">
        <v>-8</v>
      </c>
      <c r="E5" s="13">
        <v>-3</v>
      </c>
      <c r="F5" s="13" t="s">
        <v>49</v>
      </c>
      <c r="G5" s="13">
        <v>66</v>
      </c>
      <c r="H5" s="13">
        <v>68</v>
      </c>
      <c r="I5" s="13" t="s">
        <v>205</v>
      </c>
      <c r="J5" s="13" t="s">
        <v>205</v>
      </c>
      <c r="K5" s="13">
        <v>134</v>
      </c>
      <c r="N5" t="s">
        <v>179</v>
      </c>
      <c r="O5">
        <v>13</v>
      </c>
    </row>
    <row r="6" spans="1:15" ht="15.75" thickBot="1">
      <c r="A6" s="11" t="s">
        <v>118</v>
      </c>
      <c r="B6" s="11" t="s">
        <v>116</v>
      </c>
      <c r="C6" s="12" t="s">
        <v>30</v>
      </c>
      <c r="D6" s="13">
        <v>-8</v>
      </c>
      <c r="E6" s="13">
        <v>-7</v>
      </c>
      <c r="F6" s="13" t="s">
        <v>30</v>
      </c>
      <c r="G6" s="13">
        <v>70</v>
      </c>
      <c r="H6" s="13">
        <v>64</v>
      </c>
      <c r="I6" s="13" t="s">
        <v>205</v>
      </c>
      <c r="J6" s="13" t="s">
        <v>205</v>
      </c>
      <c r="K6" s="13">
        <v>134</v>
      </c>
      <c r="N6" t="s">
        <v>146</v>
      </c>
      <c r="O6">
        <v>10</v>
      </c>
    </row>
    <row r="7" spans="1:15" ht="15.75" thickBot="1">
      <c r="A7" s="11" t="s">
        <v>118</v>
      </c>
      <c r="B7" s="11" t="s">
        <v>116</v>
      </c>
      <c r="C7" s="12" t="s">
        <v>58</v>
      </c>
      <c r="D7" s="13">
        <v>-8</v>
      </c>
      <c r="E7" s="13">
        <v>-1</v>
      </c>
      <c r="F7" s="13" t="s">
        <v>58</v>
      </c>
      <c r="G7" s="13">
        <v>64</v>
      </c>
      <c r="H7" s="13">
        <v>70</v>
      </c>
      <c r="I7" s="13" t="s">
        <v>205</v>
      </c>
      <c r="J7" s="13" t="s">
        <v>205</v>
      </c>
      <c r="K7" s="13">
        <v>134</v>
      </c>
      <c r="N7" t="s">
        <v>70</v>
      </c>
      <c r="O7">
        <v>13</v>
      </c>
    </row>
    <row r="8" spans="1:15" ht="15.75" thickBot="1">
      <c r="A8" s="11" t="s">
        <v>118</v>
      </c>
      <c r="B8" s="11" t="s">
        <v>116</v>
      </c>
      <c r="C8" s="12" t="s">
        <v>264</v>
      </c>
      <c r="D8" s="13">
        <v>-8</v>
      </c>
      <c r="E8" s="13">
        <v>-7</v>
      </c>
      <c r="F8" s="13" t="s">
        <v>264</v>
      </c>
      <c r="G8" s="13">
        <v>70</v>
      </c>
      <c r="H8" s="13">
        <v>64</v>
      </c>
      <c r="I8" s="13" t="s">
        <v>205</v>
      </c>
      <c r="J8" s="13" t="s">
        <v>205</v>
      </c>
      <c r="K8" s="13">
        <v>134</v>
      </c>
      <c r="N8" t="s">
        <v>39</v>
      </c>
      <c r="O8">
        <v>8</v>
      </c>
    </row>
    <row r="9" spans="1:15" ht="15.75" thickBot="1">
      <c r="A9" s="11" t="s">
        <v>219</v>
      </c>
      <c r="B9" s="11" t="s">
        <v>116</v>
      </c>
      <c r="C9" s="12" t="s">
        <v>71</v>
      </c>
      <c r="D9" s="13">
        <v>-7</v>
      </c>
      <c r="E9" s="13">
        <v>-5</v>
      </c>
      <c r="F9" s="13" t="s">
        <v>71</v>
      </c>
      <c r="G9" s="13">
        <v>69</v>
      </c>
      <c r="H9" s="13">
        <v>66</v>
      </c>
      <c r="I9" s="13" t="s">
        <v>205</v>
      </c>
      <c r="J9" s="13" t="s">
        <v>205</v>
      </c>
      <c r="K9" s="13">
        <v>135</v>
      </c>
      <c r="N9" t="s">
        <v>69</v>
      </c>
      <c r="O9">
        <v>9</v>
      </c>
    </row>
    <row r="10" spans="1:15" ht="15.75" thickBot="1">
      <c r="A10" s="11" t="s">
        <v>219</v>
      </c>
      <c r="B10" s="11" t="s">
        <v>116</v>
      </c>
      <c r="C10" s="12" t="s">
        <v>29</v>
      </c>
      <c r="D10" s="13">
        <v>-7</v>
      </c>
      <c r="E10" s="13">
        <v>-6</v>
      </c>
      <c r="F10" s="13" t="s">
        <v>29</v>
      </c>
      <c r="G10" s="13">
        <v>70</v>
      </c>
      <c r="H10" s="13">
        <v>65</v>
      </c>
      <c r="I10" s="13" t="s">
        <v>205</v>
      </c>
      <c r="J10" s="13" t="s">
        <v>205</v>
      </c>
      <c r="K10" s="13">
        <v>135</v>
      </c>
      <c r="N10" t="s">
        <v>60</v>
      </c>
      <c r="O10">
        <v>8</v>
      </c>
    </row>
    <row r="11" spans="1:15" ht="15.75" thickBot="1">
      <c r="A11" s="11" t="s">
        <v>219</v>
      </c>
      <c r="B11" s="11" t="s">
        <v>116</v>
      </c>
      <c r="C11" s="12" t="s">
        <v>60</v>
      </c>
      <c r="D11" s="13">
        <v>-7</v>
      </c>
      <c r="E11" s="13">
        <v>-2</v>
      </c>
      <c r="F11" s="13" t="s">
        <v>60</v>
      </c>
      <c r="G11" s="13">
        <v>66</v>
      </c>
      <c r="H11" s="13">
        <v>69</v>
      </c>
      <c r="I11" s="13" t="s">
        <v>205</v>
      </c>
      <c r="J11" s="13" t="s">
        <v>205</v>
      </c>
      <c r="K11" s="13">
        <v>135</v>
      </c>
      <c r="N11" t="s">
        <v>238</v>
      </c>
      <c r="O11">
        <v>9</v>
      </c>
    </row>
    <row r="12" spans="1:15" ht="15.75" thickBot="1">
      <c r="A12" s="11" t="s">
        <v>219</v>
      </c>
      <c r="B12" s="11" t="s">
        <v>116</v>
      </c>
      <c r="C12" s="12" t="s">
        <v>263</v>
      </c>
      <c r="D12" s="13">
        <v>-7</v>
      </c>
      <c r="E12" s="13">
        <v>-4</v>
      </c>
      <c r="F12" s="13" t="s">
        <v>263</v>
      </c>
      <c r="G12" s="13">
        <v>68</v>
      </c>
      <c r="H12" s="13">
        <v>67</v>
      </c>
      <c r="I12" s="13" t="s">
        <v>205</v>
      </c>
      <c r="J12" s="13" t="s">
        <v>205</v>
      </c>
      <c r="K12" s="13">
        <v>135</v>
      </c>
      <c r="N12" t="s">
        <v>46</v>
      </c>
      <c r="O12">
        <v>9</v>
      </c>
    </row>
    <row r="13" spans="1:15" ht="15.75" thickBot="1">
      <c r="A13" s="11" t="s">
        <v>219</v>
      </c>
      <c r="B13" s="11" t="s">
        <v>116</v>
      </c>
      <c r="C13" s="12" t="s">
        <v>95</v>
      </c>
      <c r="D13" s="13">
        <v>-7</v>
      </c>
      <c r="E13" s="13">
        <v>-5</v>
      </c>
      <c r="F13" s="13" t="s">
        <v>95</v>
      </c>
      <c r="G13" s="13">
        <v>69</v>
      </c>
      <c r="H13" s="13">
        <v>66</v>
      </c>
      <c r="I13" s="13" t="s">
        <v>205</v>
      </c>
      <c r="J13" s="13" t="s">
        <v>205</v>
      </c>
      <c r="K13" s="13">
        <v>135</v>
      </c>
      <c r="N13" t="s">
        <v>49</v>
      </c>
      <c r="O13">
        <v>6</v>
      </c>
    </row>
    <row r="14" spans="1:15" ht="15.75" thickBot="1">
      <c r="A14" s="11" t="s">
        <v>845</v>
      </c>
      <c r="B14" s="11" t="s">
        <v>116</v>
      </c>
      <c r="C14" s="12" t="s">
        <v>81</v>
      </c>
      <c r="D14" s="13">
        <v>-6</v>
      </c>
      <c r="E14" s="13">
        <v>-6</v>
      </c>
      <c r="F14" s="13" t="s">
        <v>81</v>
      </c>
      <c r="G14" s="13">
        <v>71</v>
      </c>
      <c r="H14" s="13">
        <v>65</v>
      </c>
      <c r="I14" s="13" t="s">
        <v>205</v>
      </c>
      <c r="J14" s="13" t="s">
        <v>205</v>
      </c>
      <c r="K14" s="13">
        <v>136</v>
      </c>
      <c r="N14" t="s">
        <v>96</v>
      </c>
      <c r="O14">
        <v>8</v>
      </c>
    </row>
    <row r="15" spans="1:15" ht="15.75" thickBot="1">
      <c r="A15" s="11" t="s">
        <v>845</v>
      </c>
      <c r="B15" s="11" t="s">
        <v>116</v>
      </c>
      <c r="C15" s="12" t="s">
        <v>267</v>
      </c>
      <c r="D15" s="13">
        <v>-6</v>
      </c>
      <c r="E15" s="13">
        <v>-3</v>
      </c>
      <c r="F15" s="13" t="s">
        <v>267</v>
      </c>
      <c r="G15" s="13">
        <v>68</v>
      </c>
      <c r="H15" s="13">
        <v>68</v>
      </c>
      <c r="I15" s="13" t="s">
        <v>205</v>
      </c>
      <c r="J15" s="13" t="s">
        <v>205</v>
      </c>
      <c r="K15" s="13">
        <v>136</v>
      </c>
      <c r="N15" t="s">
        <v>278</v>
      </c>
      <c r="O15">
        <v>10</v>
      </c>
    </row>
    <row r="16" spans="1:15" ht="15.75" thickBot="1">
      <c r="A16" s="11" t="s">
        <v>845</v>
      </c>
      <c r="B16" s="11" t="s">
        <v>116</v>
      </c>
      <c r="C16" s="12" t="s">
        <v>225</v>
      </c>
      <c r="D16" s="13">
        <v>-6</v>
      </c>
      <c r="E16" s="13">
        <v>-3</v>
      </c>
      <c r="F16" s="13" t="s">
        <v>225</v>
      </c>
      <c r="G16" s="13">
        <v>68</v>
      </c>
      <c r="H16" s="13">
        <v>68</v>
      </c>
      <c r="I16" s="13" t="s">
        <v>205</v>
      </c>
      <c r="J16" s="13" t="s">
        <v>205</v>
      </c>
      <c r="K16" s="13">
        <v>136</v>
      </c>
      <c r="N16" t="s">
        <v>253</v>
      </c>
      <c r="O16">
        <v>10</v>
      </c>
    </row>
    <row r="17" spans="1:15" ht="15.75" thickBot="1">
      <c r="A17" s="11" t="s">
        <v>845</v>
      </c>
      <c r="B17" s="11" t="s">
        <v>116</v>
      </c>
      <c r="C17" s="12" t="s">
        <v>40</v>
      </c>
      <c r="D17" s="13">
        <v>-6</v>
      </c>
      <c r="E17" s="13">
        <v>-3</v>
      </c>
      <c r="F17" s="13" t="s">
        <v>40</v>
      </c>
      <c r="G17" s="13">
        <v>68</v>
      </c>
      <c r="H17" s="13">
        <v>68</v>
      </c>
      <c r="I17" s="13" t="s">
        <v>205</v>
      </c>
      <c r="J17" s="13" t="s">
        <v>205</v>
      </c>
      <c r="K17" s="13">
        <v>136</v>
      </c>
      <c r="N17" t="s">
        <v>145</v>
      </c>
      <c r="O17">
        <v>8</v>
      </c>
    </row>
    <row r="18" spans="1:15" ht="15.75" thickBot="1">
      <c r="A18" s="11" t="s">
        <v>845</v>
      </c>
      <c r="B18" s="11" t="s">
        <v>116</v>
      </c>
      <c r="C18" s="12" t="s">
        <v>185</v>
      </c>
      <c r="D18" s="13">
        <v>-6</v>
      </c>
      <c r="E18" s="13">
        <v>-3</v>
      </c>
      <c r="F18" s="13" t="s">
        <v>185</v>
      </c>
      <c r="G18" s="13">
        <v>68</v>
      </c>
      <c r="H18" s="13">
        <v>68</v>
      </c>
      <c r="I18" s="13" t="s">
        <v>205</v>
      </c>
      <c r="J18" s="13" t="s">
        <v>205</v>
      </c>
      <c r="K18" s="13">
        <v>136</v>
      </c>
      <c r="N18" t="s">
        <v>130</v>
      </c>
      <c r="O18">
        <v>7</v>
      </c>
    </row>
    <row r="19" spans="1:15" ht="15.75" thickBot="1">
      <c r="A19" s="11" t="s">
        <v>845</v>
      </c>
      <c r="B19" s="11" t="s">
        <v>116</v>
      </c>
      <c r="C19" s="12" t="s">
        <v>70</v>
      </c>
      <c r="D19" s="13">
        <v>-6</v>
      </c>
      <c r="E19" s="13">
        <v>-2</v>
      </c>
      <c r="F19" s="13" t="s">
        <v>70</v>
      </c>
      <c r="G19" s="13">
        <v>67</v>
      </c>
      <c r="H19" s="13">
        <v>69</v>
      </c>
      <c r="I19" s="13" t="s">
        <v>205</v>
      </c>
      <c r="J19" s="13" t="s">
        <v>205</v>
      </c>
      <c r="K19" s="13">
        <v>136</v>
      </c>
      <c r="N19" t="s">
        <v>44</v>
      </c>
      <c r="O19">
        <v>8</v>
      </c>
    </row>
    <row r="20" spans="1:15" ht="15.75" thickBot="1">
      <c r="A20" s="11" t="s">
        <v>845</v>
      </c>
      <c r="B20" s="11" t="s">
        <v>116</v>
      </c>
      <c r="C20" s="12" t="s">
        <v>268</v>
      </c>
      <c r="D20" s="13">
        <v>-6</v>
      </c>
      <c r="E20" s="13">
        <v>-1</v>
      </c>
      <c r="F20" s="13" t="s">
        <v>268</v>
      </c>
      <c r="G20" s="13">
        <v>66</v>
      </c>
      <c r="H20" s="13">
        <v>70</v>
      </c>
      <c r="I20" s="13" t="s">
        <v>205</v>
      </c>
      <c r="J20" s="13" t="s">
        <v>205</v>
      </c>
      <c r="K20" s="13">
        <v>136</v>
      </c>
      <c r="N20" t="s">
        <v>334</v>
      </c>
      <c r="O20">
        <v>6</v>
      </c>
    </row>
    <row r="21" spans="1:15" ht="15.75" thickBot="1">
      <c r="A21" s="11" t="s">
        <v>845</v>
      </c>
      <c r="B21" s="11" t="s">
        <v>116</v>
      </c>
      <c r="C21" s="12" t="s">
        <v>200</v>
      </c>
      <c r="D21" s="13">
        <v>-6</v>
      </c>
      <c r="E21" s="13">
        <v>-8</v>
      </c>
      <c r="F21" s="13" t="s">
        <v>200</v>
      </c>
      <c r="G21" s="13">
        <v>73</v>
      </c>
      <c r="H21" s="13">
        <v>63</v>
      </c>
      <c r="I21" s="13" t="s">
        <v>205</v>
      </c>
      <c r="J21" s="13" t="s">
        <v>205</v>
      </c>
      <c r="K21" s="13">
        <v>136</v>
      </c>
      <c r="N21" t="s">
        <v>195</v>
      </c>
      <c r="O21">
        <v>8</v>
      </c>
    </row>
    <row r="22" spans="1:15" ht="15.75" thickBot="1">
      <c r="A22" s="11" t="s">
        <v>519</v>
      </c>
      <c r="B22" s="11" t="s">
        <v>116</v>
      </c>
      <c r="C22" s="12" t="s">
        <v>68</v>
      </c>
      <c r="D22" s="13">
        <v>-5</v>
      </c>
      <c r="E22" s="13">
        <v>-4</v>
      </c>
      <c r="F22" s="13" t="s">
        <v>68</v>
      </c>
      <c r="G22" s="13">
        <v>70</v>
      </c>
      <c r="H22" s="13">
        <v>67</v>
      </c>
      <c r="I22" s="13" t="s">
        <v>205</v>
      </c>
      <c r="J22" s="13" t="s">
        <v>205</v>
      </c>
      <c r="K22" s="13">
        <v>137</v>
      </c>
      <c r="N22" t="s">
        <v>183</v>
      </c>
      <c r="O22">
        <v>8</v>
      </c>
    </row>
    <row r="23" spans="1:15" ht="15.75" thickBot="1">
      <c r="A23" s="11" t="s">
        <v>519</v>
      </c>
      <c r="B23" s="11" t="s">
        <v>116</v>
      </c>
      <c r="C23" s="12" t="s">
        <v>242</v>
      </c>
      <c r="D23" s="13">
        <v>-5</v>
      </c>
      <c r="E23" s="13">
        <v>-3</v>
      </c>
      <c r="F23" s="13" t="s">
        <v>242</v>
      </c>
      <c r="G23" s="13">
        <v>69</v>
      </c>
      <c r="H23" s="13">
        <v>68</v>
      </c>
      <c r="I23" s="13" t="s">
        <v>205</v>
      </c>
      <c r="J23" s="13" t="s">
        <v>205</v>
      </c>
      <c r="K23" s="13">
        <v>137</v>
      </c>
      <c r="N23" t="s">
        <v>854</v>
      </c>
      <c r="O23">
        <v>9</v>
      </c>
    </row>
    <row r="24" spans="1:15" ht="15.75" thickBot="1">
      <c r="A24" s="11" t="s">
        <v>519</v>
      </c>
      <c r="B24" s="11" t="s">
        <v>116</v>
      </c>
      <c r="C24" s="12" t="s">
        <v>130</v>
      </c>
      <c r="D24" s="13">
        <v>-5</v>
      </c>
      <c r="E24" s="13">
        <v>-3</v>
      </c>
      <c r="F24" s="13" t="s">
        <v>130</v>
      </c>
      <c r="G24" s="13">
        <v>69</v>
      </c>
      <c r="H24" s="13">
        <v>68</v>
      </c>
      <c r="I24" s="13" t="s">
        <v>205</v>
      </c>
      <c r="J24" s="13" t="s">
        <v>205</v>
      </c>
      <c r="K24" s="13">
        <v>137</v>
      </c>
      <c r="N24" t="s">
        <v>131</v>
      </c>
      <c r="O24">
        <v>8</v>
      </c>
    </row>
    <row r="25" spans="1:15" ht="15.75" thickBot="1">
      <c r="A25" s="11" t="s">
        <v>519</v>
      </c>
      <c r="B25" s="11" t="s">
        <v>116</v>
      </c>
      <c r="C25" s="12" t="s">
        <v>211</v>
      </c>
      <c r="D25" s="13">
        <v>-5</v>
      </c>
      <c r="E25" s="13">
        <v>-3</v>
      </c>
      <c r="F25" s="13" t="s">
        <v>211</v>
      </c>
      <c r="G25" s="13">
        <v>69</v>
      </c>
      <c r="H25" s="13">
        <v>68</v>
      </c>
      <c r="I25" s="13" t="s">
        <v>205</v>
      </c>
      <c r="J25" s="13" t="s">
        <v>205</v>
      </c>
      <c r="K25" s="13">
        <v>137</v>
      </c>
      <c r="N25" t="s">
        <v>235</v>
      </c>
      <c r="O25">
        <v>8</v>
      </c>
    </row>
    <row r="26" spans="1:15" ht="15.75" thickBot="1">
      <c r="A26" s="11" t="s">
        <v>519</v>
      </c>
      <c r="B26" s="11" t="s">
        <v>116</v>
      </c>
      <c r="C26" s="12" t="s">
        <v>54</v>
      </c>
      <c r="D26" s="13">
        <v>-5</v>
      </c>
      <c r="E26" s="13">
        <v>-3</v>
      </c>
      <c r="F26" s="13" t="s">
        <v>54</v>
      </c>
      <c r="G26" s="13">
        <v>69</v>
      </c>
      <c r="H26" s="13">
        <v>68</v>
      </c>
      <c r="I26" s="13" t="s">
        <v>205</v>
      </c>
      <c r="J26" s="13" t="s">
        <v>205</v>
      </c>
      <c r="K26" s="13">
        <v>137</v>
      </c>
      <c r="N26" t="s">
        <v>31</v>
      </c>
      <c r="O26">
        <v>11</v>
      </c>
    </row>
    <row r="27" spans="1:15" ht="15.75" thickBot="1">
      <c r="A27" s="11" t="s">
        <v>122</v>
      </c>
      <c r="B27" s="11" t="s">
        <v>116</v>
      </c>
      <c r="C27" s="12" t="s">
        <v>42</v>
      </c>
      <c r="D27" s="13">
        <v>-4</v>
      </c>
      <c r="E27" s="13">
        <v>-2</v>
      </c>
      <c r="F27" s="13" t="s">
        <v>42</v>
      </c>
      <c r="G27" s="13">
        <v>69</v>
      </c>
      <c r="H27" s="13">
        <v>69</v>
      </c>
      <c r="I27" s="13" t="s">
        <v>205</v>
      </c>
      <c r="J27" s="13" t="s">
        <v>205</v>
      </c>
      <c r="K27" s="13">
        <v>138</v>
      </c>
      <c r="N27" t="s">
        <v>178</v>
      </c>
      <c r="O27">
        <v>7</v>
      </c>
    </row>
    <row r="28" spans="1:15" ht="15.75" thickBot="1">
      <c r="A28" s="11" t="s">
        <v>122</v>
      </c>
      <c r="B28" s="11" t="s">
        <v>116</v>
      </c>
      <c r="C28" s="12" t="s">
        <v>254</v>
      </c>
      <c r="D28" s="13">
        <v>-4</v>
      </c>
      <c r="E28" s="13">
        <v>-5</v>
      </c>
      <c r="F28" s="13" t="s">
        <v>254</v>
      </c>
      <c r="G28" s="13">
        <v>72</v>
      </c>
      <c r="H28" s="13">
        <v>66</v>
      </c>
      <c r="I28" s="13" t="s">
        <v>205</v>
      </c>
      <c r="J28" s="13" t="s">
        <v>205</v>
      </c>
      <c r="K28" s="13">
        <v>138</v>
      </c>
      <c r="N28" t="s">
        <v>855</v>
      </c>
      <c r="O28">
        <v>8</v>
      </c>
    </row>
    <row r="29" spans="1:15" ht="15.75" thickBot="1">
      <c r="A29" s="11" t="s">
        <v>122</v>
      </c>
      <c r="B29" s="11" t="s">
        <v>116</v>
      </c>
      <c r="C29" s="12" t="s">
        <v>226</v>
      </c>
      <c r="D29" s="13">
        <v>-4</v>
      </c>
      <c r="E29" s="13">
        <v>-5</v>
      </c>
      <c r="F29" s="13" t="s">
        <v>226</v>
      </c>
      <c r="G29" s="13">
        <v>72</v>
      </c>
      <c r="H29" s="13">
        <v>66</v>
      </c>
      <c r="I29" s="13" t="s">
        <v>205</v>
      </c>
      <c r="J29" s="13" t="s">
        <v>205</v>
      </c>
      <c r="K29" s="13">
        <v>138</v>
      </c>
      <c r="N29" t="s">
        <v>240</v>
      </c>
      <c r="O29">
        <v>8</v>
      </c>
    </row>
    <row r="30" spans="1:15" ht="15.75" thickBot="1">
      <c r="A30" s="11" t="s">
        <v>122</v>
      </c>
      <c r="B30" s="11" t="s">
        <v>116</v>
      </c>
      <c r="C30" s="12" t="s">
        <v>298</v>
      </c>
      <c r="D30" s="13">
        <v>-4</v>
      </c>
      <c r="E30" s="13">
        <v>-6</v>
      </c>
      <c r="F30" s="13" t="s">
        <v>298</v>
      </c>
      <c r="G30" s="13">
        <v>73</v>
      </c>
      <c r="H30" s="13">
        <v>65</v>
      </c>
      <c r="I30" s="13" t="s">
        <v>205</v>
      </c>
      <c r="J30" s="13" t="s">
        <v>205</v>
      </c>
      <c r="K30" s="13">
        <v>138</v>
      </c>
      <c r="N30" t="s">
        <v>154</v>
      </c>
      <c r="O30">
        <v>8</v>
      </c>
    </row>
    <row r="31" spans="1:15" ht="15.75" thickBot="1">
      <c r="A31" s="11" t="s">
        <v>122</v>
      </c>
      <c r="B31" s="11" t="s">
        <v>116</v>
      </c>
      <c r="C31" s="12" t="s">
        <v>265</v>
      </c>
      <c r="D31" s="13">
        <v>-4</v>
      </c>
      <c r="E31" s="13">
        <v>-3</v>
      </c>
      <c r="F31" s="13" t="s">
        <v>265</v>
      </c>
      <c r="G31" s="13">
        <v>70</v>
      </c>
      <c r="H31" s="13">
        <v>68</v>
      </c>
      <c r="I31" s="13" t="s">
        <v>205</v>
      </c>
      <c r="J31" s="13" t="s">
        <v>205</v>
      </c>
      <c r="K31" s="13">
        <v>138</v>
      </c>
      <c r="N31" t="s">
        <v>856</v>
      </c>
      <c r="O31">
        <v>7</v>
      </c>
    </row>
    <row r="32" spans="1:15" ht="15.75" thickBot="1">
      <c r="A32" s="11" t="s">
        <v>122</v>
      </c>
      <c r="B32" s="11" t="s">
        <v>116</v>
      </c>
      <c r="C32" s="12" t="s">
        <v>214</v>
      </c>
      <c r="D32" s="13">
        <v>-4</v>
      </c>
      <c r="E32" s="13">
        <v>-2</v>
      </c>
      <c r="F32" s="13" t="s">
        <v>214</v>
      </c>
      <c r="G32" s="13">
        <v>69</v>
      </c>
      <c r="H32" s="13">
        <v>69</v>
      </c>
      <c r="I32" s="13" t="s">
        <v>205</v>
      </c>
      <c r="J32" s="13" t="s">
        <v>205</v>
      </c>
      <c r="K32" s="13">
        <v>138</v>
      </c>
      <c r="N32" t="s">
        <v>182</v>
      </c>
      <c r="O32">
        <v>3</v>
      </c>
    </row>
    <row r="33" spans="1:15" ht="15.75" thickBot="1">
      <c r="A33" s="11" t="s">
        <v>122</v>
      </c>
      <c r="B33" s="11" t="s">
        <v>116</v>
      </c>
      <c r="C33" s="12" t="s">
        <v>33</v>
      </c>
      <c r="D33" s="13">
        <v>-4</v>
      </c>
      <c r="E33" s="13">
        <v>-1</v>
      </c>
      <c r="F33" s="13" t="s">
        <v>33</v>
      </c>
      <c r="G33" s="13">
        <v>68</v>
      </c>
      <c r="H33" s="13">
        <v>70</v>
      </c>
      <c r="I33" s="13" t="s">
        <v>205</v>
      </c>
      <c r="J33" s="13" t="s">
        <v>205</v>
      </c>
      <c r="K33" s="13">
        <v>138</v>
      </c>
      <c r="N33" t="s">
        <v>62</v>
      </c>
      <c r="O33">
        <v>8</v>
      </c>
    </row>
    <row r="34" spans="1:15" ht="15.75" thickBot="1">
      <c r="A34" s="11" t="s">
        <v>857</v>
      </c>
      <c r="B34" s="11" t="s">
        <v>116</v>
      </c>
      <c r="C34" s="12" t="s">
        <v>827</v>
      </c>
      <c r="D34" s="13">
        <v>-3</v>
      </c>
      <c r="E34" s="13">
        <v>-3</v>
      </c>
      <c r="F34" s="13" t="s">
        <v>827</v>
      </c>
      <c r="G34" s="13">
        <v>71</v>
      </c>
      <c r="H34" s="13">
        <v>68</v>
      </c>
      <c r="I34" s="13" t="s">
        <v>205</v>
      </c>
      <c r="J34" s="13" t="s">
        <v>205</v>
      </c>
      <c r="K34" s="13">
        <v>139</v>
      </c>
      <c r="N34" t="s">
        <v>32</v>
      </c>
      <c r="O34">
        <v>8</v>
      </c>
    </row>
    <row r="35" spans="1:15" ht="15.75" thickBot="1">
      <c r="A35" s="11" t="s">
        <v>857</v>
      </c>
      <c r="B35" s="11" t="s">
        <v>116</v>
      </c>
      <c r="C35" s="12" t="s">
        <v>190</v>
      </c>
      <c r="D35" s="13">
        <v>-3</v>
      </c>
      <c r="E35" s="13">
        <v>-5</v>
      </c>
      <c r="F35" s="13" t="s">
        <v>190</v>
      </c>
      <c r="G35" s="13">
        <v>73</v>
      </c>
      <c r="H35" s="13">
        <v>66</v>
      </c>
      <c r="I35" s="13" t="s">
        <v>205</v>
      </c>
      <c r="J35" s="13" t="s">
        <v>205</v>
      </c>
      <c r="K35" s="13">
        <v>139</v>
      </c>
      <c r="N35" t="s">
        <v>255</v>
      </c>
      <c r="O35">
        <v>6</v>
      </c>
    </row>
    <row r="36" spans="1:15" ht="15.75" thickBot="1">
      <c r="A36" s="11" t="s">
        <v>857</v>
      </c>
      <c r="B36" s="11" t="s">
        <v>116</v>
      </c>
      <c r="C36" s="12" t="s">
        <v>461</v>
      </c>
      <c r="D36" s="13">
        <v>-3</v>
      </c>
      <c r="E36" s="13">
        <v>-6</v>
      </c>
      <c r="F36" s="13" t="s">
        <v>461</v>
      </c>
      <c r="G36" s="13">
        <v>74</v>
      </c>
      <c r="H36" s="13">
        <v>65</v>
      </c>
      <c r="I36" s="13" t="s">
        <v>205</v>
      </c>
      <c r="J36" s="13" t="s">
        <v>205</v>
      </c>
      <c r="K36" s="13">
        <v>139</v>
      </c>
      <c r="N36" t="s">
        <v>74</v>
      </c>
      <c r="O36">
        <v>7</v>
      </c>
    </row>
    <row r="37" spans="1:15" ht="15.75" thickBot="1">
      <c r="A37" s="11" t="s">
        <v>857</v>
      </c>
      <c r="B37" s="11" t="s">
        <v>116</v>
      </c>
      <c r="C37" s="12" t="s">
        <v>77</v>
      </c>
      <c r="D37" s="13">
        <v>-3</v>
      </c>
      <c r="E37" s="13">
        <v>-6</v>
      </c>
      <c r="F37" s="13" t="s">
        <v>77</v>
      </c>
      <c r="G37" s="13">
        <v>74</v>
      </c>
      <c r="H37" s="13">
        <v>65</v>
      </c>
      <c r="I37" s="13" t="s">
        <v>205</v>
      </c>
      <c r="J37" s="13" t="s">
        <v>205</v>
      </c>
      <c r="K37" s="13">
        <v>139</v>
      </c>
      <c r="N37" t="s">
        <v>30</v>
      </c>
      <c r="O37">
        <v>7</v>
      </c>
    </row>
    <row r="38" spans="1:15" ht="15.75" thickBot="1">
      <c r="A38" s="11" t="s">
        <v>857</v>
      </c>
      <c r="B38" s="11" t="s">
        <v>116</v>
      </c>
      <c r="C38" s="12" t="s">
        <v>223</v>
      </c>
      <c r="D38" s="13">
        <v>-3</v>
      </c>
      <c r="E38" s="13">
        <v>1</v>
      </c>
      <c r="F38" s="13" t="s">
        <v>223</v>
      </c>
      <c r="G38" s="13">
        <v>67</v>
      </c>
      <c r="H38" s="13">
        <v>72</v>
      </c>
      <c r="I38" s="13" t="s">
        <v>205</v>
      </c>
      <c r="J38" s="13" t="s">
        <v>205</v>
      </c>
      <c r="K38" s="13">
        <v>139</v>
      </c>
      <c r="N38" t="s">
        <v>161</v>
      </c>
      <c r="O38">
        <v>4</v>
      </c>
    </row>
    <row r="39" spans="1:15" ht="15.75" thickBot="1">
      <c r="A39" s="11" t="s">
        <v>857</v>
      </c>
      <c r="B39" s="11" t="s">
        <v>116</v>
      </c>
      <c r="C39" s="12" t="s">
        <v>855</v>
      </c>
      <c r="D39" s="13">
        <v>-3</v>
      </c>
      <c r="E39" s="13">
        <v>-1</v>
      </c>
      <c r="F39" s="13" t="s">
        <v>855</v>
      </c>
      <c r="G39" s="13">
        <v>69</v>
      </c>
      <c r="H39" s="13">
        <v>70</v>
      </c>
      <c r="I39" s="13" t="s">
        <v>205</v>
      </c>
      <c r="J39" s="13" t="s">
        <v>205</v>
      </c>
      <c r="K39" s="13">
        <v>139</v>
      </c>
      <c r="N39" t="s">
        <v>138</v>
      </c>
      <c r="O39">
        <v>5</v>
      </c>
    </row>
    <row r="40" spans="1:15" ht="15.75" thickBot="1">
      <c r="A40" s="11" t="s">
        <v>857</v>
      </c>
      <c r="B40" s="11" t="s">
        <v>116</v>
      </c>
      <c r="C40" s="12" t="s">
        <v>152</v>
      </c>
      <c r="D40" s="13">
        <v>-3</v>
      </c>
      <c r="E40" s="13" t="s">
        <v>121</v>
      </c>
      <c r="F40" s="13" t="s">
        <v>152</v>
      </c>
      <c r="G40" s="13">
        <v>68</v>
      </c>
      <c r="H40" s="13">
        <v>71</v>
      </c>
      <c r="I40" s="13" t="s">
        <v>205</v>
      </c>
      <c r="J40" s="13" t="s">
        <v>205</v>
      </c>
      <c r="K40" s="13">
        <v>139</v>
      </c>
      <c r="N40" t="s">
        <v>167</v>
      </c>
      <c r="O40">
        <v>8</v>
      </c>
    </row>
    <row r="41" spans="1:15" ht="15.75" thickBot="1">
      <c r="A41" s="11" t="s">
        <v>857</v>
      </c>
      <c r="B41" s="11" t="s">
        <v>116</v>
      </c>
      <c r="C41" s="12" t="s">
        <v>243</v>
      </c>
      <c r="D41" s="13">
        <v>-3</v>
      </c>
      <c r="E41" s="13">
        <v>-3</v>
      </c>
      <c r="F41" s="13" t="s">
        <v>243</v>
      </c>
      <c r="G41" s="13">
        <v>71</v>
      </c>
      <c r="H41" s="13">
        <v>68</v>
      </c>
      <c r="I41" s="13" t="s">
        <v>205</v>
      </c>
      <c r="J41" s="13" t="s">
        <v>205</v>
      </c>
      <c r="K41" s="13">
        <v>139</v>
      </c>
      <c r="N41" t="s">
        <v>92</v>
      </c>
      <c r="O41">
        <v>7</v>
      </c>
    </row>
    <row r="42" spans="1:15" ht="15.75" thickBot="1">
      <c r="A42" s="11" t="s">
        <v>857</v>
      </c>
      <c r="B42" s="11" t="s">
        <v>116</v>
      </c>
      <c r="C42" s="12" t="s">
        <v>278</v>
      </c>
      <c r="D42" s="13">
        <v>-3</v>
      </c>
      <c r="E42" s="13">
        <v>-2</v>
      </c>
      <c r="F42" s="13" t="s">
        <v>278</v>
      </c>
      <c r="G42" s="13">
        <v>70</v>
      </c>
      <c r="H42" s="13">
        <v>69</v>
      </c>
      <c r="I42" s="13" t="s">
        <v>205</v>
      </c>
      <c r="J42" s="13" t="s">
        <v>205</v>
      </c>
      <c r="K42" s="13">
        <v>139</v>
      </c>
      <c r="N42" t="s">
        <v>43</v>
      </c>
      <c r="O42">
        <v>7</v>
      </c>
    </row>
    <row r="43" spans="1:15" ht="15.75" thickBot="1">
      <c r="A43" s="11" t="s">
        <v>246</v>
      </c>
      <c r="B43" s="11" t="s">
        <v>116</v>
      </c>
      <c r="C43" s="12" t="s">
        <v>262</v>
      </c>
      <c r="D43" s="13">
        <v>-2</v>
      </c>
      <c r="E43" s="13">
        <v>-3</v>
      </c>
      <c r="F43" s="13" t="s">
        <v>262</v>
      </c>
      <c r="G43" s="13">
        <v>72</v>
      </c>
      <c r="H43" s="13">
        <v>68</v>
      </c>
      <c r="I43" s="13" t="s">
        <v>205</v>
      </c>
      <c r="J43" s="13" t="s">
        <v>205</v>
      </c>
      <c r="K43" s="13">
        <v>140</v>
      </c>
      <c r="N43" t="s">
        <v>89</v>
      </c>
      <c r="O43">
        <v>7</v>
      </c>
    </row>
    <row r="44" spans="1:15" ht="15.75" thickBot="1">
      <c r="A44" s="11" t="s">
        <v>246</v>
      </c>
      <c r="B44" s="11" t="s">
        <v>116</v>
      </c>
      <c r="C44" s="12" t="s">
        <v>87</v>
      </c>
      <c r="D44" s="13">
        <v>-2</v>
      </c>
      <c r="E44" s="13" t="s">
        <v>121</v>
      </c>
      <c r="F44" s="13" t="s">
        <v>87</v>
      </c>
      <c r="G44" s="13">
        <v>69</v>
      </c>
      <c r="H44" s="13">
        <v>71</v>
      </c>
      <c r="I44" s="13" t="s">
        <v>205</v>
      </c>
      <c r="J44" s="13" t="s">
        <v>205</v>
      </c>
      <c r="K44" s="13">
        <v>140</v>
      </c>
      <c r="N44" t="s">
        <v>268</v>
      </c>
      <c r="O44">
        <v>4</v>
      </c>
    </row>
    <row r="45" spans="1:15" ht="15.75" thickBot="1">
      <c r="A45" s="11" t="s">
        <v>246</v>
      </c>
      <c r="B45" s="11" t="s">
        <v>116</v>
      </c>
      <c r="C45" s="12" t="s">
        <v>255</v>
      </c>
      <c r="D45" s="13">
        <v>-2</v>
      </c>
      <c r="E45" s="13">
        <v>-1</v>
      </c>
      <c r="F45" s="13" t="s">
        <v>255</v>
      </c>
      <c r="G45" s="13">
        <v>70</v>
      </c>
      <c r="H45" s="13">
        <v>70</v>
      </c>
      <c r="I45" s="13" t="s">
        <v>205</v>
      </c>
      <c r="J45" s="13" t="s">
        <v>205</v>
      </c>
      <c r="K45" s="13">
        <v>140</v>
      </c>
      <c r="N45" t="s">
        <v>143</v>
      </c>
      <c r="O45">
        <v>7</v>
      </c>
    </row>
    <row r="46" spans="1:15" ht="15.75" thickBot="1">
      <c r="A46" s="11" t="s">
        <v>246</v>
      </c>
      <c r="B46" s="11" t="s">
        <v>116</v>
      </c>
      <c r="C46" s="12" t="s">
        <v>44</v>
      </c>
      <c r="D46" s="13">
        <v>-2</v>
      </c>
      <c r="E46" s="13">
        <v>2</v>
      </c>
      <c r="F46" s="13" t="s">
        <v>44</v>
      </c>
      <c r="G46" s="13">
        <v>67</v>
      </c>
      <c r="H46" s="13">
        <v>73</v>
      </c>
      <c r="I46" s="13" t="s">
        <v>205</v>
      </c>
      <c r="J46" s="13" t="s">
        <v>205</v>
      </c>
      <c r="K46" s="13">
        <v>140</v>
      </c>
      <c r="N46" t="s">
        <v>271</v>
      </c>
      <c r="O46">
        <v>8</v>
      </c>
    </row>
    <row r="47" spans="1:15" ht="15.75" thickBot="1">
      <c r="A47" s="11" t="s">
        <v>246</v>
      </c>
      <c r="B47" s="11" t="s">
        <v>116</v>
      </c>
      <c r="C47" s="12" t="s">
        <v>257</v>
      </c>
      <c r="D47" s="13">
        <v>-2</v>
      </c>
      <c r="E47" s="13">
        <v>-4</v>
      </c>
      <c r="F47" s="13" t="s">
        <v>257</v>
      </c>
      <c r="G47" s="13">
        <v>73</v>
      </c>
      <c r="H47" s="13">
        <v>67</v>
      </c>
      <c r="I47" s="13" t="s">
        <v>205</v>
      </c>
      <c r="J47" s="13" t="s">
        <v>205</v>
      </c>
      <c r="K47" s="13">
        <v>140</v>
      </c>
      <c r="N47" t="s">
        <v>80</v>
      </c>
      <c r="O47">
        <v>9</v>
      </c>
    </row>
    <row r="48" spans="1:15" ht="15.75" thickBot="1">
      <c r="A48" s="11" t="s">
        <v>246</v>
      </c>
      <c r="B48" s="11" t="s">
        <v>116</v>
      </c>
      <c r="C48" s="12" t="s">
        <v>150</v>
      </c>
      <c r="D48" s="13">
        <v>-2</v>
      </c>
      <c r="E48" s="13">
        <v>3</v>
      </c>
      <c r="F48" s="13" t="s">
        <v>150</v>
      </c>
      <c r="G48" s="13">
        <v>66</v>
      </c>
      <c r="H48" s="13">
        <v>74</v>
      </c>
      <c r="I48" s="13" t="s">
        <v>205</v>
      </c>
      <c r="J48" s="13" t="s">
        <v>205</v>
      </c>
      <c r="K48" s="13">
        <v>140</v>
      </c>
      <c r="N48" t="s">
        <v>262</v>
      </c>
      <c r="O48">
        <v>6</v>
      </c>
    </row>
    <row r="49" spans="1:15" ht="15.75" thickBot="1">
      <c r="A49" s="11" t="s">
        <v>246</v>
      </c>
      <c r="B49" s="11" t="s">
        <v>116</v>
      </c>
      <c r="C49" s="12" t="s">
        <v>228</v>
      </c>
      <c r="D49" s="13">
        <v>-2</v>
      </c>
      <c r="E49" s="13">
        <v>-1</v>
      </c>
      <c r="F49" s="13" t="s">
        <v>228</v>
      </c>
      <c r="G49" s="13">
        <v>70</v>
      </c>
      <c r="H49" s="13">
        <v>70</v>
      </c>
      <c r="I49" s="13" t="s">
        <v>205</v>
      </c>
      <c r="J49" s="13" t="s">
        <v>205</v>
      </c>
      <c r="K49" s="13">
        <v>140</v>
      </c>
      <c r="N49" t="s">
        <v>86</v>
      </c>
      <c r="O49">
        <v>5</v>
      </c>
    </row>
    <row r="50" spans="1:15" ht="15.75" thickBot="1">
      <c r="A50" s="11" t="s">
        <v>246</v>
      </c>
      <c r="B50" s="11" t="s">
        <v>116</v>
      </c>
      <c r="C50" s="12" t="s">
        <v>213</v>
      </c>
      <c r="D50" s="13">
        <v>-2</v>
      </c>
      <c r="E50" s="13">
        <v>-1</v>
      </c>
      <c r="F50" s="13" t="s">
        <v>213</v>
      </c>
      <c r="G50" s="13">
        <v>70</v>
      </c>
      <c r="H50" s="13">
        <v>70</v>
      </c>
      <c r="I50" s="13" t="s">
        <v>205</v>
      </c>
      <c r="J50" s="13" t="s">
        <v>205</v>
      </c>
      <c r="K50" s="13">
        <v>140</v>
      </c>
      <c r="N50" t="s">
        <v>33</v>
      </c>
      <c r="O50">
        <v>8</v>
      </c>
    </row>
    <row r="51" spans="1:15" ht="15.75" thickBot="1">
      <c r="A51" s="11" t="s">
        <v>246</v>
      </c>
      <c r="B51" s="11" t="s">
        <v>116</v>
      </c>
      <c r="C51" s="12" t="s">
        <v>83</v>
      </c>
      <c r="D51" s="13">
        <v>-2</v>
      </c>
      <c r="E51" s="13">
        <v>2</v>
      </c>
      <c r="F51" s="13" t="s">
        <v>83</v>
      </c>
      <c r="G51" s="13">
        <v>67</v>
      </c>
      <c r="H51" s="13">
        <v>73</v>
      </c>
      <c r="I51" s="13" t="s">
        <v>205</v>
      </c>
      <c r="J51" s="13" t="s">
        <v>205</v>
      </c>
      <c r="K51" s="13">
        <v>140</v>
      </c>
      <c r="N51" t="s">
        <v>243</v>
      </c>
      <c r="O51">
        <v>7</v>
      </c>
    </row>
    <row r="52" spans="1:15" ht="15.75" thickBot="1">
      <c r="A52" s="11" t="s">
        <v>246</v>
      </c>
      <c r="B52" s="11" t="s">
        <v>116</v>
      </c>
      <c r="C52" s="12" t="s">
        <v>67</v>
      </c>
      <c r="D52" s="13">
        <v>-2</v>
      </c>
      <c r="E52" s="13">
        <v>-1</v>
      </c>
      <c r="F52" s="13" t="s">
        <v>67</v>
      </c>
      <c r="G52" s="13">
        <v>70</v>
      </c>
      <c r="H52" s="13">
        <v>70</v>
      </c>
      <c r="I52" s="13" t="s">
        <v>205</v>
      </c>
      <c r="J52" s="13" t="s">
        <v>205</v>
      </c>
      <c r="K52" s="13">
        <v>140</v>
      </c>
      <c r="N52" t="s">
        <v>67</v>
      </c>
      <c r="O52">
        <v>7</v>
      </c>
    </row>
    <row r="53" spans="1:15" ht="15.75" thickBot="1">
      <c r="A53" s="11" t="s">
        <v>246</v>
      </c>
      <c r="B53" s="11" t="s">
        <v>116</v>
      </c>
      <c r="C53" s="12" t="s">
        <v>189</v>
      </c>
      <c r="D53" s="13">
        <v>-2</v>
      </c>
      <c r="E53" s="13" t="s">
        <v>121</v>
      </c>
      <c r="F53" s="13" t="s">
        <v>189</v>
      </c>
      <c r="G53" s="13">
        <v>69</v>
      </c>
      <c r="H53" s="13">
        <v>71</v>
      </c>
      <c r="I53" s="13" t="s">
        <v>205</v>
      </c>
      <c r="J53" s="13" t="s">
        <v>205</v>
      </c>
      <c r="K53" s="13">
        <v>140</v>
      </c>
      <c r="N53" t="s">
        <v>88</v>
      </c>
      <c r="O53">
        <v>6</v>
      </c>
    </row>
    <row r="54" spans="1:15" ht="15.75" thickBot="1">
      <c r="A54" s="11" t="s">
        <v>246</v>
      </c>
      <c r="B54" s="11" t="s">
        <v>116</v>
      </c>
      <c r="C54" s="12" t="s">
        <v>161</v>
      </c>
      <c r="D54" s="13">
        <v>-2</v>
      </c>
      <c r="E54" s="13">
        <v>1</v>
      </c>
      <c r="F54" s="13" t="s">
        <v>161</v>
      </c>
      <c r="G54" s="13">
        <v>68</v>
      </c>
      <c r="H54" s="13">
        <v>72</v>
      </c>
      <c r="I54" s="13" t="s">
        <v>205</v>
      </c>
      <c r="J54" s="13" t="s">
        <v>205</v>
      </c>
      <c r="K54" s="13">
        <v>140</v>
      </c>
      <c r="N54" t="s">
        <v>55</v>
      </c>
      <c r="O54">
        <v>5</v>
      </c>
    </row>
    <row r="55" spans="1:15" ht="15.75" thickBot="1">
      <c r="A55" s="11" t="s">
        <v>246</v>
      </c>
      <c r="B55" s="11" t="s">
        <v>116</v>
      </c>
      <c r="C55" s="12" t="s">
        <v>69</v>
      </c>
      <c r="D55" s="13">
        <v>-2</v>
      </c>
      <c r="E55" s="13">
        <v>-1</v>
      </c>
      <c r="F55" s="13" t="s">
        <v>69</v>
      </c>
      <c r="G55" s="13">
        <v>70</v>
      </c>
      <c r="H55" s="13">
        <v>70</v>
      </c>
      <c r="I55" s="13" t="s">
        <v>205</v>
      </c>
      <c r="J55" s="13" t="s">
        <v>205</v>
      </c>
      <c r="K55" s="13">
        <v>140</v>
      </c>
      <c r="N55" t="s">
        <v>194</v>
      </c>
      <c r="O55">
        <v>8</v>
      </c>
    </row>
    <row r="56" spans="1:15" ht="15.75" thickBot="1">
      <c r="A56" s="11" t="s">
        <v>858</v>
      </c>
      <c r="B56" s="11" t="s">
        <v>116</v>
      </c>
      <c r="C56" s="12" t="s">
        <v>85</v>
      </c>
      <c r="D56" s="13">
        <v>-1</v>
      </c>
      <c r="E56" s="13">
        <v>-1</v>
      </c>
      <c r="F56" s="13" t="s">
        <v>85</v>
      </c>
      <c r="G56" s="13">
        <v>71</v>
      </c>
      <c r="H56" s="13">
        <v>70</v>
      </c>
      <c r="I56" s="13" t="s">
        <v>205</v>
      </c>
      <c r="J56" s="13" t="s">
        <v>205</v>
      </c>
      <c r="K56" s="13">
        <v>141</v>
      </c>
      <c r="N56" t="s">
        <v>157</v>
      </c>
      <c r="O56">
        <v>10</v>
      </c>
    </row>
    <row r="57" spans="1:15" ht="15.75" thickBot="1">
      <c r="A57" s="11" t="s">
        <v>858</v>
      </c>
      <c r="B57" s="11" t="s">
        <v>116</v>
      </c>
      <c r="C57" s="12" t="s">
        <v>274</v>
      </c>
      <c r="D57" s="13">
        <v>-1</v>
      </c>
      <c r="E57" s="13">
        <v>-2</v>
      </c>
      <c r="F57" s="13" t="s">
        <v>274</v>
      </c>
      <c r="G57" s="13">
        <v>72</v>
      </c>
      <c r="H57" s="13">
        <v>69</v>
      </c>
      <c r="I57" s="13" t="s">
        <v>205</v>
      </c>
      <c r="J57" s="13" t="s">
        <v>205</v>
      </c>
      <c r="K57" s="13">
        <v>141</v>
      </c>
      <c r="N57" t="s">
        <v>379</v>
      </c>
      <c r="O57">
        <v>7</v>
      </c>
    </row>
    <row r="58" spans="1:15" ht="15.75" thickBot="1">
      <c r="A58" s="11" t="s">
        <v>858</v>
      </c>
      <c r="B58" s="11" t="s">
        <v>116</v>
      </c>
      <c r="C58" s="12" t="s">
        <v>162</v>
      </c>
      <c r="D58" s="13">
        <v>-1</v>
      </c>
      <c r="E58" s="13">
        <v>-2</v>
      </c>
      <c r="F58" s="13" t="s">
        <v>162</v>
      </c>
      <c r="G58" s="13">
        <v>72</v>
      </c>
      <c r="H58" s="13">
        <v>69</v>
      </c>
      <c r="I58" s="13" t="s">
        <v>205</v>
      </c>
      <c r="J58" s="13" t="s">
        <v>205</v>
      </c>
      <c r="K58" s="13">
        <v>141</v>
      </c>
      <c r="N58" t="s">
        <v>76</v>
      </c>
      <c r="O58">
        <v>2</v>
      </c>
    </row>
    <row r="59" spans="1:15" ht="15.75" thickBot="1">
      <c r="A59" s="11" t="s">
        <v>859</v>
      </c>
      <c r="B59" s="11" t="s">
        <v>116</v>
      </c>
      <c r="C59" s="12" t="s">
        <v>293</v>
      </c>
      <c r="D59" s="13" t="s">
        <v>121</v>
      </c>
      <c r="E59" s="13">
        <v>-5</v>
      </c>
      <c r="F59" s="13" t="s">
        <v>293</v>
      </c>
      <c r="G59" s="13">
        <v>76</v>
      </c>
      <c r="H59" s="13">
        <v>66</v>
      </c>
      <c r="I59" s="13" t="s">
        <v>205</v>
      </c>
      <c r="J59" s="13" t="s">
        <v>205</v>
      </c>
      <c r="K59" s="13">
        <v>142</v>
      </c>
      <c r="N59" t="s">
        <v>275</v>
      </c>
      <c r="O59">
        <v>7</v>
      </c>
    </row>
    <row r="60" spans="1:15" ht="15.75" thickBot="1">
      <c r="A60" s="11" t="s">
        <v>859</v>
      </c>
      <c r="B60" s="11" t="s">
        <v>116</v>
      </c>
      <c r="C60" s="12" t="s">
        <v>331</v>
      </c>
      <c r="D60" s="13" t="s">
        <v>121</v>
      </c>
      <c r="E60" s="13">
        <v>-3</v>
      </c>
      <c r="F60" s="13" t="s">
        <v>331</v>
      </c>
      <c r="G60" s="13">
        <v>74</v>
      </c>
      <c r="H60" s="13">
        <v>68</v>
      </c>
      <c r="I60" s="13" t="s">
        <v>205</v>
      </c>
      <c r="J60" s="13" t="s">
        <v>205</v>
      </c>
      <c r="K60" s="13">
        <v>142</v>
      </c>
      <c r="N60" t="s">
        <v>259</v>
      </c>
      <c r="O60">
        <v>8</v>
      </c>
    </row>
    <row r="61" spans="1:15" ht="15.75" thickBot="1">
      <c r="A61" s="11" t="s">
        <v>859</v>
      </c>
      <c r="B61" s="11" t="s">
        <v>116</v>
      </c>
      <c r="C61" s="12" t="s">
        <v>178</v>
      </c>
      <c r="D61" s="13" t="s">
        <v>121</v>
      </c>
      <c r="E61" s="13">
        <v>-1</v>
      </c>
      <c r="F61" s="13" t="s">
        <v>178</v>
      </c>
      <c r="G61" s="13">
        <v>72</v>
      </c>
      <c r="H61" s="13">
        <v>70</v>
      </c>
      <c r="I61" s="13" t="s">
        <v>205</v>
      </c>
      <c r="J61" s="13" t="s">
        <v>205</v>
      </c>
      <c r="K61" s="13">
        <v>142</v>
      </c>
      <c r="N61" t="s">
        <v>79</v>
      </c>
      <c r="O61">
        <v>10</v>
      </c>
    </row>
    <row r="62" spans="1:15" ht="15.75" thickBot="1">
      <c r="A62" s="11" t="s">
        <v>859</v>
      </c>
      <c r="B62" s="11" t="s">
        <v>116</v>
      </c>
      <c r="C62" s="12" t="s">
        <v>251</v>
      </c>
      <c r="D62" s="13" t="s">
        <v>121</v>
      </c>
      <c r="E62" s="13">
        <v>1</v>
      </c>
      <c r="F62" s="13" t="s">
        <v>251</v>
      </c>
      <c r="G62" s="13">
        <v>70</v>
      </c>
      <c r="H62" s="13">
        <v>72</v>
      </c>
      <c r="I62" s="13" t="s">
        <v>205</v>
      </c>
      <c r="J62" s="13" t="s">
        <v>205</v>
      </c>
      <c r="K62" s="13">
        <v>142</v>
      </c>
      <c r="N62" t="s">
        <v>155</v>
      </c>
      <c r="O62">
        <v>5</v>
      </c>
    </row>
    <row r="63" spans="1:15" ht="15.75" thickBot="1">
      <c r="A63" s="11" t="s">
        <v>859</v>
      </c>
      <c r="B63" s="11" t="s">
        <v>116</v>
      </c>
      <c r="C63" s="12" t="s">
        <v>245</v>
      </c>
      <c r="D63" s="13" t="s">
        <v>121</v>
      </c>
      <c r="E63" s="13">
        <v>2</v>
      </c>
      <c r="F63" s="13" t="s">
        <v>245</v>
      </c>
      <c r="G63" s="13">
        <v>69</v>
      </c>
      <c r="H63" s="13">
        <v>73</v>
      </c>
      <c r="I63" s="13" t="s">
        <v>205</v>
      </c>
      <c r="J63" s="13" t="s">
        <v>205</v>
      </c>
      <c r="K63" s="13">
        <v>142</v>
      </c>
      <c r="N63" t="s">
        <v>192</v>
      </c>
      <c r="O63">
        <v>9</v>
      </c>
    </row>
    <row r="64" spans="1:15" ht="15.75" thickBot="1">
      <c r="A64" s="11" t="s">
        <v>859</v>
      </c>
      <c r="B64" s="11" t="s">
        <v>116</v>
      </c>
      <c r="C64" s="12" t="s">
        <v>148</v>
      </c>
      <c r="D64" s="13" t="s">
        <v>121</v>
      </c>
      <c r="E64" s="13">
        <v>-2</v>
      </c>
      <c r="F64" s="13" t="s">
        <v>148</v>
      </c>
      <c r="G64" s="13">
        <v>73</v>
      </c>
      <c r="H64" s="13">
        <v>69</v>
      </c>
      <c r="I64" s="13" t="s">
        <v>205</v>
      </c>
      <c r="J64" s="13" t="s">
        <v>205</v>
      </c>
      <c r="K64" s="13">
        <v>142</v>
      </c>
      <c r="N64" t="s">
        <v>187</v>
      </c>
      <c r="O64">
        <v>5</v>
      </c>
    </row>
    <row r="65" spans="1:15" ht="15.75" thickBot="1">
      <c r="A65" s="11" t="s">
        <v>859</v>
      </c>
      <c r="B65" s="11" t="s">
        <v>116</v>
      </c>
      <c r="C65" s="12" t="s">
        <v>74</v>
      </c>
      <c r="D65" s="13" t="s">
        <v>121</v>
      </c>
      <c r="E65" s="13">
        <v>-2</v>
      </c>
      <c r="F65" s="13" t="s">
        <v>74</v>
      </c>
      <c r="G65" s="13">
        <v>73</v>
      </c>
      <c r="H65" s="13">
        <v>69</v>
      </c>
      <c r="I65" s="13" t="s">
        <v>205</v>
      </c>
      <c r="J65" s="13" t="s">
        <v>205</v>
      </c>
      <c r="K65" s="13">
        <v>142</v>
      </c>
      <c r="N65" t="s">
        <v>71</v>
      </c>
      <c r="O65">
        <v>8</v>
      </c>
    </row>
    <row r="66" spans="1:15" ht="15.75" thickBot="1">
      <c r="A66" s="11" t="s">
        <v>859</v>
      </c>
      <c r="B66" s="11" t="s">
        <v>116</v>
      </c>
      <c r="C66" s="12" t="s">
        <v>38</v>
      </c>
      <c r="D66" s="13" t="s">
        <v>121</v>
      </c>
      <c r="E66" s="13" t="s">
        <v>121</v>
      </c>
      <c r="F66" s="13" t="s">
        <v>38</v>
      </c>
      <c r="G66" s="13">
        <v>71</v>
      </c>
      <c r="H66" s="13">
        <v>71</v>
      </c>
      <c r="I66" s="13" t="s">
        <v>205</v>
      </c>
      <c r="J66" s="13" t="s">
        <v>205</v>
      </c>
      <c r="K66" s="13">
        <v>142</v>
      </c>
      <c r="N66" t="s">
        <v>93</v>
      </c>
      <c r="O66">
        <v>10</v>
      </c>
    </row>
    <row r="67" spans="1:15" ht="15.75" thickBot="1">
      <c r="A67" s="11" t="s">
        <v>859</v>
      </c>
      <c r="B67" s="11" t="s">
        <v>116</v>
      </c>
      <c r="C67" s="12" t="s">
        <v>135</v>
      </c>
      <c r="D67" s="13" t="s">
        <v>121</v>
      </c>
      <c r="E67" s="13">
        <v>-2</v>
      </c>
      <c r="F67" s="13" t="s">
        <v>135</v>
      </c>
      <c r="G67" s="13">
        <v>73</v>
      </c>
      <c r="H67" s="13">
        <v>69</v>
      </c>
      <c r="I67" s="13" t="s">
        <v>205</v>
      </c>
      <c r="J67" s="13" t="s">
        <v>205</v>
      </c>
      <c r="K67" s="13">
        <v>142</v>
      </c>
      <c r="N67" t="s">
        <v>304</v>
      </c>
      <c r="O67">
        <v>6</v>
      </c>
    </row>
    <row r="68" spans="1:15" ht="15.75" thickBot="1">
      <c r="A68" s="11" t="s">
        <v>859</v>
      </c>
      <c r="B68" s="11" t="s">
        <v>116</v>
      </c>
      <c r="C68" s="12" t="s">
        <v>89</v>
      </c>
      <c r="D68" s="13" t="s">
        <v>121</v>
      </c>
      <c r="E68" s="13" t="s">
        <v>121</v>
      </c>
      <c r="F68" s="13" t="s">
        <v>89</v>
      </c>
      <c r="G68" s="13">
        <v>71</v>
      </c>
      <c r="H68" s="13">
        <v>71</v>
      </c>
      <c r="I68" s="13" t="s">
        <v>205</v>
      </c>
      <c r="J68" s="13" t="s">
        <v>205</v>
      </c>
      <c r="K68" s="13">
        <v>142</v>
      </c>
      <c r="N68" t="s">
        <v>66</v>
      </c>
      <c r="O68">
        <v>7</v>
      </c>
    </row>
    <row r="69" spans="1:15" ht="15.75" thickBot="1">
      <c r="A69" s="11" t="s">
        <v>859</v>
      </c>
      <c r="B69" s="11" t="s">
        <v>116</v>
      </c>
      <c r="C69" s="12" t="s">
        <v>129</v>
      </c>
      <c r="D69" s="13" t="s">
        <v>121</v>
      </c>
      <c r="E69" s="13">
        <v>-3</v>
      </c>
      <c r="F69" s="13" t="s">
        <v>129</v>
      </c>
      <c r="G69" s="13">
        <v>74</v>
      </c>
      <c r="H69" s="13">
        <v>68</v>
      </c>
      <c r="I69" s="13" t="s">
        <v>205</v>
      </c>
      <c r="J69" s="13" t="s">
        <v>205</v>
      </c>
      <c r="K69" s="13">
        <v>142</v>
      </c>
      <c r="N69" t="s">
        <v>331</v>
      </c>
      <c r="O69">
        <v>5</v>
      </c>
    </row>
    <row r="70" spans="1:15" ht="15.75" thickBot="1">
      <c r="A70" s="11" t="s">
        <v>859</v>
      </c>
      <c r="B70" s="11" t="s">
        <v>116</v>
      </c>
      <c r="C70" s="12" t="s">
        <v>171</v>
      </c>
      <c r="D70" s="13" t="s">
        <v>121</v>
      </c>
      <c r="E70" s="13" t="s">
        <v>121</v>
      </c>
      <c r="F70" s="13" t="s">
        <v>171</v>
      </c>
      <c r="G70" s="13">
        <v>71</v>
      </c>
      <c r="H70" s="13">
        <v>71</v>
      </c>
      <c r="I70" s="13" t="s">
        <v>205</v>
      </c>
      <c r="J70" s="13" t="s">
        <v>205</v>
      </c>
      <c r="K70" s="13">
        <v>142</v>
      </c>
      <c r="N70" t="s">
        <v>95</v>
      </c>
      <c r="O70">
        <v>4</v>
      </c>
    </row>
    <row r="71" spans="1:15" ht="15.75" thickBot="1">
      <c r="A71" s="11" t="s">
        <v>859</v>
      </c>
      <c r="B71" s="11" t="s">
        <v>116</v>
      </c>
      <c r="C71" s="12" t="s">
        <v>31</v>
      </c>
      <c r="D71" s="13" t="s">
        <v>121</v>
      </c>
      <c r="E71" s="13" t="s">
        <v>121</v>
      </c>
      <c r="F71" s="13" t="s">
        <v>31</v>
      </c>
      <c r="G71" s="13">
        <v>71</v>
      </c>
      <c r="H71" s="13">
        <v>71</v>
      </c>
      <c r="I71" s="13" t="s">
        <v>205</v>
      </c>
      <c r="J71" s="13" t="s">
        <v>205</v>
      </c>
      <c r="K71" s="13">
        <v>142</v>
      </c>
      <c r="N71" t="s">
        <v>274</v>
      </c>
      <c r="O71">
        <v>3</v>
      </c>
    </row>
    <row r="72" spans="1:15" ht="15.75" thickBot="1">
      <c r="A72" s="11" t="s">
        <v>859</v>
      </c>
      <c r="B72" s="11" t="s">
        <v>116</v>
      </c>
      <c r="C72" s="12" t="s">
        <v>222</v>
      </c>
      <c r="D72" s="13" t="s">
        <v>121</v>
      </c>
      <c r="E72" s="13">
        <v>-2</v>
      </c>
      <c r="F72" s="13" t="s">
        <v>222</v>
      </c>
      <c r="G72" s="13">
        <v>73</v>
      </c>
      <c r="H72" s="13">
        <v>69</v>
      </c>
      <c r="I72" s="13" t="s">
        <v>205</v>
      </c>
      <c r="J72" s="13" t="s">
        <v>205</v>
      </c>
      <c r="K72" s="13">
        <v>142</v>
      </c>
      <c r="N72" t="s">
        <v>202</v>
      </c>
      <c r="O72">
        <v>5</v>
      </c>
    </row>
    <row r="73" spans="1:15" ht="15.75" thickBot="1">
      <c r="A73" s="11" t="s">
        <v>859</v>
      </c>
      <c r="B73" s="11" t="s">
        <v>116</v>
      </c>
      <c r="C73" s="12" t="s">
        <v>47</v>
      </c>
      <c r="D73" s="13" t="s">
        <v>121</v>
      </c>
      <c r="E73" s="13" t="s">
        <v>121</v>
      </c>
      <c r="F73" s="13" t="s">
        <v>47</v>
      </c>
      <c r="G73" s="13">
        <v>71</v>
      </c>
      <c r="H73" s="13">
        <v>71</v>
      </c>
      <c r="I73" s="13" t="s">
        <v>205</v>
      </c>
      <c r="J73" s="13" t="s">
        <v>205</v>
      </c>
      <c r="K73" s="13">
        <v>142</v>
      </c>
      <c r="N73" t="s">
        <v>173</v>
      </c>
      <c r="O73">
        <v>5</v>
      </c>
    </row>
    <row r="74" spans="1:15" ht="15.75" thickBot="1">
      <c r="A74" s="11" t="s">
        <v>859</v>
      </c>
      <c r="B74" s="11" t="s">
        <v>116</v>
      </c>
      <c r="C74" s="12" t="s">
        <v>149</v>
      </c>
      <c r="D74" s="13" t="s">
        <v>121</v>
      </c>
      <c r="E74" s="13">
        <v>1</v>
      </c>
      <c r="F74" s="13" t="s">
        <v>149</v>
      </c>
      <c r="G74" s="13">
        <v>70</v>
      </c>
      <c r="H74" s="13">
        <v>72</v>
      </c>
      <c r="I74" s="13" t="s">
        <v>205</v>
      </c>
      <c r="J74" s="13" t="s">
        <v>205</v>
      </c>
      <c r="K74" s="13">
        <v>142</v>
      </c>
      <c r="N74" t="s">
        <v>151</v>
      </c>
      <c r="O74">
        <v>6</v>
      </c>
    </row>
    <row r="75" spans="1:15" ht="15.75" thickBot="1">
      <c r="A75" s="11" t="s">
        <v>859</v>
      </c>
      <c r="B75" s="11" t="s">
        <v>116</v>
      </c>
      <c r="C75" s="12" t="s">
        <v>57</v>
      </c>
      <c r="D75" s="13" t="s">
        <v>121</v>
      </c>
      <c r="E75" s="13" t="s">
        <v>121</v>
      </c>
      <c r="F75" s="13" t="s">
        <v>57</v>
      </c>
      <c r="G75" s="13">
        <v>71</v>
      </c>
      <c r="H75" s="13">
        <v>71</v>
      </c>
      <c r="I75" s="13" t="s">
        <v>205</v>
      </c>
      <c r="J75" s="13" t="s">
        <v>205</v>
      </c>
      <c r="K75" s="13">
        <v>142</v>
      </c>
      <c r="N75" t="s">
        <v>52</v>
      </c>
      <c r="O75">
        <v>10</v>
      </c>
    </row>
    <row r="76" spans="1:15" ht="15.75" thickBot="1">
      <c r="A76" s="11" t="s">
        <v>859</v>
      </c>
      <c r="B76" s="11" t="s">
        <v>116</v>
      </c>
      <c r="C76" s="12" t="s">
        <v>80</v>
      </c>
      <c r="D76" s="13" t="s">
        <v>121</v>
      </c>
      <c r="E76" s="13">
        <v>-2</v>
      </c>
      <c r="F76" s="13" t="s">
        <v>80</v>
      </c>
      <c r="G76" s="13">
        <v>73</v>
      </c>
      <c r="H76" s="13">
        <v>69</v>
      </c>
      <c r="I76" s="13" t="s">
        <v>205</v>
      </c>
      <c r="J76" s="13" t="s">
        <v>205</v>
      </c>
      <c r="K76" s="13">
        <v>142</v>
      </c>
      <c r="N76" t="s">
        <v>166</v>
      </c>
      <c r="O76">
        <v>8</v>
      </c>
    </row>
    <row r="77" spans="1:15" ht="15.75" thickBot="1">
      <c r="A77" s="11" t="s">
        <v>859</v>
      </c>
      <c r="B77" s="11" t="s">
        <v>116</v>
      </c>
      <c r="C77" s="12" t="s">
        <v>143</v>
      </c>
      <c r="D77" s="13" t="s">
        <v>121</v>
      </c>
      <c r="E77" s="13" t="s">
        <v>121</v>
      </c>
      <c r="F77" s="13" t="s">
        <v>143</v>
      </c>
      <c r="G77" s="13">
        <v>71</v>
      </c>
      <c r="H77" s="13">
        <v>71</v>
      </c>
      <c r="I77" s="13" t="s">
        <v>205</v>
      </c>
      <c r="J77" s="13" t="s">
        <v>205</v>
      </c>
      <c r="K77" s="13">
        <v>142</v>
      </c>
      <c r="N77" t="s">
        <v>77</v>
      </c>
      <c r="O77">
        <v>7</v>
      </c>
    </row>
    <row r="78" spans="1:15" ht="15.75" thickBot="1">
      <c r="A78" s="11" t="s">
        <v>859</v>
      </c>
      <c r="B78" s="11" t="s">
        <v>116</v>
      </c>
      <c r="C78" s="12" t="s">
        <v>92</v>
      </c>
      <c r="D78" s="13" t="s">
        <v>121</v>
      </c>
      <c r="E78" s="13">
        <v>-2</v>
      </c>
      <c r="F78" s="13" t="s">
        <v>92</v>
      </c>
      <c r="G78" s="13">
        <v>73</v>
      </c>
      <c r="H78" s="13">
        <v>69</v>
      </c>
      <c r="I78" s="13" t="s">
        <v>205</v>
      </c>
      <c r="J78" s="13" t="s">
        <v>205</v>
      </c>
      <c r="K78" s="13">
        <v>142</v>
      </c>
      <c r="N78" t="s">
        <v>225</v>
      </c>
      <c r="O78">
        <v>7</v>
      </c>
    </row>
    <row r="79" spans="1:15" ht="15.75" thickBot="1">
      <c r="A79" s="14" t="s">
        <v>860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 t="s">
        <v>40</v>
      </c>
      <c r="O79">
        <v>5</v>
      </c>
    </row>
    <row r="80" spans="1:15" ht="15.75" thickBot="1">
      <c r="A80" s="11" t="s">
        <v>116</v>
      </c>
      <c r="B80" s="11" t="s">
        <v>116</v>
      </c>
      <c r="C80" s="12" t="s">
        <v>334</v>
      </c>
      <c r="D80" s="13" t="s">
        <v>377</v>
      </c>
      <c r="E80" s="13">
        <v>-2</v>
      </c>
      <c r="F80" s="13" t="s">
        <v>334</v>
      </c>
      <c r="G80" s="13">
        <v>74</v>
      </c>
      <c r="H80" s="13">
        <v>69</v>
      </c>
      <c r="I80" s="13" t="s">
        <v>205</v>
      </c>
      <c r="J80" s="13" t="s">
        <v>205</v>
      </c>
      <c r="K80" s="13">
        <v>143</v>
      </c>
      <c r="N80" t="s">
        <v>53</v>
      </c>
      <c r="O80">
        <v>9</v>
      </c>
    </row>
    <row r="81" spans="1:15" ht="15.75" thickBot="1">
      <c r="A81" s="11" t="s">
        <v>116</v>
      </c>
      <c r="B81" s="11" t="s">
        <v>116</v>
      </c>
      <c r="C81" s="12" t="s">
        <v>304</v>
      </c>
      <c r="D81" s="13" t="s">
        <v>377</v>
      </c>
      <c r="E81" s="13">
        <v>3</v>
      </c>
      <c r="F81" s="13" t="s">
        <v>304</v>
      </c>
      <c r="G81" s="13">
        <v>69</v>
      </c>
      <c r="H81" s="13">
        <v>74</v>
      </c>
      <c r="I81" s="13" t="s">
        <v>205</v>
      </c>
      <c r="J81" s="13" t="s">
        <v>205</v>
      </c>
      <c r="K81" s="13">
        <v>143</v>
      </c>
      <c r="N81" t="s">
        <v>297</v>
      </c>
      <c r="O81">
        <v>5</v>
      </c>
    </row>
    <row r="82" spans="1:15" ht="15.75" thickBot="1">
      <c r="A82" s="11" t="s">
        <v>116</v>
      </c>
      <c r="B82" s="11" t="s">
        <v>116</v>
      </c>
      <c r="C82" s="12" t="s">
        <v>272</v>
      </c>
      <c r="D82" s="13" t="s">
        <v>377</v>
      </c>
      <c r="E82" s="13">
        <v>1</v>
      </c>
      <c r="F82" s="13" t="s">
        <v>272</v>
      </c>
      <c r="G82" s="13">
        <v>71</v>
      </c>
      <c r="H82" s="13">
        <v>72</v>
      </c>
      <c r="I82" s="13" t="s">
        <v>205</v>
      </c>
      <c r="J82" s="13" t="s">
        <v>205</v>
      </c>
      <c r="K82" s="13">
        <v>143</v>
      </c>
      <c r="N82" t="s">
        <v>47</v>
      </c>
      <c r="O82">
        <v>4</v>
      </c>
    </row>
    <row r="83" spans="1:15" ht="15.75" thickBot="1">
      <c r="A83" s="11" t="s">
        <v>116</v>
      </c>
      <c r="B83" s="11" t="s">
        <v>116</v>
      </c>
      <c r="C83" s="12" t="s">
        <v>861</v>
      </c>
      <c r="D83" s="13" t="s">
        <v>377</v>
      </c>
      <c r="E83" s="13">
        <v>-4</v>
      </c>
      <c r="F83" s="13" t="s">
        <v>861</v>
      </c>
      <c r="G83" s="13">
        <v>76</v>
      </c>
      <c r="H83" s="13">
        <v>67</v>
      </c>
      <c r="I83" s="13" t="s">
        <v>205</v>
      </c>
      <c r="J83" s="13" t="s">
        <v>205</v>
      </c>
      <c r="K83" s="13">
        <v>143</v>
      </c>
      <c r="N83" t="s">
        <v>41</v>
      </c>
      <c r="O83">
        <v>7</v>
      </c>
    </row>
    <row r="84" spans="1:15" ht="15.75" thickBot="1">
      <c r="A84" s="11" t="s">
        <v>116</v>
      </c>
      <c r="B84" s="11" t="s">
        <v>116</v>
      </c>
      <c r="C84" s="12" t="s">
        <v>284</v>
      </c>
      <c r="D84" s="13" t="s">
        <v>377</v>
      </c>
      <c r="E84" s="13">
        <v>1</v>
      </c>
      <c r="F84" s="13" t="s">
        <v>284</v>
      </c>
      <c r="G84" s="13">
        <v>71</v>
      </c>
      <c r="H84" s="13">
        <v>72</v>
      </c>
      <c r="I84" s="13" t="s">
        <v>205</v>
      </c>
      <c r="J84" s="13" t="s">
        <v>205</v>
      </c>
      <c r="K84" s="13">
        <v>143</v>
      </c>
      <c r="N84" t="s">
        <v>50</v>
      </c>
      <c r="O84">
        <v>4</v>
      </c>
    </row>
    <row r="85" spans="1:15" ht="15.75" thickBot="1">
      <c r="A85" s="11" t="s">
        <v>116</v>
      </c>
      <c r="B85" s="11" t="s">
        <v>116</v>
      </c>
      <c r="C85" s="12" t="s">
        <v>163</v>
      </c>
      <c r="D85" s="13" t="s">
        <v>377</v>
      </c>
      <c r="E85" s="13" t="s">
        <v>121</v>
      </c>
      <c r="F85" s="13" t="s">
        <v>163</v>
      </c>
      <c r="G85" s="13">
        <v>72</v>
      </c>
      <c r="H85" s="13">
        <v>71</v>
      </c>
      <c r="I85" s="13" t="s">
        <v>205</v>
      </c>
      <c r="J85" s="13" t="s">
        <v>205</v>
      </c>
      <c r="K85" s="13">
        <v>143</v>
      </c>
      <c r="N85" t="s">
        <v>90</v>
      </c>
      <c r="O85">
        <v>6</v>
      </c>
    </row>
    <row r="86" spans="1:15" ht="15.75" thickBot="1">
      <c r="A86" s="11" t="s">
        <v>116</v>
      </c>
      <c r="B86" s="11" t="s">
        <v>116</v>
      </c>
      <c r="C86" s="12" t="s">
        <v>832</v>
      </c>
      <c r="D86" s="13" t="s">
        <v>377</v>
      </c>
      <c r="E86" s="13">
        <v>-5</v>
      </c>
      <c r="F86" s="13" t="s">
        <v>832</v>
      </c>
      <c r="G86" s="13">
        <v>77</v>
      </c>
      <c r="H86" s="13">
        <v>66</v>
      </c>
      <c r="I86" s="13" t="s">
        <v>205</v>
      </c>
      <c r="J86" s="13" t="s">
        <v>205</v>
      </c>
      <c r="K86" s="13">
        <v>143</v>
      </c>
      <c r="N86" t="s">
        <v>251</v>
      </c>
      <c r="O86">
        <v>6</v>
      </c>
    </row>
    <row r="87" spans="1:15" ht="15.75" thickBot="1">
      <c r="A87" s="11" t="s">
        <v>116</v>
      </c>
      <c r="B87" s="11" t="s">
        <v>116</v>
      </c>
      <c r="C87" s="12" t="s">
        <v>244</v>
      </c>
      <c r="D87" s="13" t="s">
        <v>377</v>
      </c>
      <c r="E87" s="13">
        <v>-2</v>
      </c>
      <c r="F87" s="13" t="s">
        <v>244</v>
      </c>
      <c r="G87" s="13">
        <v>74</v>
      </c>
      <c r="H87" s="13">
        <v>69</v>
      </c>
      <c r="I87" s="13" t="s">
        <v>205</v>
      </c>
      <c r="J87" s="13" t="s">
        <v>205</v>
      </c>
      <c r="K87" s="13">
        <v>143</v>
      </c>
      <c r="N87" t="s">
        <v>189</v>
      </c>
      <c r="O87">
        <v>5</v>
      </c>
    </row>
    <row r="88" spans="1:15" ht="15.75" thickBot="1">
      <c r="A88" s="11" t="s">
        <v>116</v>
      </c>
      <c r="B88" s="11" t="s">
        <v>116</v>
      </c>
      <c r="C88" s="12" t="s">
        <v>78</v>
      </c>
      <c r="D88" s="13" t="s">
        <v>377</v>
      </c>
      <c r="E88" s="13">
        <v>1</v>
      </c>
      <c r="F88" s="13" t="s">
        <v>78</v>
      </c>
      <c r="G88" s="13">
        <v>71</v>
      </c>
      <c r="H88" s="13">
        <v>72</v>
      </c>
      <c r="I88" s="13" t="s">
        <v>205</v>
      </c>
      <c r="J88" s="13" t="s">
        <v>205</v>
      </c>
      <c r="K88" s="13">
        <v>143</v>
      </c>
      <c r="N88" t="s">
        <v>91</v>
      </c>
      <c r="O88">
        <v>3</v>
      </c>
    </row>
    <row r="89" spans="1:15" ht="15.75" thickBot="1">
      <c r="A89" s="11" t="s">
        <v>116</v>
      </c>
      <c r="B89" s="11" t="s">
        <v>116</v>
      </c>
      <c r="C89" s="12" t="s">
        <v>252</v>
      </c>
      <c r="D89" s="13" t="s">
        <v>377</v>
      </c>
      <c r="E89" s="13" t="s">
        <v>121</v>
      </c>
      <c r="F89" s="13" t="s">
        <v>252</v>
      </c>
      <c r="G89" s="13">
        <v>72</v>
      </c>
      <c r="H89" s="13">
        <v>71</v>
      </c>
      <c r="I89" s="13" t="s">
        <v>205</v>
      </c>
      <c r="J89" s="13" t="s">
        <v>205</v>
      </c>
      <c r="K89" s="13">
        <v>143</v>
      </c>
      <c r="N89" t="s">
        <v>224</v>
      </c>
      <c r="O89">
        <v>5</v>
      </c>
    </row>
    <row r="90" spans="1:15" ht="15.75" thickBot="1">
      <c r="A90" s="11" t="s">
        <v>116</v>
      </c>
      <c r="B90" s="11" t="s">
        <v>116</v>
      </c>
      <c r="C90" s="12" t="s">
        <v>259</v>
      </c>
      <c r="D90" s="13" t="s">
        <v>377</v>
      </c>
      <c r="E90" s="13">
        <v>-1</v>
      </c>
      <c r="F90" s="13" t="s">
        <v>259</v>
      </c>
      <c r="G90" s="13">
        <v>73</v>
      </c>
      <c r="H90" s="13">
        <v>70</v>
      </c>
      <c r="I90" s="13" t="s">
        <v>205</v>
      </c>
      <c r="J90" s="13" t="s">
        <v>205</v>
      </c>
      <c r="K90" s="13">
        <v>143</v>
      </c>
      <c r="N90" t="s">
        <v>38</v>
      </c>
      <c r="O90">
        <v>4</v>
      </c>
    </row>
    <row r="91" spans="1:15" ht="15.75" thickBot="1">
      <c r="A91" s="11" t="s">
        <v>116</v>
      </c>
      <c r="B91" s="11" t="s">
        <v>116</v>
      </c>
      <c r="C91" s="12" t="s">
        <v>240</v>
      </c>
      <c r="D91" s="13" t="s">
        <v>377</v>
      </c>
      <c r="E91" s="13">
        <v>1</v>
      </c>
      <c r="F91" s="13" t="s">
        <v>240</v>
      </c>
      <c r="G91" s="13">
        <v>71</v>
      </c>
      <c r="H91" s="13">
        <v>72</v>
      </c>
      <c r="I91" s="13" t="s">
        <v>205</v>
      </c>
      <c r="J91" s="13" t="s">
        <v>205</v>
      </c>
      <c r="K91" s="13">
        <v>143</v>
      </c>
      <c r="N91" t="s">
        <v>152</v>
      </c>
      <c r="O91">
        <v>5</v>
      </c>
    </row>
    <row r="92" spans="1:15" ht="15.75" thickBot="1">
      <c r="A92" s="11" t="s">
        <v>116</v>
      </c>
      <c r="B92" s="11" t="s">
        <v>116</v>
      </c>
      <c r="C92" s="12" t="s">
        <v>94</v>
      </c>
      <c r="D92" s="13" t="s">
        <v>377</v>
      </c>
      <c r="E92" s="13">
        <v>-1</v>
      </c>
      <c r="F92" s="13" t="s">
        <v>94</v>
      </c>
      <c r="G92" s="13">
        <v>74</v>
      </c>
      <c r="H92" s="13">
        <v>70</v>
      </c>
      <c r="I92" s="13" t="s">
        <v>205</v>
      </c>
      <c r="J92" s="13" t="s">
        <v>205</v>
      </c>
      <c r="K92" s="13">
        <v>144</v>
      </c>
      <c r="N92" t="s">
        <v>264</v>
      </c>
      <c r="O92">
        <v>7</v>
      </c>
    </row>
    <row r="93" spans="1:15" ht="15.75" thickBot="1">
      <c r="A93" s="11" t="s">
        <v>116</v>
      </c>
      <c r="B93" s="11" t="s">
        <v>116</v>
      </c>
      <c r="C93" s="12" t="s">
        <v>63</v>
      </c>
      <c r="D93" s="13" t="s">
        <v>377</v>
      </c>
      <c r="E93" s="13">
        <v>3</v>
      </c>
      <c r="F93" s="13" t="s">
        <v>63</v>
      </c>
      <c r="G93" s="13">
        <v>70</v>
      </c>
      <c r="H93" s="13">
        <v>74</v>
      </c>
      <c r="I93" s="13" t="s">
        <v>205</v>
      </c>
      <c r="J93" s="13" t="s">
        <v>205</v>
      </c>
      <c r="K93" s="13">
        <v>144</v>
      </c>
      <c r="N93" t="s">
        <v>126</v>
      </c>
      <c r="O93">
        <v>7</v>
      </c>
    </row>
    <row r="94" spans="1:15" ht="15.75" thickBot="1">
      <c r="A94" s="11" t="s">
        <v>116</v>
      </c>
      <c r="B94" s="11" t="s">
        <v>116</v>
      </c>
      <c r="C94" s="12" t="s">
        <v>250</v>
      </c>
      <c r="D94" s="13" t="s">
        <v>377</v>
      </c>
      <c r="E94" s="13">
        <v>-4</v>
      </c>
      <c r="F94" s="13" t="s">
        <v>250</v>
      </c>
      <c r="G94" s="13">
        <v>77</v>
      </c>
      <c r="H94" s="13">
        <v>67</v>
      </c>
      <c r="I94" s="13" t="s">
        <v>205</v>
      </c>
      <c r="J94" s="13" t="s">
        <v>205</v>
      </c>
      <c r="K94" s="13">
        <v>144</v>
      </c>
      <c r="N94" t="s">
        <v>837</v>
      </c>
      <c r="O94">
        <v>3</v>
      </c>
    </row>
    <row r="95" spans="1:15" ht="15.75" thickBot="1">
      <c r="A95" s="11" t="s">
        <v>116</v>
      </c>
      <c r="B95" s="11" t="s">
        <v>116</v>
      </c>
      <c r="C95" s="12" t="s">
        <v>65</v>
      </c>
      <c r="D95" s="13" t="s">
        <v>377</v>
      </c>
      <c r="E95" s="13">
        <v>1</v>
      </c>
      <c r="F95" s="13" t="s">
        <v>65</v>
      </c>
      <c r="G95" s="13">
        <v>72</v>
      </c>
      <c r="H95" s="13">
        <v>72</v>
      </c>
      <c r="I95" s="13" t="s">
        <v>205</v>
      </c>
      <c r="J95" s="13" t="s">
        <v>205</v>
      </c>
      <c r="K95" s="13">
        <v>144</v>
      </c>
      <c r="N95" t="s">
        <v>298</v>
      </c>
      <c r="O95">
        <v>7</v>
      </c>
    </row>
    <row r="96" spans="1:15" ht="15.75" thickBot="1">
      <c r="A96" s="11" t="s">
        <v>116</v>
      </c>
      <c r="B96" s="11" t="s">
        <v>116</v>
      </c>
      <c r="C96" s="12" t="s">
        <v>179</v>
      </c>
      <c r="D96" s="13" t="s">
        <v>377</v>
      </c>
      <c r="E96" s="13">
        <v>-1</v>
      </c>
      <c r="F96" s="13" t="s">
        <v>179</v>
      </c>
      <c r="G96" s="13">
        <v>74</v>
      </c>
      <c r="H96" s="13">
        <v>70</v>
      </c>
      <c r="I96" s="13" t="s">
        <v>205</v>
      </c>
      <c r="J96" s="13" t="s">
        <v>205</v>
      </c>
      <c r="K96" s="13">
        <v>144</v>
      </c>
      <c r="N96" t="s">
        <v>184</v>
      </c>
      <c r="O96">
        <v>7</v>
      </c>
    </row>
    <row r="97" spans="1:15" ht="15.75" thickBot="1">
      <c r="A97" s="11" t="s">
        <v>116</v>
      </c>
      <c r="B97" s="11" t="s">
        <v>116</v>
      </c>
      <c r="C97" s="12" t="s">
        <v>337</v>
      </c>
      <c r="D97" s="13" t="s">
        <v>377</v>
      </c>
      <c r="E97" s="13">
        <v>-1</v>
      </c>
      <c r="F97" s="13" t="s">
        <v>337</v>
      </c>
      <c r="G97" s="13">
        <v>74</v>
      </c>
      <c r="H97" s="13">
        <v>70</v>
      </c>
      <c r="I97" s="13" t="s">
        <v>205</v>
      </c>
      <c r="J97" s="13" t="s">
        <v>205</v>
      </c>
      <c r="K97" s="13">
        <v>144</v>
      </c>
      <c r="N97" t="s">
        <v>149</v>
      </c>
      <c r="O97">
        <v>6</v>
      </c>
    </row>
    <row r="98" spans="1:15" ht="15.75" thickBot="1">
      <c r="A98" s="11" t="s">
        <v>116</v>
      </c>
      <c r="B98" s="11" t="s">
        <v>116</v>
      </c>
      <c r="C98" s="12" t="s">
        <v>64</v>
      </c>
      <c r="D98" s="13" t="s">
        <v>377</v>
      </c>
      <c r="E98" s="13">
        <v>3</v>
      </c>
      <c r="F98" s="13" t="s">
        <v>64</v>
      </c>
      <c r="G98" s="13">
        <v>70</v>
      </c>
      <c r="H98" s="13">
        <v>74</v>
      </c>
      <c r="I98" s="13" t="s">
        <v>205</v>
      </c>
      <c r="J98" s="13" t="s">
        <v>205</v>
      </c>
      <c r="K98" s="13">
        <v>144</v>
      </c>
      <c r="N98" t="s">
        <v>841</v>
      </c>
      <c r="O98">
        <v>6</v>
      </c>
    </row>
    <row r="99" spans="1:15" ht="15.75" thickBot="1">
      <c r="A99" s="11" t="s">
        <v>116</v>
      </c>
      <c r="B99" s="11" t="s">
        <v>116</v>
      </c>
      <c r="C99" s="12" t="s">
        <v>51</v>
      </c>
      <c r="D99" s="13" t="s">
        <v>377</v>
      </c>
      <c r="E99" s="13">
        <v>-1</v>
      </c>
      <c r="F99" s="13" t="s">
        <v>51</v>
      </c>
      <c r="G99" s="13">
        <v>74</v>
      </c>
      <c r="H99" s="13">
        <v>70</v>
      </c>
      <c r="I99" s="13" t="s">
        <v>205</v>
      </c>
      <c r="J99" s="13" t="s">
        <v>205</v>
      </c>
      <c r="K99" s="13">
        <v>144</v>
      </c>
      <c r="N99" t="s">
        <v>244</v>
      </c>
      <c r="O99">
        <v>4</v>
      </c>
    </row>
    <row r="100" spans="1:15" ht="15.75" thickBot="1">
      <c r="A100" s="11" t="s">
        <v>116</v>
      </c>
      <c r="B100" s="11" t="s">
        <v>116</v>
      </c>
      <c r="C100" s="12" t="s">
        <v>206</v>
      </c>
      <c r="D100" s="13" t="s">
        <v>377</v>
      </c>
      <c r="E100" s="13" t="s">
        <v>121</v>
      </c>
      <c r="F100" s="13" t="s">
        <v>206</v>
      </c>
      <c r="G100" s="13">
        <v>73</v>
      </c>
      <c r="H100" s="13">
        <v>71</v>
      </c>
      <c r="I100" s="13" t="s">
        <v>205</v>
      </c>
      <c r="J100" s="13" t="s">
        <v>205</v>
      </c>
      <c r="K100" s="13">
        <v>144</v>
      </c>
      <c r="N100" t="s">
        <v>147</v>
      </c>
      <c r="O100">
        <v>6</v>
      </c>
    </row>
    <row r="101" spans="1:15" ht="15.75" thickBot="1">
      <c r="A101" s="11" t="s">
        <v>116</v>
      </c>
      <c r="B101" s="11" t="s">
        <v>116</v>
      </c>
      <c r="C101" s="12" t="s">
        <v>361</v>
      </c>
      <c r="D101" s="13" t="s">
        <v>377</v>
      </c>
      <c r="E101" s="13">
        <v>1</v>
      </c>
      <c r="F101" s="13" t="s">
        <v>361</v>
      </c>
      <c r="G101" s="13">
        <v>72</v>
      </c>
      <c r="H101" s="13">
        <v>72</v>
      </c>
      <c r="I101" s="13" t="s">
        <v>205</v>
      </c>
      <c r="J101" s="13" t="s">
        <v>205</v>
      </c>
      <c r="K101" s="13">
        <v>144</v>
      </c>
      <c r="N101" t="s">
        <v>177</v>
      </c>
      <c r="O101">
        <v>6</v>
      </c>
    </row>
    <row r="102" spans="1:15" ht="15.75" thickBot="1">
      <c r="A102" s="11" t="s">
        <v>116</v>
      </c>
      <c r="B102" s="11" t="s">
        <v>116</v>
      </c>
      <c r="C102" s="12" t="s">
        <v>88</v>
      </c>
      <c r="D102" s="13" t="s">
        <v>377</v>
      </c>
      <c r="E102" s="13">
        <v>2</v>
      </c>
      <c r="F102" s="13" t="s">
        <v>88</v>
      </c>
      <c r="G102" s="13">
        <v>71</v>
      </c>
      <c r="H102" s="13">
        <v>73</v>
      </c>
      <c r="I102" s="13" t="s">
        <v>205</v>
      </c>
      <c r="J102" s="13" t="s">
        <v>205</v>
      </c>
      <c r="K102" s="13">
        <v>144</v>
      </c>
      <c r="N102" t="s">
        <v>188</v>
      </c>
      <c r="O102">
        <v>7</v>
      </c>
    </row>
    <row r="103" spans="1:15" ht="15.75" thickBot="1">
      <c r="A103" s="11" t="s">
        <v>116</v>
      </c>
      <c r="B103" s="11" t="s">
        <v>116</v>
      </c>
      <c r="C103" s="12" t="s">
        <v>193</v>
      </c>
      <c r="D103" s="13" t="s">
        <v>377</v>
      </c>
      <c r="E103" s="13" t="s">
        <v>121</v>
      </c>
      <c r="F103" s="13" t="s">
        <v>193</v>
      </c>
      <c r="G103" s="13">
        <v>73</v>
      </c>
      <c r="H103" s="13">
        <v>71</v>
      </c>
      <c r="I103" s="13" t="s">
        <v>205</v>
      </c>
      <c r="J103" s="13" t="s">
        <v>205</v>
      </c>
      <c r="K103" s="13">
        <v>144</v>
      </c>
      <c r="N103" t="s">
        <v>72</v>
      </c>
      <c r="O103">
        <v>4</v>
      </c>
    </row>
    <row r="104" spans="1:15" ht="15.75" thickBot="1">
      <c r="A104" s="11" t="s">
        <v>116</v>
      </c>
      <c r="B104" s="11" t="s">
        <v>116</v>
      </c>
      <c r="C104" s="12" t="s">
        <v>167</v>
      </c>
      <c r="D104" s="13" t="s">
        <v>377</v>
      </c>
      <c r="E104" s="13">
        <v>3</v>
      </c>
      <c r="F104" s="13" t="s">
        <v>167</v>
      </c>
      <c r="G104" s="13">
        <v>71</v>
      </c>
      <c r="H104" s="13">
        <v>74</v>
      </c>
      <c r="I104" s="13" t="s">
        <v>205</v>
      </c>
      <c r="J104" s="13" t="s">
        <v>205</v>
      </c>
      <c r="K104" s="13">
        <v>145</v>
      </c>
      <c r="N104" t="s">
        <v>124</v>
      </c>
      <c r="O104">
        <v>4</v>
      </c>
    </row>
    <row r="105" spans="1:15" ht="15.75" thickBot="1">
      <c r="A105" s="11" t="s">
        <v>116</v>
      </c>
      <c r="B105" s="11" t="s">
        <v>116</v>
      </c>
      <c r="C105" s="12" t="s">
        <v>90</v>
      </c>
      <c r="D105" s="13" t="s">
        <v>377</v>
      </c>
      <c r="E105" s="13" t="s">
        <v>121</v>
      </c>
      <c r="F105" s="13" t="s">
        <v>90</v>
      </c>
      <c r="G105" s="13">
        <v>74</v>
      </c>
      <c r="H105" s="13">
        <v>71</v>
      </c>
      <c r="I105" s="13" t="s">
        <v>205</v>
      </c>
      <c r="J105" s="13" t="s">
        <v>205</v>
      </c>
      <c r="K105" s="13">
        <v>145</v>
      </c>
      <c r="N105" t="s">
        <v>190</v>
      </c>
      <c r="O105">
        <v>8</v>
      </c>
    </row>
    <row r="106" spans="1:15" ht="15.75" thickBot="1">
      <c r="A106" s="11" t="s">
        <v>116</v>
      </c>
      <c r="B106" s="11" t="s">
        <v>116</v>
      </c>
      <c r="C106" s="12" t="s">
        <v>55</v>
      </c>
      <c r="D106" s="13" t="s">
        <v>377</v>
      </c>
      <c r="E106" s="13" t="s">
        <v>121</v>
      </c>
      <c r="F106" s="13" t="s">
        <v>55</v>
      </c>
      <c r="G106" s="13">
        <v>74</v>
      </c>
      <c r="H106" s="13">
        <v>71</v>
      </c>
      <c r="I106" s="13" t="s">
        <v>205</v>
      </c>
      <c r="J106" s="13" t="s">
        <v>205</v>
      </c>
      <c r="K106" s="13">
        <v>145</v>
      </c>
      <c r="N106" t="s">
        <v>65</v>
      </c>
      <c r="O106">
        <v>8</v>
      </c>
    </row>
    <row r="107" spans="1:15" ht="15.75" thickBot="1">
      <c r="A107" s="11" t="s">
        <v>116</v>
      </c>
      <c r="B107" s="11" t="s">
        <v>116</v>
      </c>
      <c r="C107" s="12" t="s">
        <v>96</v>
      </c>
      <c r="D107" s="13" t="s">
        <v>377</v>
      </c>
      <c r="E107" s="13">
        <v>3</v>
      </c>
      <c r="F107" s="13" t="s">
        <v>96</v>
      </c>
      <c r="G107" s="13">
        <v>71</v>
      </c>
      <c r="H107" s="13">
        <v>74</v>
      </c>
      <c r="I107" s="13" t="s">
        <v>205</v>
      </c>
      <c r="J107" s="13" t="s">
        <v>205</v>
      </c>
      <c r="K107" s="13">
        <v>145</v>
      </c>
      <c r="N107" t="s">
        <v>81</v>
      </c>
      <c r="O107">
        <v>8</v>
      </c>
    </row>
    <row r="108" spans="1:15" ht="15.75" thickBot="1">
      <c r="A108" s="11" t="s">
        <v>116</v>
      </c>
      <c r="B108" s="11" t="s">
        <v>116</v>
      </c>
      <c r="C108" s="12" t="s">
        <v>79</v>
      </c>
      <c r="D108" s="13" t="s">
        <v>377</v>
      </c>
      <c r="E108" s="13">
        <v>-1</v>
      </c>
      <c r="F108" s="13" t="s">
        <v>79</v>
      </c>
      <c r="G108" s="13">
        <v>75</v>
      </c>
      <c r="H108" s="13">
        <v>70</v>
      </c>
      <c r="I108" s="13" t="s">
        <v>205</v>
      </c>
      <c r="J108" s="13" t="s">
        <v>205</v>
      </c>
      <c r="K108" s="13">
        <v>145</v>
      </c>
      <c r="N108" t="s">
        <v>73</v>
      </c>
      <c r="O108">
        <v>6</v>
      </c>
    </row>
    <row r="109" spans="1:15" ht="15.75" thickBot="1">
      <c r="A109" s="11" t="s">
        <v>116</v>
      </c>
      <c r="B109" s="11" t="s">
        <v>116</v>
      </c>
      <c r="C109" s="12" t="s">
        <v>34</v>
      </c>
      <c r="D109" s="13" t="s">
        <v>377</v>
      </c>
      <c r="E109" s="13">
        <v>2</v>
      </c>
      <c r="F109" s="13" t="s">
        <v>34</v>
      </c>
      <c r="G109" s="13">
        <v>72</v>
      </c>
      <c r="H109" s="13">
        <v>73</v>
      </c>
      <c r="I109" s="13" t="s">
        <v>205</v>
      </c>
      <c r="J109" s="13" t="s">
        <v>205</v>
      </c>
      <c r="K109" s="13">
        <v>145</v>
      </c>
      <c r="N109" t="s">
        <v>181</v>
      </c>
      <c r="O109">
        <v>5</v>
      </c>
    </row>
    <row r="110" spans="1:15" ht="15.75" thickBot="1">
      <c r="A110" s="11" t="s">
        <v>116</v>
      </c>
      <c r="B110" s="11" t="s">
        <v>116</v>
      </c>
      <c r="C110" s="12" t="s">
        <v>862</v>
      </c>
      <c r="D110" s="13" t="s">
        <v>377</v>
      </c>
      <c r="E110" s="13">
        <v>2</v>
      </c>
      <c r="F110" s="13" t="s">
        <v>862</v>
      </c>
      <c r="G110" s="13">
        <v>72</v>
      </c>
      <c r="H110" s="13">
        <v>73</v>
      </c>
      <c r="I110" s="13" t="s">
        <v>205</v>
      </c>
      <c r="J110" s="13" t="s">
        <v>205</v>
      </c>
      <c r="K110" s="13">
        <v>145</v>
      </c>
      <c r="N110" t="s">
        <v>863</v>
      </c>
      <c r="O110">
        <v>8</v>
      </c>
    </row>
    <row r="111" spans="1:15" ht="15.75" thickBot="1">
      <c r="A111" s="11" t="s">
        <v>116</v>
      </c>
      <c r="B111" s="11" t="s">
        <v>116</v>
      </c>
      <c r="C111" s="12" t="s">
        <v>864</v>
      </c>
      <c r="D111" s="13" t="s">
        <v>377</v>
      </c>
      <c r="E111" s="13">
        <v>3</v>
      </c>
      <c r="F111" s="13" t="s">
        <v>864</v>
      </c>
      <c r="G111" s="13">
        <v>71</v>
      </c>
      <c r="H111" s="13">
        <v>74</v>
      </c>
      <c r="I111" s="13" t="s">
        <v>205</v>
      </c>
      <c r="J111" s="13" t="s">
        <v>205</v>
      </c>
      <c r="K111" s="13">
        <v>145</v>
      </c>
      <c r="N111" t="s">
        <v>75</v>
      </c>
      <c r="O111">
        <v>6</v>
      </c>
    </row>
    <row r="112" spans="1:15" ht="15.75" thickBot="1">
      <c r="A112" s="11" t="s">
        <v>116</v>
      </c>
      <c r="B112" s="11" t="s">
        <v>116</v>
      </c>
      <c r="C112" s="12" t="s">
        <v>166</v>
      </c>
      <c r="D112" s="13" t="s">
        <v>377</v>
      </c>
      <c r="E112" s="13">
        <v>-1</v>
      </c>
      <c r="F112" s="13" t="s">
        <v>166</v>
      </c>
      <c r="G112" s="13">
        <v>76</v>
      </c>
      <c r="H112" s="13">
        <v>70</v>
      </c>
      <c r="I112" s="13" t="s">
        <v>205</v>
      </c>
      <c r="J112" s="13" t="s">
        <v>205</v>
      </c>
      <c r="K112" s="13">
        <v>146</v>
      </c>
      <c r="N112" t="s">
        <v>59</v>
      </c>
      <c r="O112">
        <v>5</v>
      </c>
    </row>
    <row r="113" spans="1:15" ht="15.75" thickBot="1">
      <c r="A113" s="11" t="s">
        <v>116</v>
      </c>
      <c r="B113" s="11" t="s">
        <v>116</v>
      </c>
      <c r="C113" s="12" t="s">
        <v>290</v>
      </c>
      <c r="D113" s="13" t="s">
        <v>377</v>
      </c>
      <c r="E113" s="13" t="s">
        <v>121</v>
      </c>
      <c r="F113" s="13" t="s">
        <v>290</v>
      </c>
      <c r="G113" s="13">
        <v>75</v>
      </c>
      <c r="H113" s="13">
        <v>71</v>
      </c>
      <c r="I113" s="13" t="s">
        <v>205</v>
      </c>
      <c r="J113" s="13" t="s">
        <v>205</v>
      </c>
      <c r="K113" s="13">
        <v>146</v>
      </c>
      <c r="N113" t="s">
        <v>150</v>
      </c>
      <c r="O113">
        <v>4</v>
      </c>
    </row>
    <row r="114" spans="1:15" ht="15.75" thickBot="1">
      <c r="A114" s="11" t="s">
        <v>116</v>
      </c>
      <c r="B114" s="11" t="s">
        <v>116</v>
      </c>
      <c r="C114" s="12" t="s">
        <v>241</v>
      </c>
      <c r="D114" s="13" t="s">
        <v>377</v>
      </c>
      <c r="E114" s="13" t="s">
        <v>121</v>
      </c>
      <c r="F114" s="13" t="s">
        <v>241</v>
      </c>
      <c r="G114" s="13">
        <v>75</v>
      </c>
      <c r="H114" s="13">
        <v>71</v>
      </c>
      <c r="I114" s="13" t="s">
        <v>205</v>
      </c>
      <c r="J114" s="13" t="s">
        <v>205</v>
      </c>
      <c r="K114" s="13">
        <v>146</v>
      </c>
      <c r="N114" t="s">
        <v>213</v>
      </c>
      <c r="O114">
        <v>7</v>
      </c>
    </row>
    <row r="115" spans="1:15" ht="15.75" thickBot="1">
      <c r="A115" s="11" t="s">
        <v>116</v>
      </c>
      <c r="B115" s="11" t="s">
        <v>116</v>
      </c>
      <c r="C115" s="12" t="s">
        <v>275</v>
      </c>
      <c r="D115" s="13" t="s">
        <v>377</v>
      </c>
      <c r="E115" s="13">
        <v>3</v>
      </c>
      <c r="F115" s="13" t="s">
        <v>275</v>
      </c>
      <c r="G115" s="13">
        <v>72</v>
      </c>
      <c r="H115" s="13">
        <v>74</v>
      </c>
      <c r="I115" s="13" t="s">
        <v>205</v>
      </c>
      <c r="J115" s="13" t="s">
        <v>205</v>
      </c>
      <c r="K115" s="13">
        <v>146</v>
      </c>
      <c r="N115" t="s">
        <v>245</v>
      </c>
      <c r="O115">
        <v>7</v>
      </c>
    </row>
    <row r="116" spans="1:15" ht="15.75" thickBot="1">
      <c r="A116" s="11" t="s">
        <v>116</v>
      </c>
      <c r="B116" s="11" t="s">
        <v>116</v>
      </c>
      <c r="C116" s="12" t="s">
        <v>865</v>
      </c>
      <c r="D116" s="13" t="s">
        <v>377</v>
      </c>
      <c r="E116" s="13">
        <v>-2</v>
      </c>
      <c r="F116" s="13" t="s">
        <v>865</v>
      </c>
      <c r="G116" s="13">
        <v>77</v>
      </c>
      <c r="H116" s="13">
        <v>69</v>
      </c>
      <c r="I116" s="13" t="s">
        <v>205</v>
      </c>
      <c r="J116" s="13" t="s">
        <v>205</v>
      </c>
      <c r="K116" s="13">
        <v>146</v>
      </c>
      <c r="N116" t="s">
        <v>176</v>
      </c>
      <c r="O116">
        <v>4</v>
      </c>
    </row>
    <row r="117" spans="1:15" ht="15.75" thickBot="1">
      <c r="A117" s="11" t="s">
        <v>116</v>
      </c>
      <c r="B117" s="11" t="s">
        <v>116</v>
      </c>
      <c r="C117" s="12" t="s">
        <v>216</v>
      </c>
      <c r="D117" s="13" t="s">
        <v>377</v>
      </c>
      <c r="E117" s="13">
        <v>-4</v>
      </c>
      <c r="F117" s="13" t="s">
        <v>216</v>
      </c>
      <c r="G117" s="13">
        <v>79</v>
      </c>
      <c r="H117" s="13">
        <v>67</v>
      </c>
      <c r="I117" s="13" t="s">
        <v>205</v>
      </c>
      <c r="J117" s="13" t="s">
        <v>205</v>
      </c>
      <c r="K117" s="13">
        <v>146</v>
      </c>
      <c r="N117" t="s">
        <v>164</v>
      </c>
      <c r="O117">
        <v>7</v>
      </c>
    </row>
    <row r="118" spans="1:15" ht="15.75" thickBot="1">
      <c r="A118" s="11" t="s">
        <v>116</v>
      </c>
      <c r="B118" s="11" t="s">
        <v>116</v>
      </c>
      <c r="C118" s="12" t="s">
        <v>41</v>
      </c>
      <c r="D118" s="13" t="s">
        <v>377</v>
      </c>
      <c r="E118" s="13">
        <v>2</v>
      </c>
      <c r="F118" s="13" t="s">
        <v>41</v>
      </c>
      <c r="G118" s="13">
        <v>73</v>
      </c>
      <c r="H118" s="13">
        <v>73</v>
      </c>
      <c r="I118" s="13" t="s">
        <v>205</v>
      </c>
      <c r="J118" s="13" t="s">
        <v>205</v>
      </c>
      <c r="K118" s="13">
        <v>146</v>
      </c>
      <c r="N118" t="s">
        <v>277</v>
      </c>
      <c r="O118">
        <v>7</v>
      </c>
    </row>
    <row r="119" spans="1:15" ht="15.75" thickBot="1">
      <c r="A119" s="11" t="s">
        <v>116</v>
      </c>
      <c r="B119" s="11" t="s">
        <v>116</v>
      </c>
      <c r="C119" s="12" t="s">
        <v>66</v>
      </c>
      <c r="D119" s="13" t="s">
        <v>377</v>
      </c>
      <c r="E119" s="13">
        <v>5</v>
      </c>
      <c r="F119" s="13" t="s">
        <v>66</v>
      </c>
      <c r="G119" s="13">
        <v>71</v>
      </c>
      <c r="H119" s="13">
        <v>76</v>
      </c>
      <c r="I119" s="13" t="s">
        <v>205</v>
      </c>
      <c r="J119" s="13" t="s">
        <v>205</v>
      </c>
      <c r="K119" s="13">
        <v>147</v>
      </c>
      <c r="N119" t="s">
        <v>833</v>
      </c>
      <c r="O119">
        <v>8</v>
      </c>
    </row>
    <row r="120" spans="1:15" ht="15.75" thickBot="1">
      <c r="A120" s="11" t="s">
        <v>116</v>
      </c>
      <c r="B120" s="11" t="s">
        <v>116</v>
      </c>
      <c r="C120" s="12" t="s">
        <v>866</v>
      </c>
      <c r="D120" s="13" t="s">
        <v>377</v>
      </c>
      <c r="E120" s="13">
        <v>1</v>
      </c>
      <c r="F120" s="13" t="s">
        <v>866</v>
      </c>
      <c r="G120" s="13">
        <v>76</v>
      </c>
      <c r="H120" s="13">
        <v>72</v>
      </c>
      <c r="I120" s="13" t="s">
        <v>205</v>
      </c>
      <c r="J120" s="13" t="s">
        <v>205</v>
      </c>
      <c r="K120" s="13">
        <v>148</v>
      </c>
      <c r="N120" t="s">
        <v>215</v>
      </c>
      <c r="O120">
        <v>6</v>
      </c>
    </row>
    <row r="121" spans="1:15" ht="15.75" thickBot="1">
      <c r="A121" s="11" t="s">
        <v>116</v>
      </c>
      <c r="B121" s="11" t="s">
        <v>116</v>
      </c>
      <c r="C121" s="12" t="s">
        <v>180</v>
      </c>
      <c r="D121" s="13" t="s">
        <v>377</v>
      </c>
      <c r="E121" s="13">
        <v>2</v>
      </c>
      <c r="F121" s="13" t="s">
        <v>180</v>
      </c>
      <c r="G121" s="13">
        <v>75</v>
      </c>
      <c r="H121" s="13">
        <v>73</v>
      </c>
      <c r="I121" s="13" t="s">
        <v>205</v>
      </c>
      <c r="J121" s="13" t="s">
        <v>205</v>
      </c>
      <c r="K121" s="13">
        <v>148</v>
      </c>
      <c r="N121" t="s">
        <v>204</v>
      </c>
      <c r="O121">
        <v>4</v>
      </c>
    </row>
    <row r="122" spans="1:15" ht="15.75" thickBot="1">
      <c r="A122" s="11" t="s">
        <v>116</v>
      </c>
      <c r="B122" s="11" t="s">
        <v>116</v>
      </c>
      <c r="C122" s="12" t="s">
        <v>156</v>
      </c>
      <c r="D122" s="13" t="s">
        <v>377</v>
      </c>
      <c r="E122" s="13">
        <v>2</v>
      </c>
      <c r="F122" s="13" t="s">
        <v>156</v>
      </c>
      <c r="G122" s="13">
        <v>75</v>
      </c>
      <c r="H122" s="13">
        <v>73</v>
      </c>
      <c r="I122" s="13" t="s">
        <v>205</v>
      </c>
      <c r="J122" s="13" t="s">
        <v>205</v>
      </c>
      <c r="K122" s="13">
        <v>148</v>
      </c>
      <c r="N122" t="s">
        <v>336</v>
      </c>
      <c r="O122">
        <v>4</v>
      </c>
    </row>
    <row r="123" spans="1:15" ht="15.75" thickBot="1">
      <c r="A123" s="11" t="s">
        <v>116</v>
      </c>
      <c r="B123" s="11" t="s">
        <v>116</v>
      </c>
      <c r="C123" s="12" t="s">
        <v>321</v>
      </c>
      <c r="D123" s="13" t="s">
        <v>377</v>
      </c>
      <c r="E123" s="13">
        <v>5</v>
      </c>
      <c r="F123" s="13" t="s">
        <v>321</v>
      </c>
      <c r="G123" s="13">
        <v>73</v>
      </c>
      <c r="H123" s="13">
        <v>76</v>
      </c>
      <c r="I123" s="13" t="s">
        <v>205</v>
      </c>
      <c r="J123" s="13" t="s">
        <v>205</v>
      </c>
      <c r="K123" s="13">
        <v>149</v>
      </c>
      <c r="N123" t="s">
        <v>196</v>
      </c>
      <c r="O123">
        <v>7</v>
      </c>
    </row>
    <row r="124" spans="1:15" ht="15.75" thickBot="1">
      <c r="A124" s="11" t="s">
        <v>116</v>
      </c>
      <c r="B124" s="11" t="s">
        <v>116</v>
      </c>
      <c r="C124" s="12" t="s">
        <v>91</v>
      </c>
      <c r="D124" s="13" t="s">
        <v>377</v>
      </c>
      <c r="E124" s="13">
        <v>3</v>
      </c>
      <c r="F124" s="13" t="s">
        <v>91</v>
      </c>
      <c r="G124" s="13">
        <v>75</v>
      </c>
      <c r="H124" s="13">
        <v>74</v>
      </c>
      <c r="I124" s="13" t="s">
        <v>205</v>
      </c>
      <c r="J124" s="13" t="s">
        <v>205</v>
      </c>
      <c r="K124" s="13">
        <v>149</v>
      </c>
      <c r="N124" t="s">
        <v>57</v>
      </c>
      <c r="O124">
        <v>4</v>
      </c>
    </row>
    <row r="125" spans="1:15" ht="15.75" thickBot="1">
      <c r="A125" s="11" t="s">
        <v>116</v>
      </c>
      <c r="B125" s="11" t="s">
        <v>116</v>
      </c>
      <c r="C125" s="12" t="s">
        <v>335</v>
      </c>
      <c r="D125" s="13" t="s">
        <v>377</v>
      </c>
      <c r="E125" s="13" t="s">
        <v>121</v>
      </c>
      <c r="F125" s="13" t="s">
        <v>335</v>
      </c>
      <c r="G125" s="13">
        <v>78</v>
      </c>
      <c r="H125" s="13">
        <v>71</v>
      </c>
      <c r="I125" s="13" t="s">
        <v>205</v>
      </c>
      <c r="J125" s="13" t="s">
        <v>205</v>
      </c>
      <c r="K125" s="13">
        <v>149</v>
      </c>
      <c r="N125" t="s">
        <v>867</v>
      </c>
      <c r="O125">
        <v>5</v>
      </c>
    </row>
    <row r="126" spans="1:15" ht="15.75" thickBot="1">
      <c r="A126" s="11" t="s">
        <v>116</v>
      </c>
      <c r="B126" s="11" t="s">
        <v>116</v>
      </c>
      <c r="C126" s="12" t="s">
        <v>285</v>
      </c>
      <c r="D126" s="13" t="s">
        <v>377</v>
      </c>
      <c r="E126" s="13">
        <v>4</v>
      </c>
      <c r="F126" s="13" t="s">
        <v>285</v>
      </c>
      <c r="G126" s="13">
        <v>75</v>
      </c>
      <c r="H126" s="13">
        <v>75</v>
      </c>
      <c r="I126" s="13" t="s">
        <v>205</v>
      </c>
      <c r="J126" s="13" t="s">
        <v>205</v>
      </c>
      <c r="K126" s="13">
        <v>150</v>
      </c>
      <c r="N126" t="s">
        <v>37</v>
      </c>
      <c r="O126">
        <v>9</v>
      </c>
    </row>
    <row r="127" spans="1:15" ht="15.75" thickBot="1">
      <c r="A127" s="11" t="s">
        <v>116</v>
      </c>
      <c r="B127" s="11" t="s">
        <v>116</v>
      </c>
      <c r="C127" s="12" t="s">
        <v>145</v>
      </c>
      <c r="D127" s="13" t="s">
        <v>377</v>
      </c>
      <c r="E127" s="13">
        <v>5</v>
      </c>
      <c r="F127" s="13" t="s">
        <v>145</v>
      </c>
      <c r="G127" s="13">
        <v>75</v>
      </c>
      <c r="H127" s="13">
        <v>76</v>
      </c>
      <c r="I127" s="13" t="s">
        <v>205</v>
      </c>
      <c r="J127" s="13" t="s">
        <v>205</v>
      </c>
      <c r="K127" s="13">
        <v>151</v>
      </c>
      <c r="N127" t="s">
        <v>153</v>
      </c>
      <c r="O127">
        <v>6</v>
      </c>
    </row>
    <row r="128" spans="1:15" ht="15.75" thickBot="1">
      <c r="A128" s="11" t="s">
        <v>116</v>
      </c>
      <c r="B128" s="11" t="s">
        <v>116</v>
      </c>
      <c r="C128" s="12" t="s">
        <v>159</v>
      </c>
      <c r="D128" s="13" t="s">
        <v>377</v>
      </c>
      <c r="E128" s="13">
        <v>4</v>
      </c>
      <c r="F128" s="13" t="s">
        <v>159</v>
      </c>
      <c r="G128" s="13">
        <v>76</v>
      </c>
      <c r="H128" s="13">
        <v>75</v>
      </c>
      <c r="I128" s="13" t="s">
        <v>205</v>
      </c>
      <c r="J128" s="13" t="s">
        <v>205</v>
      </c>
      <c r="K128" s="13">
        <v>151</v>
      </c>
      <c r="N128" t="s">
        <v>835</v>
      </c>
      <c r="O128">
        <v>4</v>
      </c>
    </row>
    <row r="129" spans="1:15" ht="15.75" thickBot="1">
      <c r="A129" s="11" t="s">
        <v>116</v>
      </c>
      <c r="B129" s="11" t="s">
        <v>116</v>
      </c>
      <c r="C129" s="12" t="s">
        <v>39</v>
      </c>
      <c r="D129" s="13" t="s">
        <v>377</v>
      </c>
      <c r="E129" s="13" t="s">
        <v>121</v>
      </c>
      <c r="F129" s="13" t="s">
        <v>39</v>
      </c>
      <c r="G129" s="13">
        <v>81</v>
      </c>
      <c r="H129" s="13">
        <v>71</v>
      </c>
      <c r="I129" s="13" t="s">
        <v>205</v>
      </c>
      <c r="J129" s="13" t="s">
        <v>205</v>
      </c>
      <c r="K129" s="13">
        <v>152</v>
      </c>
      <c r="N129" t="s">
        <v>56</v>
      </c>
      <c r="O129">
        <v>4</v>
      </c>
    </row>
    <row r="130" spans="1:15" ht="15.75" thickBot="1">
      <c r="A130" s="11" t="s">
        <v>116</v>
      </c>
      <c r="B130" s="11" t="s">
        <v>116</v>
      </c>
      <c r="C130" s="12" t="s">
        <v>833</v>
      </c>
      <c r="D130" s="13" t="s">
        <v>377</v>
      </c>
      <c r="E130" s="13">
        <v>5</v>
      </c>
      <c r="F130" s="13" t="s">
        <v>833</v>
      </c>
      <c r="G130" s="13">
        <v>76</v>
      </c>
      <c r="H130" s="13">
        <v>76</v>
      </c>
      <c r="I130" s="13" t="s">
        <v>205</v>
      </c>
      <c r="J130" s="13" t="s">
        <v>205</v>
      </c>
      <c r="K130" s="13">
        <v>152</v>
      </c>
      <c r="N130" t="s">
        <v>335</v>
      </c>
      <c r="O130">
        <v>6</v>
      </c>
    </row>
    <row r="131" spans="1:15" ht="15.75" thickBot="1">
      <c r="A131" s="11" t="s">
        <v>116</v>
      </c>
      <c r="B131" s="11" t="s">
        <v>116</v>
      </c>
      <c r="C131" s="12" t="s">
        <v>841</v>
      </c>
      <c r="D131" s="13" t="s">
        <v>377</v>
      </c>
      <c r="E131" s="13">
        <v>8</v>
      </c>
      <c r="F131" s="13" t="s">
        <v>841</v>
      </c>
      <c r="G131" s="13">
        <v>74</v>
      </c>
      <c r="H131" s="13">
        <v>79</v>
      </c>
      <c r="I131" s="13" t="s">
        <v>205</v>
      </c>
      <c r="J131" s="13" t="s">
        <v>205</v>
      </c>
      <c r="K131" s="13">
        <v>153</v>
      </c>
      <c r="N131" t="s">
        <v>247</v>
      </c>
      <c r="O131">
        <v>5</v>
      </c>
    </row>
    <row r="132" spans="1:15" ht="15.75" thickBot="1">
      <c r="A132" s="11" t="s">
        <v>116</v>
      </c>
      <c r="B132" s="11" t="s">
        <v>116</v>
      </c>
      <c r="C132" s="12" t="s">
        <v>868</v>
      </c>
      <c r="D132" s="13" t="s">
        <v>377</v>
      </c>
      <c r="E132" s="13">
        <v>2</v>
      </c>
      <c r="F132" s="13" t="s">
        <v>868</v>
      </c>
      <c r="G132" s="13">
        <v>80</v>
      </c>
      <c r="H132" s="13">
        <v>73</v>
      </c>
      <c r="I132" s="13" t="s">
        <v>205</v>
      </c>
      <c r="J132" s="13" t="s">
        <v>205</v>
      </c>
      <c r="K132" s="13">
        <v>153</v>
      </c>
      <c r="N132" t="s">
        <v>170</v>
      </c>
      <c r="O132">
        <v>3</v>
      </c>
    </row>
    <row r="133" spans="1:15" ht="15.75" thickBot="1">
      <c r="A133" s="11" t="s">
        <v>116</v>
      </c>
      <c r="B133" s="11" t="s">
        <v>116</v>
      </c>
      <c r="C133" s="12" t="s">
        <v>197</v>
      </c>
      <c r="D133" s="13" t="s">
        <v>377</v>
      </c>
      <c r="E133" s="13">
        <v>5</v>
      </c>
      <c r="F133" s="13" t="s">
        <v>197</v>
      </c>
      <c r="G133" s="13">
        <v>81</v>
      </c>
      <c r="H133" s="13">
        <v>76</v>
      </c>
      <c r="I133" s="13" t="s">
        <v>205</v>
      </c>
      <c r="J133" s="13" t="s">
        <v>205</v>
      </c>
      <c r="K133" s="13">
        <v>157</v>
      </c>
      <c r="N133" t="s">
        <v>159</v>
      </c>
      <c r="O133">
        <v>6</v>
      </c>
    </row>
    <row r="134" spans="1:15">
      <c r="A134" s="11" t="s">
        <v>116</v>
      </c>
      <c r="B134" s="11" t="s">
        <v>116</v>
      </c>
      <c r="C134" s="12" t="s">
        <v>869</v>
      </c>
      <c r="D134" s="13" t="s">
        <v>301</v>
      </c>
      <c r="E134" s="13">
        <v>2</v>
      </c>
      <c r="F134" s="13" t="s">
        <v>869</v>
      </c>
      <c r="G134" s="13">
        <v>79</v>
      </c>
      <c r="H134" s="13">
        <v>38</v>
      </c>
      <c r="I134" s="13" t="s">
        <v>205</v>
      </c>
      <c r="J134" s="13" t="s">
        <v>205</v>
      </c>
      <c r="K134" s="13">
        <v>79</v>
      </c>
      <c r="N134" t="s">
        <v>361</v>
      </c>
      <c r="O134">
        <v>8</v>
      </c>
    </row>
    <row r="135" spans="1:15">
      <c r="N135" t="s">
        <v>829</v>
      </c>
      <c r="O135">
        <v>3</v>
      </c>
    </row>
    <row r="136" spans="1:15">
      <c r="N136" t="s">
        <v>185</v>
      </c>
      <c r="O136">
        <v>6</v>
      </c>
    </row>
    <row r="137" spans="1:15">
      <c r="N137" t="s">
        <v>321</v>
      </c>
      <c r="O137">
        <v>7</v>
      </c>
    </row>
    <row r="138" spans="1:15">
      <c r="N138" t="s">
        <v>128</v>
      </c>
      <c r="O138">
        <v>4</v>
      </c>
    </row>
    <row r="139" spans="1:15">
      <c r="N139" t="s">
        <v>68</v>
      </c>
      <c r="O139">
        <v>6</v>
      </c>
    </row>
    <row r="140" spans="1:15">
      <c r="N140" t="s">
        <v>280</v>
      </c>
      <c r="O140">
        <v>8</v>
      </c>
    </row>
    <row r="141" spans="1:15">
      <c r="N141" t="s">
        <v>64</v>
      </c>
      <c r="O141">
        <v>4</v>
      </c>
    </row>
    <row r="142" spans="1:15">
      <c r="N142" t="s">
        <v>168</v>
      </c>
      <c r="O142">
        <v>4</v>
      </c>
    </row>
    <row r="143" spans="1:15">
      <c r="N143" t="s">
        <v>135</v>
      </c>
      <c r="O143">
        <v>3</v>
      </c>
    </row>
    <row r="144" spans="1:15">
      <c r="N144" t="s">
        <v>870</v>
      </c>
      <c r="O144">
        <v>3</v>
      </c>
    </row>
    <row r="145" spans="14:15">
      <c r="N145" t="s">
        <v>175</v>
      </c>
      <c r="O145">
        <v>5</v>
      </c>
    </row>
    <row r="146" spans="14:15">
      <c r="N146" t="s">
        <v>162</v>
      </c>
      <c r="O146">
        <v>4</v>
      </c>
    </row>
    <row r="147" spans="14:15">
      <c r="N147" t="s">
        <v>156</v>
      </c>
      <c r="O147">
        <v>4</v>
      </c>
    </row>
    <row r="148" spans="14:15">
      <c r="N148" t="s">
        <v>29</v>
      </c>
      <c r="O148">
        <v>0</v>
      </c>
    </row>
    <row r="149" spans="14:15">
      <c r="N149" t="s">
        <v>174</v>
      </c>
      <c r="O149">
        <v>7</v>
      </c>
    </row>
    <row r="150" spans="14:15">
      <c r="N150" t="s">
        <v>85</v>
      </c>
      <c r="O150">
        <v>4</v>
      </c>
    </row>
    <row r="151" spans="14:15">
      <c r="N151" t="s">
        <v>871</v>
      </c>
      <c r="O151">
        <v>5</v>
      </c>
    </row>
    <row r="152" spans="14:15">
      <c r="N152" t="s">
        <v>197</v>
      </c>
      <c r="O152">
        <v>4</v>
      </c>
    </row>
    <row r="153" spans="14:15">
      <c r="N153" t="s">
        <v>872</v>
      </c>
      <c r="O153">
        <v>4</v>
      </c>
    </row>
    <row r="154" spans="14:15">
      <c r="N154" t="s">
        <v>293</v>
      </c>
      <c r="O154">
        <v>4</v>
      </c>
    </row>
    <row r="155" spans="14:15">
      <c r="N155" t="s">
        <v>163</v>
      </c>
      <c r="O155">
        <v>5</v>
      </c>
    </row>
    <row r="156" spans="14:15">
      <c r="N156" t="s">
        <v>873</v>
      </c>
      <c r="O156">
        <v>6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122"/>
  <sheetViews>
    <sheetView workbookViewId="0">
      <selection activeCell="A68" sqref="A1:A1048576"/>
    </sheetView>
  </sheetViews>
  <sheetFormatPr defaultColWidth="8.85546875" defaultRowHeight="15"/>
  <sheetData>
    <row r="1" spans="1:11" ht="15.75">
      <c r="A1" s="46" t="s">
        <v>397</v>
      </c>
      <c r="B1" s="46"/>
      <c r="C1" s="46"/>
      <c r="D1" s="46"/>
      <c r="E1" s="46" t="s">
        <v>396</v>
      </c>
      <c r="F1" s="46" t="s">
        <v>398</v>
      </c>
      <c r="G1" s="46" t="s">
        <v>309</v>
      </c>
      <c r="H1" s="46" t="s">
        <v>311</v>
      </c>
      <c r="I1" s="46" t="s">
        <v>312</v>
      </c>
      <c r="J1" s="46" t="s">
        <v>315</v>
      </c>
      <c r="K1" s="46" t="s">
        <v>316</v>
      </c>
    </row>
    <row r="2" spans="1:11" ht="15.75">
      <c r="A2" s="46" t="s">
        <v>439</v>
      </c>
      <c r="B2" s="46" t="s">
        <v>440</v>
      </c>
      <c r="C2" s="46" t="str">
        <f>B2&amp;" "&amp;A2</f>
        <v xml:space="preserve"> Justin Rose</v>
      </c>
      <c r="D2" s="46" t="str">
        <f>TRIM(C2)</f>
        <v>Justin Rose</v>
      </c>
      <c r="E2" s="46" t="s">
        <v>874</v>
      </c>
      <c r="F2" s="46">
        <v>0.13</v>
      </c>
      <c r="G2" s="46">
        <v>0.64</v>
      </c>
      <c r="H2" s="46">
        <v>3.47</v>
      </c>
      <c r="I2" s="46">
        <v>1.38</v>
      </c>
      <c r="J2" s="46">
        <v>5.49</v>
      </c>
      <c r="K2" s="46">
        <v>5.62</v>
      </c>
    </row>
    <row r="3" spans="1:11" ht="15.75">
      <c r="A3" s="46" t="s">
        <v>464</v>
      </c>
      <c r="B3" s="46" t="s">
        <v>465</v>
      </c>
      <c r="C3" s="46" t="str">
        <f t="shared" ref="C3:C53" si="0">B3&amp;" "&amp;A3</f>
        <v xml:space="preserve"> Emiliano Grillo</v>
      </c>
      <c r="D3" s="46" t="str">
        <f t="shared" ref="D3:D66" si="1">TRIM(C3)</f>
        <v>Emiliano Grillo</v>
      </c>
      <c r="E3" s="46" t="s">
        <v>875</v>
      </c>
      <c r="F3" s="46">
        <v>3.84</v>
      </c>
      <c r="G3" s="46">
        <v>0</v>
      </c>
      <c r="H3" s="46">
        <v>1.57</v>
      </c>
      <c r="I3" s="46">
        <v>-0.28999999999999998</v>
      </c>
      <c r="J3" s="46">
        <v>1.28</v>
      </c>
      <c r="K3" s="46">
        <v>5.12</v>
      </c>
    </row>
    <row r="4" spans="1:11" ht="15.75">
      <c r="A4" s="46" t="s">
        <v>499</v>
      </c>
      <c r="B4" s="46" t="s">
        <v>500</v>
      </c>
      <c r="C4" s="46" t="str">
        <f t="shared" si="0"/>
        <v xml:space="preserve"> Satoshi Kodaira</v>
      </c>
      <c r="D4" s="46" t="str">
        <f t="shared" si="1"/>
        <v>Satoshi Kodaira</v>
      </c>
      <c r="E4" s="46" t="s">
        <v>876</v>
      </c>
      <c r="F4" s="46">
        <v>0.32</v>
      </c>
      <c r="G4" s="46">
        <v>0.26</v>
      </c>
      <c r="H4" s="46">
        <v>2.94</v>
      </c>
      <c r="I4" s="46">
        <v>0.6</v>
      </c>
      <c r="J4" s="46">
        <v>3.8</v>
      </c>
      <c r="K4" s="46">
        <v>4.12</v>
      </c>
    </row>
    <row r="5" spans="1:11" ht="15.75">
      <c r="A5" s="46" t="s">
        <v>441</v>
      </c>
      <c r="B5" s="46" t="s">
        <v>442</v>
      </c>
      <c r="C5" s="46" t="str">
        <f t="shared" si="0"/>
        <v xml:space="preserve"> Brooks Koepka</v>
      </c>
      <c r="D5" s="46" t="str">
        <f t="shared" si="1"/>
        <v>Brooks Koepka</v>
      </c>
      <c r="E5" s="46" t="s">
        <v>876</v>
      </c>
      <c r="F5" s="46">
        <v>1.07</v>
      </c>
      <c r="G5" s="46">
        <v>0.84</v>
      </c>
      <c r="H5" s="46">
        <v>0.81</v>
      </c>
      <c r="I5" s="46">
        <v>1.39</v>
      </c>
      <c r="J5" s="46">
        <v>3.04</v>
      </c>
      <c r="K5" s="46">
        <v>4.12</v>
      </c>
    </row>
    <row r="6" spans="1:11" ht="15.75">
      <c r="A6" s="46" t="s">
        <v>877</v>
      </c>
      <c r="B6" s="46" t="s">
        <v>878</v>
      </c>
      <c r="C6" s="46" t="str">
        <f t="shared" si="0"/>
        <v xml:space="preserve"> Tyrone Van Aswegen</v>
      </c>
      <c r="D6" s="46" t="str">
        <f t="shared" si="1"/>
        <v>Tyrone Van Aswegen</v>
      </c>
      <c r="E6" s="46" t="s">
        <v>879</v>
      </c>
      <c r="F6" s="46">
        <v>-0.18</v>
      </c>
      <c r="G6" s="46">
        <v>0.38</v>
      </c>
      <c r="H6" s="46">
        <v>2.96</v>
      </c>
      <c r="I6" s="46">
        <v>0.46</v>
      </c>
      <c r="J6" s="46">
        <v>3.8</v>
      </c>
      <c r="K6" s="46">
        <v>3.62</v>
      </c>
    </row>
    <row r="7" spans="1:11" ht="15.75">
      <c r="A7" s="46" t="s">
        <v>880</v>
      </c>
      <c r="B7" s="46" t="s">
        <v>424</v>
      </c>
      <c r="C7" s="46" t="str">
        <f t="shared" si="0"/>
        <v xml:space="preserve"> Kevin Tway</v>
      </c>
      <c r="D7" s="46" t="str">
        <f t="shared" si="1"/>
        <v>Kevin Tway</v>
      </c>
      <c r="E7" s="46" t="s">
        <v>881</v>
      </c>
      <c r="F7" s="46">
        <v>0.48</v>
      </c>
      <c r="G7" s="46">
        <v>0.82</v>
      </c>
      <c r="H7" s="46">
        <v>1.21</v>
      </c>
      <c r="I7" s="46">
        <v>0.61</v>
      </c>
      <c r="J7" s="46">
        <v>2.64</v>
      </c>
      <c r="K7" s="46">
        <v>3.12</v>
      </c>
    </row>
    <row r="8" spans="1:11" ht="15.75">
      <c r="A8" s="46" t="s">
        <v>882</v>
      </c>
      <c r="B8" s="46" t="s">
        <v>883</v>
      </c>
      <c r="C8" s="46" t="str">
        <f t="shared" si="0"/>
        <v xml:space="preserve"> Ben Silverman</v>
      </c>
      <c r="D8" s="46" t="str">
        <f t="shared" si="1"/>
        <v>Ben Silverman</v>
      </c>
      <c r="E8" s="46" t="s">
        <v>881</v>
      </c>
      <c r="F8" s="46">
        <v>2.82</v>
      </c>
      <c r="G8" s="46">
        <v>-1.02</v>
      </c>
      <c r="H8" s="46">
        <v>0.28000000000000003</v>
      </c>
      <c r="I8" s="46">
        <v>1.04</v>
      </c>
      <c r="J8" s="46">
        <v>0.28999999999999998</v>
      </c>
      <c r="K8" s="46">
        <v>3.12</v>
      </c>
    </row>
    <row r="9" spans="1:11" ht="15.75">
      <c r="A9" s="46" t="s">
        <v>884</v>
      </c>
      <c r="B9" s="46" t="s">
        <v>472</v>
      </c>
      <c r="C9" s="46" t="str">
        <f t="shared" si="0"/>
        <v xml:space="preserve"> Tom Hoge</v>
      </c>
      <c r="D9" s="46" t="str">
        <f t="shared" si="1"/>
        <v>Tom Hoge</v>
      </c>
      <c r="E9" s="46" t="s">
        <v>881</v>
      </c>
      <c r="F9" s="46">
        <v>0.95</v>
      </c>
      <c r="G9" s="46">
        <v>0.45</v>
      </c>
      <c r="H9" s="46">
        <v>0.56999999999999995</v>
      </c>
      <c r="I9" s="46">
        <v>1.1499999999999999</v>
      </c>
      <c r="J9" s="46">
        <v>2.17</v>
      </c>
      <c r="K9" s="46">
        <v>3.12</v>
      </c>
    </row>
    <row r="10" spans="1:11" ht="15.75">
      <c r="A10" s="46" t="s">
        <v>885</v>
      </c>
      <c r="B10" s="46" t="s">
        <v>424</v>
      </c>
      <c r="C10" s="46" t="str">
        <f t="shared" si="0"/>
        <v xml:space="preserve"> Kevin Na</v>
      </c>
      <c r="D10" s="46" t="str">
        <f t="shared" si="1"/>
        <v>Kevin Na</v>
      </c>
      <c r="E10" s="46" t="s">
        <v>881</v>
      </c>
      <c r="F10" s="46">
        <v>-0.46</v>
      </c>
      <c r="G10" s="46">
        <v>0.8</v>
      </c>
      <c r="H10" s="46">
        <v>2.41</v>
      </c>
      <c r="I10" s="46">
        <v>0.36</v>
      </c>
      <c r="J10" s="46">
        <v>3.58</v>
      </c>
      <c r="K10" s="46">
        <v>3.12</v>
      </c>
    </row>
    <row r="11" spans="1:11" ht="15.75">
      <c r="A11" s="46" t="s">
        <v>886</v>
      </c>
      <c r="B11" s="46" t="s">
        <v>456</v>
      </c>
      <c r="C11" s="46" t="str">
        <f t="shared" si="0"/>
        <v xml:space="preserve"> Alex Cejka</v>
      </c>
      <c r="D11" s="46" t="str">
        <f t="shared" si="1"/>
        <v>Alex Cejka</v>
      </c>
      <c r="E11" s="46" t="s">
        <v>881</v>
      </c>
      <c r="F11" s="46">
        <v>0.78</v>
      </c>
      <c r="G11" s="46">
        <v>1.36</v>
      </c>
      <c r="H11" s="46">
        <v>0.81</v>
      </c>
      <c r="I11" s="46">
        <v>0.16</v>
      </c>
      <c r="J11" s="46">
        <v>2.33</v>
      </c>
      <c r="K11" s="46">
        <v>3.12</v>
      </c>
    </row>
    <row r="12" spans="1:11" ht="15.75">
      <c r="A12" s="46" t="s">
        <v>887</v>
      </c>
      <c r="B12" s="46" t="s">
        <v>883</v>
      </c>
      <c r="C12" s="46" t="str">
        <f t="shared" si="0"/>
        <v xml:space="preserve"> Ben Crane</v>
      </c>
      <c r="D12" s="46" t="str">
        <f t="shared" si="1"/>
        <v>Ben Crane</v>
      </c>
      <c r="E12" s="46" t="s">
        <v>881</v>
      </c>
      <c r="F12" s="46">
        <v>1.68</v>
      </c>
      <c r="G12" s="46">
        <v>-0.21</v>
      </c>
      <c r="H12" s="46">
        <v>1.1000000000000001</v>
      </c>
      <c r="I12" s="46">
        <v>0.55000000000000004</v>
      </c>
      <c r="J12" s="46">
        <v>1.43</v>
      </c>
      <c r="K12" s="46">
        <v>3.12</v>
      </c>
    </row>
    <row r="13" spans="1:11" ht="15.75">
      <c r="A13" s="46" t="s">
        <v>888</v>
      </c>
      <c r="B13" s="46" t="s">
        <v>889</v>
      </c>
      <c r="C13" s="46" t="str">
        <f t="shared" si="0"/>
        <v xml:space="preserve"> Harris English</v>
      </c>
      <c r="D13" s="46" t="str">
        <f t="shared" si="1"/>
        <v>Harris English</v>
      </c>
      <c r="E13" s="46" t="s">
        <v>881</v>
      </c>
      <c r="F13" s="46">
        <v>2.92</v>
      </c>
      <c r="G13" s="46">
        <v>1.25</v>
      </c>
      <c r="H13" s="46">
        <v>0.64</v>
      </c>
      <c r="I13" s="46">
        <v>-1.7</v>
      </c>
      <c r="J13" s="46">
        <v>0.2</v>
      </c>
      <c r="K13" s="46">
        <v>3.12</v>
      </c>
    </row>
    <row r="14" spans="1:11" ht="15.75">
      <c r="A14" s="46" t="s">
        <v>890</v>
      </c>
      <c r="B14" s="46" t="s">
        <v>891</v>
      </c>
      <c r="C14" s="46" t="str">
        <f t="shared" si="0"/>
        <v xml:space="preserve"> Beau Hossler</v>
      </c>
      <c r="D14" s="46" t="str">
        <f t="shared" si="1"/>
        <v>Beau Hossler</v>
      </c>
      <c r="E14" s="46" t="s">
        <v>881</v>
      </c>
      <c r="F14" s="46">
        <v>1.77</v>
      </c>
      <c r="G14" s="46">
        <v>0.45</v>
      </c>
      <c r="H14" s="46">
        <v>0.14000000000000001</v>
      </c>
      <c r="I14" s="46">
        <v>0.75</v>
      </c>
      <c r="J14" s="46">
        <v>1.35</v>
      </c>
      <c r="K14" s="46">
        <v>3.12</v>
      </c>
    </row>
    <row r="15" spans="1:11" ht="15.75">
      <c r="A15" s="46" t="s">
        <v>403</v>
      </c>
      <c r="B15" s="46" t="s">
        <v>404</v>
      </c>
      <c r="C15" s="46" t="str">
        <f t="shared" si="0"/>
        <v xml:space="preserve"> Bryson DeChambeau</v>
      </c>
      <c r="D15" s="46" t="str">
        <f t="shared" si="1"/>
        <v>Bryson DeChambeau</v>
      </c>
      <c r="E15" s="46" t="s">
        <v>881</v>
      </c>
      <c r="F15" s="46">
        <v>1.32</v>
      </c>
      <c r="G15" s="46">
        <v>-0.01</v>
      </c>
      <c r="H15" s="46">
        <v>1.23</v>
      </c>
      <c r="I15" s="46">
        <v>0.57999999999999996</v>
      </c>
      <c r="J15" s="46">
        <v>1.8</v>
      </c>
      <c r="K15" s="46">
        <v>3.12</v>
      </c>
    </row>
    <row r="16" spans="1:11" ht="15.75">
      <c r="A16" s="46" t="s">
        <v>892</v>
      </c>
      <c r="B16" s="46" t="s">
        <v>447</v>
      </c>
      <c r="C16" s="46" t="str">
        <f t="shared" si="0"/>
        <v xml:space="preserve"> Jason Kokrak</v>
      </c>
      <c r="D16" s="46" t="str">
        <f t="shared" si="1"/>
        <v>Jason Kokrak</v>
      </c>
      <c r="E16" s="46" t="s">
        <v>893</v>
      </c>
      <c r="F16" s="46">
        <v>1.8</v>
      </c>
      <c r="G16" s="46">
        <v>-0.32</v>
      </c>
      <c r="H16" s="46">
        <v>0.02</v>
      </c>
      <c r="I16" s="46">
        <v>1.1200000000000001</v>
      </c>
      <c r="J16" s="46">
        <v>0.82</v>
      </c>
      <c r="K16" s="46">
        <v>2.62</v>
      </c>
    </row>
    <row r="17" spans="1:11" ht="15.75">
      <c r="A17" s="46" t="s">
        <v>894</v>
      </c>
      <c r="B17" s="46" t="s">
        <v>402</v>
      </c>
      <c r="C17" s="46" t="str">
        <f t="shared" si="0"/>
        <v xml:space="preserve"> Ryan Armour</v>
      </c>
      <c r="D17" s="46" t="str">
        <f t="shared" si="1"/>
        <v>Ryan Armour</v>
      </c>
      <c r="E17" s="46" t="s">
        <v>893</v>
      </c>
      <c r="F17" s="46">
        <v>0.36</v>
      </c>
      <c r="G17" s="46">
        <v>0.8</v>
      </c>
      <c r="H17" s="46">
        <v>0.39</v>
      </c>
      <c r="I17" s="46">
        <v>1.06</v>
      </c>
      <c r="J17" s="46">
        <v>2.25</v>
      </c>
      <c r="K17" s="46">
        <v>2.62</v>
      </c>
    </row>
    <row r="18" spans="1:11" ht="15.75">
      <c r="A18" s="46" t="s">
        <v>895</v>
      </c>
      <c r="B18" s="46" t="s">
        <v>472</v>
      </c>
      <c r="C18" s="46" t="str">
        <f t="shared" si="0"/>
        <v xml:space="preserve"> Tom Lovelady</v>
      </c>
      <c r="D18" s="46" t="str">
        <f t="shared" si="1"/>
        <v>Tom Lovelady</v>
      </c>
      <c r="E18" s="46" t="s">
        <v>893</v>
      </c>
      <c r="F18" s="46">
        <v>2.3199999999999998</v>
      </c>
      <c r="G18" s="46">
        <v>-0.01</v>
      </c>
      <c r="H18" s="46">
        <v>-0.2</v>
      </c>
      <c r="I18" s="46">
        <v>0.51</v>
      </c>
      <c r="J18" s="46">
        <v>0.3</v>
      </c>
      <c r="K18" s="46">
        <v>2.62</v>
      </c>
    </row>
    <row r="19" spans="1:11" ht="15.75">
      <c r="A19" s="46" t="s">
        <v>896</v>
      </c>
      <c r="B19" s="46" t="s">
        <v>424</v>
      </c>
      <c r="C19" s="46" t="str">
        <f t="shared" si="0"/>
        <v xml:space="preserve"> Kevin Streelman</v>
      </c>
      <c r="D19" s="46" t="str">
        <f t="shared" si="1"/>
        <v>Kevin Streelman</v>
      </c>
      <c r="E19" s="46" t="s">
        <v>893</v>
      </c>
      <c r="F19" s="46">
        <v>-0.15</v>
      </c>
      <c r="G19" s="46">
        <v>0.18</v>
      </c>
      <c r="H19" s="46">
        <v>2.71</v>
      </c>
      <c r="I19" s="46">
        <v>-0.12</v>
      </c>
      <c r="J19" s="46">
        <v>2.77</v>
      </c>
      <c r="K19" s="46">
        <v>2.62</v>
      </c>
    </row>
    <row r="20" spans="1:11" ht="15.75">
      <c r="A20" s="46" t="s">
        <v>490</v>
      </c>
      <c r="B20" s="46" t="s">
        <v>416</v>
      </c>
      <c r="C20" s="46" t="str">
        <f t="shared" si="0"/>
        <v xml:space="preserve"> Andrew Putnam</v>
      </c>
      <c r="D20" s="46" t="str">
        <f t="shared" si="1"/>
        <v>Andrew Putnam</v>
      </c>
      <c r="E20" s="46" t="s">
        <v>893</v>
      </c>
      <c r="F20" s="46">
        <v>1.4</v>
      </c>
      <c r="G20" s="46">
        <v>-0.02</v>
      </c>
      <c r="H20" s="46">
        <v>1.28</v>
      </c>
      <c r="I20" s="46">
        <v>-0.04</v>
      </c>
      <c r="J20" s="46">
        <v>1.22</v>
      </c>
      <c r="K20" s="46">
        <v>2.62</v>
      </c>
    </row>
    <row r="21" spans="1:11" ht="15.75">
      <c r="A21" s="46" t="s">
        <v>435</v>
      </c>
      <c r="B21" s="46" t="s">
        <v>436</v>
      </c>
      <c r="C21" s="46" t="str">
        <f t="shared" si="0"/>
        <v xml:space="preserve"> Charley Hoffman</v>
      </c>
      <c r="D21" s="46" t="str">
        <f t="shared" si="1"/>
        <v>Charley Hoffman</v>
      </c>
      <c r="E21" s="46" t="s">
        <v>893</v>
      </c>
      <c r="F21" s="46">
        <v>2.52</v>
      </c>
      <c r="G21" s="46">
        <v>-0.82</v>
      </c>
      <c r="H21" s="46">
        <v>-0.21</v>
      </c>
      <c r="I21" s="46">
        <v>1.1200000000000001</v>
      </c>
      <c r="J21" s="46">
        <v>0.09</v>
      </c>
      <c r="K21" s="46">
        <v>2.62</v>
      </c>
    </row>
    <row r="22" spans="1:11" ht="15.75">
      <c r="A22" s="46" t="s">
        <v>443</v>
      </c>
      <c r="B22" s="46" t="s">
        <v>444</v>
      </c>
      <c r="C22" s="46" t="str">
        <f t="shared" si="0"/>
        <v xml:space="preserve"> Rickie Fowler</v>
      </c>
      <c r="D22" s="46" t="str">
        <f t="shared" si="1"/>
        <v>Rickie Fowler</v>
      </c>
      <c r="E22" s="46" t="s">
        <v>893</v>
      </c>
      <c r="F22" s="46">
        <v>1.58</v>
      </c>
      <c r="G22" s="46">
        <v>0.85</v>
      </c>
      <c r="H22" s="46">
        <v>0.46</v>
      </c>
      <c r="I22" s="46">
        <v>-0.28000000000000003</v>
      </c>
      <c r="J22" s="46">
        <v>1.04</v>
      </c>
      <c r="K22" s="46">
        <v>2.62</v>
      </c>
    </row>
    <row r="23" spans="1:11" ht="15.75">
      <c r="A23" s="46" t="s">
        <v>897</v>
      </c>
      <c r="B23" s="46" t="s">
        <v>430</v>
      </c>
      <c r="C23" s="46" t="str">
        <f t="shared" si="0"/>
        <v xml:space="preserve"> Tim Herron</v>
      </c>
      <c r="D23" s="46" t="str">
        <f t="shared" si="1"/>
        <v>Tim Herron</v>
      </c>
      <c r="E23" s="46" t="s">
        <v>893</v>
      </c>
      <c r="F23" s="46">
        <v>0.62</v>
      </c>
      <c r="G23" s="46">
        <v>0.16</v>
      </c>
      <c r="H23" s="46">
        <v>1.82</v>
      </c>
      <c r="I23" s="46">
        <v>0.02</v>
      </c>
      <c r="J23" s="46">
        <v>2</v>
      </c>
      <c r="K23" s="46">
        <v>2.62</v>
      </c>
    </row>
    <row r="24" spans="1:11" ht="15.75">
      <c r="A24" s="46" t="s">
        <v>898</v>
      </c>
      <c r="B24" s="46" t="s">
        <v>883</v>
      </c>
      <c r="C24" s="46" t="str">
        <f t="shared" si="0"/>
        <v xml:space="preserve"> Ben Martin</v>
      </c>
      <c r="D24" s="46" t="str">
        <f t="shared" si="1"/>
        <v>Ben Martin</v>
      </c>
      <c r="E24" s="46" t="s">
        <v>899</v>
      </c>
      <c r="F24" s="46">
        <v>2.13</v>
      </c>
      <c r="G24" s="46">
        <v>0.67</v>
      </c>
      <c r="H24" s="46">
        <v>0.14000000000000001</v>
      </c>
      <c r="I24" s="46">
        <v>-0.82</v>
      </c>
      <c r="J24" s="46">
        <v>-0.01</v>
      </c>
      <c r="K24" s="46">
        <v>2.12</v>
      </c>
    </row>
    <row r="25" spans="1:11" ht="15.75">
      <c r="A25" s="46" t="s">
        <v>900</v>
      </c>
      <c r="B25" s="46" t="s">
        <v>901</v>
      </c>
      <c r="C25" s="46" t="str">
        <f t="shared" si="0"/>
        <v xml:space="preserve"> Vaughn Taylor</v>
      </c>
      <c r="D25" s="46" t="str">
        <f t="shared" si="1"/>
        <v>Vaughn Taylor</v>
      </c>
      <c r="E25" s="46" t="s">
        <v>899</v>
      </c>
      <c r="F25" s="46">
        <v>1.0900000000000001</v>
      </c>
      <c r="G25" s="46">
        <v>1.0900000000000001</v>
      </c>
      <c r="H25" s="46">
        <v>-0.95</v>
      </c>
      <c r="I25" s="46">
        <v>0.88</v>
      </c>
      <c r="J25" s="46">
        <v>1.02</v>
      </c>
      <c r="K25" s="46">
        <v>2.12</v>
      </c>
    </row>
    <row r="26" spans="1:11" ht="15.75">
      <c r="A26" s="46" t="s">
        <v>457</v>
      </c>
      <c r="B26" s="46" t="s">
        <v>458</v>
      </c>
      <c r="C26" s="46" t="str">
        <f t="shared" si="0"/>
        <v xml:space="preserve"> Jordan Spieth</v>
      </c>
      <c r="D26" s="46" t="str">
        <f t="shared" si="1"/>
        <v>Jordan Spieth</v>
      </c>
      <c r="E26" s="46" t="s">
        <v>899</v>
      </c>
      <c r="F26" s="46">
        <v>-1.63</v>
      </c>
      <c r="G26" s="46">
        <v>1.0900000000000001</v>
      </c>
      <c r="H26" s="46">
        <v>2.09</v>
      </c>
      <c r="I26" s="46">
        <v>0.56999999999999995</v>
      </c>
      <c r="J26" s="46">
        <v>3.74</v>
      </c>
      <c r="K26" s="46">
        <v>2.12</v>
      </c>
    </row>
    <row r="27" spans="1:11" ht="15.75">
      <c r="A27" s="46" t="s">
        <v>902</v>
      </c>
      <c r="B27" s="46" t="s">
        <v>903</v>
      </c>
      <c r="C27" s="46" t="str">
        <f t="shared" si="0"/>
        <v xml:space="preserve"> J.T. Poston</v>
      </c>
      <c r="D27" s="46" t="str">
        <f t="shared" si="1"/>
        <v>J.T. Poston</v>
      </c>
      <c r="E27" s="46" t="s">
        <v>899</v>
      </c>
      <c r="F27" s="46">
        <v>1.38</v>
      </c>
      <c r="G27" s="46">
        <v>1.02</v>
      </c>
      <c r="H27" s="46">
        <v>-0.78</v>
      </c>
      <c r="I27" s="46">
        <v>0.49</v>
      </c>
      <c r="J27" s="46">
        <v>0.73</v>
      </c>
      <c r="K27" s="46">
        <v>2.12</v>
      </c>
    </row>
    <row r="28" spans="1:11" ht="15.75">
      <c r="A28" s="46" t="s">
        <v>904</v>
      </c>
      <c r="B28" s="46" t="s">
        <v>905</v>
      </c>
      <c r="C28" s="46" t="str">
        <f t="shared" si="0"/>
        <v xml:space="preserve"> Joel Dahmen</v>
      </c>
      <c r="D28" s="46" t="str">
        <f t="shared" si="1"/>
        <v>Joel Dahmen</v>
      </c>
      <c r="E28" s="46" t="s">
        <v>899</v>
      </c>
      <c r="F28" s="46">
        <v>-0.1</v>
      </c>
      <c r="G28" s="46">
        <v>-0.22</v>
      </c>
      <c r="H28" s="46">
        <v>1.81</v>
      </c>
      <c r="I28" s="46">
        <v>0.62</v>
      </c>
      <c r="J28" s="46">
        <v>2.2200000000000002</v>
      </c>
      <c r="K28" s="46">
        <v>2.12</v>
      </c>
    </row>
    <row r="29" spans="1:11" ht="15.75">
      <c r="A29" s="46" t="s">
        <v>906</v>
      </c>
      <c r="B29" s="46" t="s">
        <v>907</v>
      </c>
      <c r="C29" s="46" t="str">
        <f t="shared" si="0"/>
        <v xml:space="preserve"> Derek Fathauer</v>
      </c>
      <c r="D29" s="46" t="str">
        <f t="shared" si="1"/>
        <v>Derek Fathauer</v>
      </c>
      <c r="E29" s="46" t="s">
        <v>899</v>
      </c>
      <c r="F29" s="46">
        <v>1.43</v>
      </c>
      <c r="G29" s="46">
        <v>-0.2</v>
      </c>
      <c r="H29" s="46">
        <v>1.87</v>
      </c>
      <c r="I29" s="46">
        <v>-0.98</v>
      </c>
      <c r="J29" s="46">
        <v>0.69</v>
      </c>
      <c r="K29" s="46">
        <v>2.12</v>
      </c>
    </row>
    <row r="30" spans="1:11" ht="15.75">
      <c r="A30" s="46" t="s">
        <v>908</v>
      </c>
      <c r="B30" s="46" t="s">
        <v>417</v>
      </c>
      <c r="C30" s="46" t="str">
        <f t="shared" si="0"/>
        <v xml:space="preserve"> Chris Kirk</v>
      </c>
      <c r="D30" s="46" t="str">
        <f t="shared" si="1"/>
        <v>Chris Kirk</v>
      </c>
      <c r="E30" s="46" t="s">
        <v>899</v>
      </c>
      <c r="F30" s="46">
        <v>0.28999999999999998</v>
      </c>
      <c r="G30" s="46">
        <v>-0.22</v>
      </c>
      <c r="H30" s="46">
        <v>1.6</v>
      </c>
      <c r="I30" s="46">
        <v>0.45</v>
      </c>
      <c r="J30" s="46">
        <v>1.83</v>
      </c>
      <c r="K30" s="46">
        <v>2.12</v>
      </c>
    </row>
    <row r="31" spans="1:11" ht="15.75">
      <c r="A31" s="46" t="s">
        <v>909</v>
      </c>
      <c r="B31" s="46" t="s">
        <v>910</v>
      </c>
      <c r="C31" s="46" t="str">
        <f t="shared" si="0"/>
        <v xml:space="preserve"> William McGirt</v>
      </c>
      <c r="D31" s="46" t="str">
        <f t="shared" si="1"/>
        <v>William McGirt</v>
      </c>
      <c r="E31" s="46" t="s">
        <v>899</v>
      </c>
      <c r="F31" s="46">
        <v>1.49</v>
      </c>
      <c r="G31" s="46">
        <v>-0.41</v>
      </c>
      <c r="H31" s="46">
        <v>2.42</v>
      </c>
      <c r="I31" s="46">
        <v>-1.38</v>
      </c>
      <c r="J31" s="46">
        <v>0.63</v>
      </c>
      <c r="K31" s="46">
        <v>2.12</v>
      </c>
    </row>
    <row r="32" spans="1:11" ht="15.75">
      <c r="A32" s="46" t="s">
        <v>433</v>
      </c>
      <c r="B32" s="46" t="s">
        <v>434</v>
      </c>
      <c r="C32" s="46" t="str">
        <f t="shared" si="0"/>
        <v xml:space="preserve"> Steve Stricker</v>
      </c>
      <c r="D32" s="46" t="str">
        <f t="shared" si="1"/>
        <v>Steve Stricker</v>
      </c>
      <c r="E32" s="46" t="s">
        <v>899</v>
      </c>
      <c r="F32" s="46">
        <v>-0.11</v>
      </c>
      <c r="G32" s="46">
        <v>1.32</v>
      </c>
      <c r="H32" s="46">
        <v>0.37</v>
      </c>
      <c r="I32" s="46">
        <v>0.54</v>
      </c>
      <c r="J32" s="46">
        <v>2.23</v>
      </c>
      <c r="K32" s="46">
        <v>2.12</v>
      </c>
    </row>
    <row r="33" spans="1:11" ht="15.75">
      <c r="A33" s="46" t="s">
        <v>911</v>
      </c>
      <c r="B33" s="46" t="s">
        <v>492</v>
      </c>
      <c r="C33" s="46" t="str">
        <f t="shared" si="0"/>
        <v xml:space="preserve"> Stewart Cink</v>
      </c>
      <c r="D33" s="46" t="str">
        <f t="shared" si="1"/>
        <v>Stewart Cink</v>
      </c>
      <c r="E33" s="46" t="s">
        <v>899</v>
      </c>
      <c r="F33" s="46">
        <v>-1</v>
      </c>
      <c r="G33" s="46">
        <v>-0.01</v>
      </c>
      <c r="H33" s="46">
        <v>1.68</v>
      </c>
      <c r="I33" s="46">
        <v>1.45</v>
      </c>
      <c r="J33" s="46">
        <v>3.11</v>
      </c>
      <c r="K33" s="46">
        <v>2.12</v>
      </c>
    </row>
    <row r="34" spans="1:11" ht="15.75">
      <c r="A34" s="46" t="s">
        <v>912</v>
      </c>
      <c r="B34" s="46" t="s">
        <v>469</v>
      </c>
      <c r="C34" s="46" t="str">
        <f t="shared" si="0"/>
        <v xml:space="preserve"> Rory Sabbatini</v>
      </c>
      <c r="D34" s="46" t="str">
        <f t="shared" si="1"/>
        <v>Rory Sabbatini</v>
      </c>
      <c r="E34" s="46" t="s">
        <v>899</v>
      </c>
      <c r="F34" s="46">
        <v>-0.86</v>
      </c>
      <c r="G34" s="46">
        <v>2.9</v>
      </c>
      <c r="H34" s="46">
        <v>-0.25</v>
      </c>
      <c r="I34" s="46">
        <v>0.33</v>
      </c>
      <c r="J34" s="46">
        <v>2.98</v>
      </c>
      <c r="K34" s="46">
        <v>2.12</v>
      </c>
    </row>
    <row r="35" spans="1:11" ht="15.75">
      <c r="A35" s="46" t="s">
        <v>399</v>
      </c>
      <c r="B35" s="46" t="s">
        <v>400</v>
      </c>
      <c r="C35" s="46" t="str">
        <f t="shared" si="0"/>
        <v xml:space="preserve"> Russell Knox</v>
      </c>
      <c r="D35" s="46" t="str">
        <f t="shared" si="1"/>
        <v>Russell Knox</v>
      </c>
      <c r="E35" s="46" t="s">
        <v>913</v>
      </c>
      <c r="F35" s="46">
        <v>-1.72</v>
      </c>
      <c r="G35" s="46">
        <v>1.29</v>
      </c>
      <c r="H35" s="46">
        <v>1.37</v>
      </c>
      <c r="I35" s="46">
        <v>0.67</v>
      </c>
      <c r="J35" s="46">
        <v>3.34</v>
      </c>
      <c r="K35" s="46">
        <v>1.62</v>
      </c>
    </row>
    <row r="36" spans="1:11" ht="15.75">
      <c r="A36" s="46" t="s">
        <v>914</v>
      </c>
      <c r="B36" s="46" t="s">
        <v>498</v>
      </c>
      <c r="C36" s="46" t="str">
        <f t="shared" si="0"/>
        <v xml:space="preserve"> Martin Piller</v>
      </c>
      <c r="D36" s="46" t="str">
        <f t="shared" si="1"/>
        <v>Martin Piller</v>
      </c>
      <c r="E36" s="46" t="s">
        <v>913</v>
      </c>
      <c r="F36" s="46">
        <v>1.1499999999999999</v>
      </c>
      <c r="G36" s="46">
        <v>0.21</v>
      </c>
      <c r="H36" s="46">
        <v>0.46</v>
      </c>
      <c r="I36" s="46">
        <v>-0.2</v>
      </c>
      <c r="J36" s="46">
        <v>0.47</v>
      </c>
      <c r="K36" s="46">
        <v>1.62</v>
      </c>
    </row>
    <row r="37" spans="1:11" ht="15.75">
      <c r="A37" s="46" t="s">
        <v>915</v>
      </c>
      <c r="B37" s="46" t="s">
        <v>916</v>
      </c>
      <c r="C37" s="46" t="str">
        <f t="shared" si="0"/>
        <v xml:space="preserve"> Brandon Harkins</v>
      </c>
      <c r="D37" s="46" t="str">
        <f t="shared" si="1"/>
        <v>Brandon Harkins</v>
      </c>
      <c r="E37" s="46" t="s">
        <v>913</v>
      </c>
      <c r="F37" s="46">
        <v>1.69</v>
      </c>
      <c r="G37" s="46">
        <v>-0.33</v>
      </c>
      <c r="H37" s="46">
        <v>-0.22</v>
      </c>
      <c r="I37" s="46">
        <v>0.48</v>
      </c>
      <c r="J37" s="46">
        <v>-7.0000000000000007E-2</v>
      </c>
      <c r="K37" s="46">
        <v>1.62</v>
      </c>
    </row>
    <row r="38" spans="1:11" ht="15.75">
      <c r="A38" s="46" t="s">
        <v>493</v>
      </c>
      <c r="B38" s="46" t="s">
        <v>494</v>
      </c>
      <c r="C38" s="46" t="str">
        <f t="shared" si="0"/>
        <v xml:space="preserve"> Jon Rahm</v>
      </c>
      <c r="D38" s="46" t="str">
        <f t="shared" si="1"/>
        <v>Jon Rahm</v>
      </c>
      <c r="E38" s="46" t="s">
        <v>913</v>
      </c>
      <c r="F38" s="46">
        <v>-0.13</v>
      </c>
      <c r="G38" s="46">
        <v>0.94</v>
      </c>
      <c r="H38" s="46">
        <v>-0.17</v>
      </c>
      <c r="I38" s="46">
        <v>0.97</v>
      </c>
      <c r="J38" s="46">
        <v>1.75</v>
      </c>
      <c r="K38" s="46">
        <v>1.62</v>
      </c>
    </row>
    <row r="39" spans="1:11" ht="15.75">
      <c r="A39" s="46" t="s">
        <v>917</v>
      </c>
      <c r="B39" s="46" t="s">
        <v>918</v>
      </c>
      <c r="C39" s="46" t="str">
        <f t="shared" si="0"/>
        <v xml:space="preserve"> Abraham Ancer</v>
      </c>
      <c r="D39" s="46" t="str">
        <f t="shared" si="1"/>
        <v>Abraham Ancer</v>
      </c>
      <c r="E39" s="46" t="s">
        <v>913</v>
      </c>
      <c r="F39" s="46">
        <v>1.1299999999999999</v>
      </c>
      <c r="G39" s="46">
        <v>-0.12</v>
      </c>
      <c r="H39" s="46">
        <v>0.17</v>
      </c>
      <c r="I39" s="46">
        <v>0.44</v>
      </c>
      <c r="J39" s="46">
        <v>0.49</v>
      </c>
      <c r="K39" s="46">
        <v>1.62</v>
      </c>
    </row>
    <row r="40" spans="1:11" ht="15.75">
      <c r="A40" s="46" t="s">
        <v>405</v>
      </c>
      <c r="B40" s="46" t="s">
        <v>406</v>
      </c>
      <c r="C40" s="46" t="str">
        <f t="shared" si="0"/>
        <v xml:space="preserve"> Jimmy Walker</v>
      </c>
      <c r="D40" s="46" t="str">
        <f t="shared" si="1"/>
        <v>Jimmy Walker</v>
      </c>
      <c r="E40" s="46" t="s">
        <v>913</v>
      </c>
      <c r="F40" s="46">
        <v>-1.06</v>
      </c>
      <c r="G40" s="46">
        <v>0.3</v>
      </c>
      <c r="H40" s="46">
        <v>1.82</v>
      </c>
      <c r="I40" s="46">
        <v>0.56000000000000005</v>
      </c>
      <c r="J40" s="46">
        <v>2.68</v>
      </c>
      <c r="K40" s="46">
        <v>1.62</v>
      </c>
    </row>
    <row r="41" spans="1:11" ht="15.75">
      <c r="A41" s="46" t="s">
        <v>409</v>
      </c>
      <c r="B41" s="46" t="s">
        <v>410</v>
      </c>
      <c r="C41" s="46" t="str">
        <f t="shared" si="0"/>
        <v xml:space="preserve"> Louis Oosthuizen</v>
      </c>
      <c r="D41" s="46" t="str">
        <f t="shared" si="1"/>
        <v>Louis Oosthuizen</v>
      </c>
      <c r="E41" s="46" t="s">
        <v>913</v>
      </c>
      <c r="F41" s="46">
        <v>0</v>
      </c>
      <c r="G41" s="46">
        <v>1.43</v>
      </c>
      <c r="H41" s="46">
        <v>0.49</v>
      </c>
      <c r="I41" s="46">
        <v>-0.3</v>
      </c>
      <c r="J41" s="46">
        <v>1.62</v>
      </c>
      <c r="K41" s="46">
        <v>1.62</v>
      </c>
    </row>
    <row r="42" spans="1:11" ht="15.75">
      <c r="A42" s="46" t="s">
        <v>462</v>
      </c>
      <c r="B42" s="46" t="s">
        <v>919</v>
      </c>
      <c r="C42" s="46" t="str">
        <f t="shared" si="0"/>
        <v xml:space="preserve"> Whee Kim</v>
      </c>
      <c r="D42" s="46" t="str">
        <f t="shared" si="1"/>
        <v>Whee Kim</v>
      </c>
      <c r="E42" s="46" t="s">
        <v>913</v>
      </c>
      <c r="F42" s="46">
        <v>0.89</v>
      </c>
      <c r="G42" s="46">
        <v>1.38</v>
      </c>
      <c r="H42" s="46">
        <v>-0.28000000000000003</v>
      </c>
      <c r="I42" s="46">
        <v>-0.37</v>
      </c>
      <c r="J42" s="46">
        <v>0.72</v>
      </c>
      <c r="K42" s="46">
        <v>1.62</v>
      </c>
    </row>
    <row r="43" spans="1:11" ht="15.75">
      <c r="A43" s="46" t="s">
        <v>920</v>
      </c>
      <c r="B43" s="46" t="s">
        <v>479</v>
      </c>
      <c r="C43" s="46" t="str">
        <f t="shared" si="0"/>
        <v xml:space="preserve"> Danny Lee</v>
      </c>
      <c r="D43" s="46" t="str">
        <f t="shared" si="1"/>
        <v>Danny Lee</v>
      </c>
      <c r="E43" s="46" t="s">
        <v>921</v>
      </c>
      <c r="F43" s="46">
        <v>-0.75</v>
      </c>
      <c r="G43" s="46">
        <v>0.24</v>
      </c>
      <c r="H43" s="46">
        <v>0.91</v>
      </c>
      <c r="I43" s="46">
        <v>0.72</v>
      </c>
      <c r="J43" s="46">
        <v>1.87</v>
      </c>
      <c r="K43" s="46">
        <v>1.1200000000000001</v>
      </c>
    </row>
    <row r="44" spans="1:11" ht="15.75">
      <c r="A44" s="46" t="s">
        <v>922</v>
      </c>
      <c r="B44" s="46" t="s">
        <v>923</v>
      </c>
      <c r="C44" s="46" t="str">
        <f t="shared" si="0"/>
        <v xml:space="preserve"> Robert Streb</v>
      </c>
      <c r="D44" s="46" t="str">
        <f t="shared" si="1"/>
        <v>Robert Streb</v>
      </c>
      <c r="E44" s="46" t="s">
        <v>921</v>
      </c>
      <c r="F44" s="46">
        <v>-0.1</v>
      </c>
      <c r="G44" s="46">
        <v>0.85</v>
      </c>
      <c r="H44" s="46">
        <v>0.94</v>
      </c>
      <c r="I44" s="46">
        <v>-0.56999999999999995</v>
      </c>
      <c r="J44" s="46">
        <v>1.22</v>
      </c>
      <c r="K44" s="46">
        <v>1.1200000000000001</v>
      </c>
    </row>
    <row r="45" spans="1:11" ht="15.75">
      <c r="A45" s="46" t="s">
        <v>924</v>
      </c>
      <c r="B45" s="46" t="s">
        <v>925</v>
      </c>
      <c r="C45" s="46" t="str">
        <f t="shared" si="0"/>
        <v xml:space="preserve"> Shawn Stefani</v>
      </c>
      <c r="D45" s="46" t="str">
        <f t="shared" si="1"/>
        <v>Shawn Stefani</v>
      </c>
      <c r="E45" s="46" t="s">
        <v>921</v>
      </c>
      <c r="F45" s="46">
        <v>-1.3</v>
      </c>
      <c r="G45" s="46">
        <v>0.25</v>
      </c>
      <c r="H45" s="46">
        <v>2.0099999999999998</v>
      </c>
      <c r="I45" s="46">
        <v>0.16</v>
      </c>
      <c r="J45" s="46">
        <v>2.42</v>
      </c>
      <c r="K45" s="46">
        <v>1.1200000000000001</v>
      </c>
    </row>
    <row r="46" spans="1:11" ht="15.75">
      <c r="A46" s="46" t="s">
        <v>926</v>
      </c>
      <c r="B46" s="46" t="s">
        <v>927</v>
      </c>
      <c r="C46" s="46" t="str">
        <f t="shared" si="0"/>
        <v xml:space="preserve"> Corey Conners</v>
      </c>
      <c r="D46" s="46" t="str">
        <f t="shared" si="1"/>
        <v>Corey Conners</v>
      </c>
      <c r="E46" s="46" t="s">
        <v>921</v>
      </c>
      <c r="F46" s="46">
        <v>0.04</v>
      </c>
      <c r="G46" s="46">
        <v>-0.88</v>
      </c>
      <c r="H46" s="46">
        <v>1.28</v>
      </c>
      <c r="I46" s="46">
        <v>0.67</v>
      </c>
      <c r="J46" s="46">
        <v>1.08</v>
      </c>
      <c r="K46" s="46">
        <v>1.1200000000000001</v>
      </c>
    </row>
    <row r="47" spans="1:11" ht="15.75">
      <c r="A47" s="46" t="s">
        <v>485</v>
      </c>
      <c r="B47" s="46" t="s">
        <v>486</v>
      </c>
      <c r="C47" s="46" t="str">
        <f t="shared" si="0"/>
        <v xml:space="preserve"> Trey Mullinax</v>
      </c>
      <c r="D47" s="46" t="str">
        <f t="shared" si="1"/>
        <v>Trey Mullinax</v>
      </c>
      <c r="E47" s="46" t="s">
        <v>921</v>
      </c>
      <c r="F47" s="46">
        <v>0.74</v>
      </c>
      <c r="G47" s="46">
        <v>-0.83</v>
      </c>
      <c r="H47" s="46">
        <v>0.26</v>
      </c>
      <c r="I47" s="46">
        <v>0.95</v>
      </c>
      <c r="J47" s="46">
        <v>0.38</v>
      </c>
      <c r="K47" s="46">
        <v>1.1200000000000001</v>
      </c>
    </row>
    <row r="48" spans="1:11" ht="15.75">
      <c r="A48" s="46" t="s">
        <v>928</v>
      </c>
      <c r="B48" s="46" t="s">
        <v>929</v>
      </c>
      <c r="C48" s="46" t="str">
        <f t="shared" si="0"/>
        <v xml:space="preserve"> C.T. Pan</v>
      </c>
      <c r="D48" s="46" t="str">
        <f t="shared" si="1"/>
        <v>C.T. Pan</v>
      </c>
      <c r="E48" s="46" t="s">
        <v>921</v>
      </c>
      <c r="F48" s="46">
        <v>1.23</v>
      </c>
      <c r="G48" s="46">
        <v>-0.6</v>
      </c>
      <c r="H48" s="46">
        <v>-0.03</v>
      </c>
      <c r="I48" s="46">
        <v>0.52</v>
      </c>
      <c r="J48" s="46">
        <v>-0.11</v>
      </c>
      <c r="K48" s="46">
        <v>1.1200000000000001</v>
      </c>
    </row>
    <row r="49" spans="1:11" ht="15.75">
      <c r="A49" s="46" t="s">
        <v>455</v>
      </c>
      <c r="B49" s="46" t="s">
        <v>418</v>
      </c>
      <c r="C49" s="46" t="str">
        <f t="shared" si="0"/>
        <v xml:space="preserve"> Brian Harman</v>
      </c>
      <c r="D49" s="46" t="str">
        <f t="shared" si="1"/>
        <v>Brian Harman</v>
      </c>
      <c r="E49" s="46" t="s">
        <v>921</v>
      </c>
      <c r="F49" s="46">
        <v>1.59</v>
      </c>
      <c r="G49" s="46">
        <v>-0.59</v>
      </c>
      <c r="H49" s="46">
        <v>-0.7</v>
      </c>
      <c r="I49" s="46">
        <v>0.81</v>
      </c>
      <c r="J49" s="46">
        <v>-0.47</v>
      </c>
      <c r="K49" s="46">
        <v>1.1200000000000001</v>
      </c>
    </row>
    <row r="50" spans="1:11" ht="15.75">
      <c r="A50" s="46" t="s">
        <v>445</v>
      </c>
      <c r="B50" s="46" t="s">
        <v>400</v>
      </c>
      <c r="C50" s="46" t="str">
        <f t="shared" si="0"/>
        <v xml:space="preserve"> Russell Henley</v>
      </c>
      <c r="D50" s="46" t="str">
        <f t="shared" si="1"/>
        <v>Russell Henley</v>
      </c>
      <c r="E50" s="46" t="s">
        <v>921</v>
      </c>
      <c r="F50" s="46">
        <v>1.25</v>
      </c>
      <c r="G50" s="46">
        <v>0.41</v>
      </c>
      <c r="H50" s="46">
        <v>-0.21</v>
      </c>
      <c r="I50" s="46">
        <v>-0.33</v>
      </c>
      <c r="J50" s="46">
        <v>-0.14000000000000001</v>
      </c>
      <c r="K50" s="46">
        <v>1.1200000000000001</v>
      </c>
    </row>
    <row r="51" spans="1:11" ht="15.75">
      <c r="A51" s="46" t="s">
        <v>930</v>
      </c>
      <c r="B51" s="46" t="s">
        <v>931</v>
      </c>
      <c r="C51" s="46" t="str">
        <f t="shared" si="0"/>
        <v xml:space="preserve"> Chad Campbell</v>
      </c>
      <c r="D51" s="46" t="str">
        <f t="shared" si="1"/>
        <v>Chad Campbell</v>
      </c>
      <c r="E51" s="46" t="s">
        <v>921</v>
      </c>
      <c r="F51" s="46">
        <v>-0.19</v>
      </c>
      <c r="G51" s="46">
        <v>0.35</v>
      </c>
      <c r="H51" s="46">
        <v>0.82</v>
      </c>
      <c r="I51" s="46">
        <v>0.14000000000000001</v>
      </c>
      <c r="J51" s="46">
        <v>1.31</v>
      </c>
      <c r="K51" s="46">
        <v>1.1200000000000001</v>
      </c>
    </row>
    <row r="52" spans="1:11" ht="15.75">
      <c r="A52" s="46" t="s">
        <v>497</v>
      </c>
      <c r="B52" s="46" t="s">
        <v>484</v>
      </c>
      <c r="C52" s="46" t="str">
        <f t="shared" si="0"/>
        <v xml:space="preserve"> Adam Hadwin</v>
      </c>
      <c r="D52" s="46" t="str">
        <f t="shared" si="1"/>
        <v>Adam Hadwin</v>
      </c>
      <c r="E52" s="46" t="s">
        <v>121</v>
      </c>
      <c r="F52" s="46">
        <v>-0.21</v>
      </c>
      <c r="G52" s="46">
        <v>0</v>
      </c>
      <c r="H52" s="46">
        <v>-0.41</v>
      </c>
      <c r="I52" s="46">
        <v>1.23</v>
      </c>
      <c r="J52" s="46">
        <v>0.83</v>
      </c>
      <c r="K52" s="46">
        <v>0.62</v>
      </c>
    </row>
    <row r="53" spans="1:11" ht="15.75">
      <c r="A53" s="46" t="s">
        <v>425</v>
      </c>
      <c r="B53" s="46" t="s">
        <v>426</v>
      </c>
      <c r="C53" s="46" t="str">
        <f t="shared" si="0"/>
        <v xml:space="preserve"> Bill Haas</v>
      </c>
      <c r="D53" s="46" t="str">
        <f t="shared" si="1"/>
        <v>Bill Haas</v>
      </c>
      <c r="E53" s="46" t="s">
        <v>121</v>
      </c>
      <c r="F53" s="46">
        <v>-0.95</v>
      </c>
      <c r="G53" s="46">
        <v>1.47</v>
      </c>
      <c r="H53" s="46">
        <v>0.25</v>
      </c>
      <c r="I53" s="46">
        <v>-0.15</v>
      </c>
      <c r="J53" s="46">
        <v>1.57</v>
      </c>
      <c r="K53" s="46">
        <v>0.62</v>
      </c>
    </row>
    <row r="54" spans="1:11" ht="15.75">
      <c r="A54" s="46" t="s">
        <v>488</v>
      </c>
      <c r="B54" s="46" t="s">
        <v>489</v>
      </c>
      <c r="C54" s="46" t="s">
        <v>840</v>
      </c>
      <c r="D54" s="46" t="str">
        <f t="shared" si="1"/>
        <v>Ted Potter, Jr.</v>
      </c>
      <c r="E54" s="46" t="s">
        <v>121</v>
      </c>
      <c r="F54" s="46">
        <v>-1.85</v>
      </c>
      <c r="G54" s="46">
        <v>1.27</v>
      </c>
      <c r="H54" s="46">
        <v>0.74</v>
      </c>
      <c r="I54" s="46">
        <v>0.46</v>
      </c>
      <c r="J54" s="46">
        <v>2.46</v>
      </c>
      <c r="K54" s="46">
        <v>0.62</v>
      </c>
    </row>
    <row r="55" spans="1:11" ht="15.75">
      <c r="A55" s="46" t="s">
        <v>480</v>
      </c>
      <c r="B55" s="46" t="s">
        <v>424</v>
      </c>
      <c r="C55" s="46" t="str">
        <f t="shared" ref="C55:C117" si="2">B55&amp;" "&amp;A55</f>
        <v xml:space="preserve"> Kevin Kisner</v>
      </c>
      <c r="D55" s="46" t="str">
        <f t="shared" si="1"/>
        <v>Kevin Kisner</v>
      </c>
      <c r="E55" s="46" t="s">
        <v>121</v>
      </c>
      <c r="F55" s="46">
        <v>2.16</v>
      </c>
      <c r="G55" s="46">
        <v>-0.46</v>
      </c>
      <c r="H55" s="46">
        <v>-0.44</v>
      </c>
      <c r="I55" s="46">
        <v>-0.64</v>
      </c>
      <c r="J55" s="46">
        <v>-1.54</v>
      </c>
      <c r="K55" s="46">
        <v>0.62</v>
      </c>
    </row>
    <row r="56" spans="1:11" ht="15.75">
      <c r="A56" s="46" t="s">
        <v>452</v>
      </c>
      <c r="B56" s="46" t="s">
        <v>453</v>
      </c>
      <c r="C56" s="46" t="str">
        <f t="shared" si="2"/>
        <v xml:space="preserve"> Jim Furyk</v>
      </c>
      <c r="D56" s="46" t="str">
        <f t="shared" si="1"/>
        <v>Jim Furyk</v>
      </c>
      <c r="E56" s="46" t="s">
        <v>121</v>
      </c>
      <c r="F56" s="46">
        <v>-0.01</v>
      </c>
      <c r="G56" s="46">
        <v>-0.48</v>
      </c>
      <c r="H56" s="46">
        <v>1.47</v>
      </c>
      <c r="I56" s="46">
        <v>-0.37</v>
      </c>
      <c r="J56" s="46">
        <v>0.63</v>
      </c>
      <c r="K56" s="46">
        <v>0.62</v>
      </c>
    </row>
    <row r="57" spans="1:11" ht="15.75">
      <c r="A57" s="46" t="s">
        <v>932</v>
      </c>
      <c r="B57" s="46" t="s">
        <v>933</v>
      </c>
      <c r="C57" s="46" t="str">
        <f t="shared" si="2"/>
        <v xml:space="preserve"> John Huh</v>
      </c>
      <c r="D57" s="46" t="str">
        <f t="shared" si="1"/>
        <v>John Huh</v>
      </c>
      <c r="E57" s="46" t="s">
        <v>121</v>
      </c>
      <c r="F57" s="46">
        <v>-0.11</v>
      </c>
      <c r="G57" s="46">
        <v>0.18</v>
      </c>
      <c r="H57" s="46">
        <v>0.68</v>
      </c>
      <c r="I57" s="46">
        <v>-0.13</v>
      </c>
      <c r="J57" s="46">
        <v>0.73</v>
      </c>
      <c r="K57" s="46">
        <v>0.62</v>
      </c>
    </row>
    <row r="58" spans="1:11" ht="15.75">
      <c r="A58" s="46" t="s">
        <v>934</v>
      </c>
      <c r="B58" s="46" t="s">
        <v>935</v>
      </c>
      <c r="C58" s="46" t="str">
        <f t="shared" si="2"/>
        <v xml:space="preserve"> Joaquin Niemann</v>
      </c>
      <c r="D58" s="46" t="str">
        <f t="shared" si="1"/>
        <v>Joaquin Niemann</v>
      </c>
      <c r="E58" s="46" t="s">
        <v>121</v>
      </c>
      <c r="F58" s="46">
        <v>-0.88</v>
      </c>
      <c r="G58" s="46">
        <v>0.34</v>
      </c>
      <c r="H58" s="46">
        <v>1.45</v>
      </c>
      <c r="I58" s="46">
        <v>-0.28000000000000003</v>
      </c>
      <c r="J58" s="46">
        <v>1.5</v>
      </c>
      <c r="K58" s="46">
        <v>0.62</v>
      </c>
    </row>
    <row r="59" spans="1:11" ht="15.75">
      <c r="A59" s="46" t="s">
        <v>481</v>
      </c>
      <c r="B59" s="46" t="s">
        <v>423</v>
      </c>
      <c r="C59" s="46" t="str">
        <f t="shared" si="2"/>
        <v xml:space="preserve"> Matt Kuchar</v>
      </c>
      <c r="D59" s="46" t="str">
        <f t="shared" si="1"/>
        <v>Matt Kuchar</v>
      </c>
      <c r="E59" s="46" t="s">
        <v>121</v>
      </c>
      <c r="F59" s="46">
        <v>-0.56000000000000005</v>
      </c>
      <c r="G59" s="46">
        <v>0.34</v>
      </c>
      <c r="H59" s="46">
        <v>1.69</v>
      </c>
      <c r="I59" s="46">
        <v>-0.85</v>
      </c>
      <c r="J59" s="46">
        <v>1.18</v>
      </c>
      <c r="K59" s="46">
        <v>0.62</v>
      </c>
    </row>
    <row r="60" spans="1:11" ht="15.75">
      <c r="A60" s="46" t="s">
        <v>450</v>
      </c>
      <c r="B60" s="46" t="s">
        <v>451</v>
      </c>
      <c r="C60" s="46" t="str">
        <f t="shared" si="2"/>
        <v xml:space="preserve"> Pat Perez</v>
      </c>
      <c r="D60" s="46" t="str">
        <f t="shared" si="1"/>
        <v>Pat Perez</v>
      </c>
      <c r="E60" s="46" t="s">
        <v>121</v>
      </c>
      <c r="F60" s="46">
        <v>1.82</v>
      </c>
      <c r="G60" s="46">
        <v>-1.1200000000000001</v>
      </c>
      <c r="H60" s="46">
        <v>-1.05</v>
      </c>
      <c r="I60" s="46">
        <v>0.97</v>
      </c>
      <c r="J60" s="46">
        <v>-1.2</v>
      </c>
      <c r="K60" s="46">
        <v>0.62</v>
      </c>
    </row>
    <row r="61" spans="1:11" ht="15.75">
      <c r="A61" s="46" t="s">
        <v>427</v>
      </c>
      <c r="B61" s="46" t="s">
        <v>428</v>
      </c>
      <c r="C61" s="46" t="str">
        <f t="shared" si="2"/>
        <v xml:space="preserve"> Brandt Snedeker</v>
      </c>
      <c r="D61" s="46" t="str">
        <f t="shared" si="1"/>
        <v>Brandt Snedeker</v>
      </c>
      <c r="E61" s="46" t="s">
        <v>936</v>
      </c>
      <c r="F61" s="46">
        <v>0</v>
      </c>
      <c r="G61" s="46">
        <v>0.63</v>
      </c>
      <c r="H61" s="46">
        <v>-0.3</v>
      </c>
      <c r="I61" s="46">
        <v>-0.21</v>
      </c>
      <c r="J61" s="46">
        <v>0.12</v>
      </c>
      <c r="K61" s="46">
        <v>0.12</v>
      </c>
    </row>
    <row r="62" spans="1:11" ht="15.75">
      <c r="A62" s="46" t="s">
        <v>937</v>
      </c>
      <c r="B62" s="46" t="s">
        <v>938</v>
      </c>
      <c r="C62" s="46" t="str">
        <f t="shared" si="2"/>
        <v xml:space="preserve"> Conrad Shindler</v>
      </c>
      <c r="D62" s="46" t="str">
        <f t="shared" si="1"/>
        <v>Conrad Shindler</v>
      </c>
      <c r="E62" s="46" t="s">
        <v>936</v>
      </c>
      <c r="F62" s="46">
        <v>-1.54</v>
      </c>
      <c r="G62" s="46">
        <v>0.49</v>
      </c>
      <c r="H62" s="46">
        <v>0.64</v>
      </c>
      <c r="I62" s="46">
        <v>0.52</v>
      </c>
      <c r="J62" s="46">
        <v>1.65</v>
      </c>
      <c r="K62" s="46">
        <v>0.12</v>
      </c>
    </row>
    <row r="63" spans="1:11" ht="15.75">
      <c r="A63" s="46" t="s">
        <v>939</v>
      </c>
      <c r="B63" s="46" t="s">
        <v>940</v>
      </c>
      <c r="C63" s="46" t="str">
        <f t="shared" si="2"/>
        <v xml:space="preserve"> Maverick McNealy</v>
      </c>
      <c r="D63" s="46" t="str">
        <f t="shared" si="1"/>
        <v>Maverick McNealy</v>
      </c>
      <c r="E63" s="46" t="s">
        <v>936</v>
      </c>
      <c r="F63" s="46">
        <v>-0.24</v>
      </c>
      <c r="G63" s="46">
        <v>-0.86</v>
      </c>
      <c r="H63" s="46">
        <v>0.44</v>
      </c>
      <c r="I63" s="46">
        <v>0.78</v>
      </c>
      <c r="J63" s="46">
        <v>0.36</v>
      </c>
      <c r="K63" s="46">
        <v>0.12</v>
      </c>
    </row>
    <row r="64" spans="1:11" ht="15.75">
      <c r="A64" s="46" t="s">
        <v>467</v>
      </c>
      <c r="B64" s="46" t="s">
        <v>468</v>
      </c>
      <c r="C64" s="46" t="str">
        <f t="shared" si="2"/>
        <v xml:space="preserve"> Shubhankar Sharma</v>
      </c>
      <c r="D64" s="46" t="str">
        <f t="shared" si="1"/>
        <v>Shubhankar Sharma</v>
      </c>
      <c r="E64" s="46" t="s">
        <v>936</v>
      </c>
      <c r="F64" s="46">
        <v>0.83</v>
      </c>
      <c r="G64" s="46">
        <v>-1.42</v>
      </c>
      <c r="H64" s="46">
        <v>0.28999999999999998</v>
      </c>
      <c r="I64" s="46">
        <v>0.42</v>
      </c>
      <c r="J64" s="46">
        <v>-0.71</v>
      </c>
      <c r="K64" s="46">
        <v>0.12</v>
      </c>
    </row>
    <row r="65" spans="1:11" ht="15.75">
      <c r="A65" s="46" t="s">
        <v>941</v>
      </c>
      <c r="B65" s="46" t="s">
        <v>942</v>
      </c>
      <c r="C65" s="46" t="str">
        <f t="shared" si="2"/>
        <v xml:space="preserve"> Patton Kizzire</v>
      </c>
      <c r="D65" s="46" t="str">
        <f t="shared" si="1"/>
        <v>Patton Kizzire</v>
      </c>
      <c r="E65" s="46" t="s">
        <v>936</v>
      </c>
      <c r="F65" s="46">
        <v>-0.33</v>
      </c>
      <c r="G65" s="46">
        <v>0.5</v>
      </c>
      <c r="H65" s="46">
        <v>0.68</v>
      </c>
      <c r="I65" s="46">
        <v>-0.73</v>
      </c>
      <c r="J65" s="46">
        <v>0.45</v>
      </c>
      <c r="K65" s="46">
        <v>0.12</v>
      </c>
    </row>
    <row r="66" spans="1:11" ht="15.75">
      <c r="A66" s="46" t="s">
        <v>448</v>
      </c>
      <c r="B66" s="46" t="s">
        <v>449</v>
      </c>
      <c r="C66" s="46" t="str">
        <f t="shared" si="2"/>
        <v xml:space="preserve"> Tyler Duncan</v>
      </c>
      <c r="D66" s="46" t="str">
        <f t="shared" si="1"/>
        <v>Tyler Duncan</v>
      </c>
      <c r="E66" s="46" t="s">
        <v>936</v>
      </c>
      <c r="F66" s="46">
        <v>0.65</v>
      </c>
      <c r="G66" s="46">
        <v>-0.82</v>
      </c>
      <c r="H66" s="46">
        <v>-0.65</v>
      </c>
      <c r="I66" s="46">
        <v>0.94</v>
      </c>
      <c r="J66" s="46">
        <v>-0.54</v>
      </c>
      <c r="K66" s="46">
        <v>0.12</v>
      </c>
    </row>
    <row r="67" spans="1:11" ht="15.75">
      <c r="A67" s="46" t="s">
        <v>431</v>
      </c>
      <c r="B67" s="46" t="s">
        <v>432</v>
      </c>
      <c r="C67" s="46" t="str">
        <f t="shared" si="2"/>
        <v xml:space="preserve"> Jhonattan Vegas</v>
      </c>
      <c r="D67" s="46" t="str">
        <f t="shared" ref="D67:D122" si="3">TRIM(C67)</f>
        <v>Jhonattan Vegas</v>
      </c>
      <c r="E67" s="46" t="s">
        <v>936</v>
      </c>
      <c r="F67" s="46">
        <v>0.64</v>
      </c>
      <c r="G67" s="46">
        <v>-1.06</v>
      </c>
      <c r="H67" s="46">
        <v>-0.27</v>
      </c>
      <c r="I67" s="46">
        <v>0.81</v>
      </c>
      <c r="J67" s="46">
        <v>-0.52</v>
      </c>
      <c r="K67" s="46">
        <v>0.12</v>
      </c>
    </row>
    <row r="68" spans="1:11" ht="15.75">
      <c r="A68" s="46" t="s">
        <v>470</v>
      </c>
      <c r="B68" s="46" t="s">
        <v>471</v>
      </c>
      <c r="C68" s="46" t="str">
        <f t="shared" si="2"/>
        <v xml:space="preserve"> Mackenzie Hughes</v>
      </c>
      <c r="D68" s="46" t="str">
        <f t="shared" si="3"/>
        <v>Mackenzie Hughes</v>
      </c>
      <c r="E68" s="46" t="s">
        <v>936</v>
      </c>
      <c r="F68" s="46">
        <v>-0.9</v>
      </c>
      <c r="G68" s="46">
        <v>0.25</v>
      </c>
      <c r="H68" s="46">
        <v>-0.09</v>
      </c>
      <c r="I68" s="46">
        <v>0.86</v>
      </c>
      <c r="J68" s="46">
        <v>1.02</v>
      </c>
      <c r="K68" s="46">
        <v>0.12</v>
      </c>
    </row>
    <row r="69" spans="1:11" ht="15.75">
      <c r="A69" s="46" t="s">
        <v>943</v>
      </c>
      <c r="B69" s="46" t="s">
        <v>944</v>
      </c>
      <c r="C69" s="46" t="str">
        <f t="shared" si="2"/>
        <v xml:space="preserve"> Anirban Lahiri</v>
      </c>
      <c r="D69" s="46" t="str">
        <f t="shared" si="3"/>
        <v>Anirban Lahiri</v>
      </c>
      <c r="E69" s="46" t="s">
        <v>936</v>
      </c>
      <c r="F69" s="46">
        <v>-0.06</v>
      </c>
      <c r="G69" s="46">
        <v>0.99</v>
      </c>
      <c r="H69" s="46">
        <v>-1.18</v>
      </c>
      <c r="I69" s="46">
        <v>0.36</v>
      </c>
      <c r="J69" s="46">
        <v>0.18</v>
      </c>
      <c r="K69" s="46">
        <v>0.12</v>
      </c>
    </row>
    <row r="70" spans="1:11" ht="15.75">
      <c r="A70" s="46" t="s">
        <v>495</v>
      </c>
      <c r="B70" s="46" t="s">
        <v>496</v>
      </c>
      <c r="C70" s="46" t="str">
        <f t="shared" si="2"/>
        <v xml:space="preserve"> Richy Werenski</v>
      </c>
      <c r="D70" s="46" t="str">
        <f t="shared" si="3"/>
        <v>Richy Werenski</v>
      </c>
      <c r="E70" s="46" t="s">
        <v>936</v>
      </c>
      <c r="F70" s="46">
        <v>-0.7</v>
      </c>
      <c r="G70" s="46">
        <v>-0.34</v>
      </c>
      <c r="H70" s="46">
        <v>0.35</v>
      </c>
      <c r="I70" s="46">
        <v>0.8</v>
      </c>
      <c r="J70" s="46">
        <v>0.81</v>
      </c>
      <c r="K70" s="46">
        <v>0.12</v>
      </c>
    </row>
    <row r="71" spans="1:11" ht="15.75">
      <c r="A71" s="46" t="s">
        <v>473</v>
      </c>
      <c r="B71" s="46" t="s">
        <v>474</v>
      </c>
      <c r="C71" s="46" t="str">
        <f t="shared" si="2"/>
        <v xml:space="preserve"> Chesson Hadley</v>
      </c>
      <c r="D71" s="46" t="str">
        <f t="shared" si="3"/>
        <v>Chesson Hadley</v>
      </c>
      <c r="E71" s="46" t="s">
        <v>945</v>
      </c>
      <c r="F71" s="46">
        <v>-0.59</v>
      </c>
      <c r="G71" s="46">
        <v>-0.28000000000000003</v>
      </c>
      <c r="H71" s="46">
        <v>0.27</v>
      </c>
      <c r="I71" s="46">
        <v>0.22</v>
      </c>
      <c r="J71" s="46">
        <v>0.21</v>
      </c>
      <c r="K71" s="46">
        <v>-0.38</v>
      </c>
    </row>
    <row r="72" spans="1:11" ht="15.75">
      <c r="A72" s="46" t="s">
        <v>946</v>
      </c>
      <c r="B72" s="46" t="s">
        <v>947</v>
      </c>
      <c r="C72" s="46" t="str">
        <f t="shared" si="2"/>
        <v xml:space="preserve"> Wesley Bryan</v>
      </c>
      <c r="D72" s="46" t="str">
        <f t="shared" si="3"/>
        <v>Wesley Bryan</v>
      </c>
      <c r="E72" s="46" t="s">
        <v>945</v>
      </c>
      <c r="F72" s="46">
        <v>1.3</v>
      </c>
      <c r="G72" s="46">
        <v>-1.19</v>
      </c>
      <c r="H72" s="46">
        <v>0.31</v>
      </c>
      <c r="I72" s="46">
        <v>-0.8</v>
      </c>
      <c r="J72" s="46">
        <v>-1.68</v>
      </c>
      <c r="K72" s="46">
        <v>-0.38</v>
      </c>
    </row>
    <row r="73" spans="1:11" ht="15.75">
      <c r="A73" s="46" t="s">
        <v>483</v>
      </c>
      <c r="B73" s="46" t="s">
        <v>484</v>
      </c>
      <c r="C73" s="46" t="str">
        <f t="shared" si="2"/>
        <v xml:space="preserve"> Adam Scott</v>
      </c>
      <c r="D73" s="46" t="str">
        <f t="shared" si="3"/>
        <v>Adam Scott</v>
      </c>
      <c r="E73" s="46" t="s">
        <v>945</v>
      </c>
      <c r="F73" s="46">
        <v>-0.32</v>
      </c>
      <c r="G73" s="46">
        <v>-0.26</v>
      </c>
      <c r="H73" s="46">
        <v>-0.54</v>
      </c>
      <c r="I73" s="46">
        <v>0.74</v>
      </c>
      <c r="J73" s="46">
        <v>-0.06</v>
      </c>
      <c r="K73" s="46">
        <v>-0.38</v>
      </c>
    </row>
    <row r="74" spans="1:11" ht="15.75">
      <c r="A74" s="46" t="s">
        <v>466</v>
      </c>
      <c r="B74" s="46" t="s">
        <v>418</v>
      </c>
      <c r="C74" s="46" t="str">
        <f t="shared" si="2"/>
        <v xml:space="preserve"> Brian Stuard</v>
      </c>
      <c r="D74" s="46" t="str">
        <f t="shared" si="3"/>
        <v>Brian Stuard</v>
      </c>
      <c r="E74" s="46" t="s">
        <v>945</v>
      </c>
      <c r="F74" s="46">
        <v>0.15</v>
      </c>
      <c r="G74" s="46">
        <v>0.22</v>
      </c>
      <c r="H74" s="46">
        <v>-0.49</v>
      </c>
      <c r="I74" s="46">
        <v>-0.26</v>
      </c>
      <c r="J74" s="46">
        <v>-0.53</v>
      </c>
      <c r="K74" s="46">
        <v>-0.38</v>
      </c>
    </row>
    <row r="75" spans="1:11" ht="15.75">
      <c r="A75" s="46" t="s">
        <v>948</v>
      </c>
      <c r="B75" s="46" t="s">
        <v>949</v>
      </c>
      <c r="C75" s="46" t="str">
        <f t="shared" si="2"/>
        <v xml:space="preserve"> Nicholas Lindheim</v>
      </c>
      <c r="D75" s="46" t="str">
        <f t="shared" si="3"/>
        <v>Nicholas Lindheim</v>
      </c>
      <c r="E75" s="46" t="s">
        <v>945</v>
      </c>
      <c r="F75" s="46">
        <v>-0.81</v>
      </c>
      <c r="G75" s="46">
        <v>0.82</v>
      </c>
      <c r="H75" s="46">
        <v>1.17</v>
      </c>
      <c r="I75" s="46">
        <v>-1.56</v>
      </c>
      <c r="J75" s="46">
        <v>0.42</v>
      </c>
      <c r="K75" s="46">
        <v>-0.38</v>
      </c>
    </row>
    <row r="76" spans="1:11" ht="15.75">
      <c r="A76" s="46" t="s">
        <v>950</v>
      </c>
      <c r="B76" s="46" t="s">
        <v>491</v>
      </c>
      <c r="C76" s="46" t="str">
        <f t="shared" si="2"/>
        <v xml:space="preserve"> Michael Thompson</v>
      </c>
      <c r="D76" s="46" t="str">
        <f t="shared" si="3"/>
        <v>Michael Thompson</v>
      </c>
      <c r="E76" s="46" t="s">
        <v>945</v>
      </c>
      <c r="F76" s="46">
        <v>-1.74</v>
      </c>
      <c r="G76" s="46">
        <v>-0.65</v>
      </c>
      <c r="H76" s="46">
        <v>1.8</v>
      </c>
      <c r="I76" s="46">
        <v>0.18</v>
      </c>
      <c r="J76" s="46">
        <v>1.35</v>
      </c>
      <c r="K76" s="46">
        <v>-0.38</v>
      </c>
    </row>
    <row r="77" spans="1:11" ht="15.75">
      <c r="A77" s="46" t="s">
        <v>462</v>
      </c>
      <c r="B77" s="46" t="s">
        <v>463</v>
      </c>
      <c r="C77" s="46" t="str">
        <f t="shared" si="2"/>
        <v xml:space="preserve"> Si Woo Kim</v>
      </c>
      <c r="D77" s="46" t="str">
        <f t="shared" si="3"/>
        <v>Si Woo Kim</v>
      </c>
      <c r="E77" s="46" t="s">
        <v>945</v>
      </c>
      <c r="F77" s="46">
        <v>-0.61</v>
      </c>
      <c r="G77" s="46">
        <v>0.15</v>
      </c>
      <c r="H77" s="46">
        <v>-0.62</v>
      </c>
      <c r="I77" s="46">
        <v>0.7</v>
      </c>
      <c r="J77" s="46">
        <v>0.23</v>
      </c>
      <c r="K77" s="46">
        <v>-0.38</v>
      </c>
    </row>
    <row r="78" spans="1:11" ht="15.75">
      <c r="A78" s="46" t="s">
        <v>951</v>
      </c>
      <c r="B78" s="46" t="s">
        <v>933</v>
      </c>
      <c r="C78" s="46" t="str">
        <f t="shared" si="2"/>
        <v xml:space="preserve"> John Senden</v>
      </c>
      <c r="D78" s="46" t="str">
        <f t="shared" si="3"/>
        <v>John Senden</v>
      </c>
      <c r="E78" s="46" t="s">
        <v>945</v>
      </c>
      <c r="F78" s="46">
        <v>-0.64</v>
      </c>
      <c r="G78" s="46">
        <v>0.37</v>
      </c>
      <c r="H78" s="46">
        <v>-0.69</v>
      </c>
      <c r="I78" s="46">
        <v>0.57999999999999996</v>
      </c>
      <c r="J78" s="46">
        <v>0.26</v>
      </c>
      <c r="K78" s="46">
        <v>-0.38</v>
      </c>
    </row>
    <row r="79" spans="1:11" ht="15.75">
      <c r="A79" s="46" t="s">
        <v>477</v>
      </c>
      <c r="B79" s="46" t="s">
        <v>478</v>
      </c>
      <c r="C79" s="46" t="str">
        <f t="shared" si="2"/>
        <v xml:space="preserve"> Ollie Schniederjans</v>
      </c>
      <c r="D79" s="46" t="str">
        <f t="shared" si="3"/>
        <v>Ollie Schniederjans</v>
      </c>
      <c r="E79" s="46" t="s">
        <v>945</v>
      </c>
      <c r="F79" s="46">
        <v>-2.34</v>
      </c>
      <c r="G79" s="46">
        <v>0.85</v>
      </c>
      <c r="H79" s="46">
        <v>1.41</v>
      </c>
      <c r="I79" s="46">
        <v>-0.3</v>
      </c>
      <c r="J79" s="46">
        <v>1.96</v>
      </c>
      <c r="K79" s="46">
        <v>-0.38</v>
      </c>
    </row>
    <row r="80" spans="1:11" ht="15.75">
      <c r="A80" s="46" t="s">
        <v>952</v>
      </c>
      <c r="B80" s="46" t="s">
        <v>953</v>
      </c>
      <c r="C80" s="46" t="str">
        <f t="shared" si="2"/>
        <v xml:space="preserve"> Austin Cook</v>
      </c>
      <c r="D80" s="46" t="str">
        <f t="shared" si="3"/>
        <v>Austin Cook</v>
      </c>
      <c r="E80" s="46" t="s">
        <v>954</v>
      </c>
      <c r="F80" s="46">
        <v>-1.04</v>
      </c>
      <c r="G80" s="46">
        <v>0.53</v>
      </c>
      <c r="H80" s="46">
        <v>-0.26</v>
      </c>
      <c r="I80" s="46">
        <v>-0.1</v>
      </c>
      <c r="J80" s="46">
        <v>0.16</v>
      </c>
      <c r="K80" s="46">
        <v>-0.88</v>
      </c>
    </row>
    <row r="81" spans="1:11" ht="15.75">
      <c r="A81" s="46" t="s">
        <v>487</v>
      </c>
      <c r="B81" s="46" t="s">
        <v>438</v>
      </c>
      <c r="C81" s="46" t="str">
        <f t="shared" si="2"/>
        <v xml:space="preserve"> Scott Stallings</v>
      </c>
      <c r="D81" s="46" t="str">
        <f t="shared" si="3"/>
        <v>Scott Stallings</v>
      </c>
      <c r="E81" s="46" t="s">
        <v>954</v>
      </c>
      <c r="F81" s="46">
        <v>0.76</v>
      </c>
      <c r="G81" s="46">
        <v>-0.35</v>
      </c>
      <c r="H81" s="46">
        <v>-1.67</v>
      </c>
      <c r="I81" s="46">
        <v>0.37</v>
      </c>
      <c r="J81" s="46">
        <v>-1.65</v>
      </c>
      <c r="K81" s="46">
        <v>-0.88</v>
      </c>
    </row>
    <row r="82" spans="1:11" ht="15.75">
      <c r="A82" s="46" t="s">
        <v>475</v>
      </c>
      <c r="B82" s="46" t="s">
        <v>415</v>
      </c>
      <c r="C82" s="46" t="str">
        <f t="shared" si="2"/>
        <v xml:space="preserve"> Aaron Wise</v>
      </c>
      <c r="D82" s="46" t="str">
        <f t="shared" si="3"/>
        <v>Aaron Wise</v>
      </c>
      <c r="E82" s="46" t="s">
        <v>954</v>
      </c>
      <c r="F82" s="46">
        <v>-0.86</v>
      </c>
      <c r="G82" s="46">
        <v>0.56000000000000005</v>
      </c>
      <c r="H82" s="46">
        <v>-0.98</v>
      </c>
      <c r="I82" s="46">
        <v>0.4</v>
      </c>
      <c r="J82" s="46">
        <v>-0.02</v>
      </c>
      <c r="K82" s="46">
        <v>-0.88</v>
      </c>
    </row>
    <row r="83" spans="1:11" ht="15.75">
      <c r="A83" s="46" t="s">
        <v>955</v>
      </c>
      <c r="B83" s="46" t="s">
        <v>956</v>
      </c>
      <c r="C83" s="46" t="str">
        <f t="shared" si="2"/>
        <v xml:space="preserve"> J.J. Henry</v>
      </c>
      <c r="D83" s="46" t="str">
        <f t="shared" si="3"/>
        <v>J.J. Henry</v>
      </c>
      <c r="E83" s="46" t="s">
        <v>954</v>
      </c>
      <c r="F83" s="46">
        <v>-1.32</v>
      </c>
      <c r="G83" s="46">
        <v>-0.36</v>
      </c>
      <c r="H83" s="46">
        <v>0.21</v>
      </c>
      <c r="I83" s="46">
        <v>0.59</v>
      </c>
      <c r="J83" s="46">
        <v>0.44</v>
      </c>
      <c r="K83" s="46">
        <v>-0.88</v>
      </c>
    </row>
    <row r="84" spans="1:11" ht="15.75">
      <c r="A84" s="46" t="s">
        <v>419</v>
      </c>
      <c r="B84" s="46" t="s">
        <v>420</v>
      </c>
      <c r="C84" s="46" t="str">
        <f t="shared" si="2"/>
        <v xml:space="preserve"> Webb Simpson</v>
      </c>
      <c r="D84" s="46" t="str">
        <f t="shared" si="3"/>
        <v>Webb Simpson</v>
      </c>
      <c r="E84" s="46" t="s">
        <v>954</v>
      </c>
      <c r="F84" s="46">
        <v>-1.34</v>
      </c>
      <c r="G84" s="46">
        <v>0.92</v>
      </c>
      <c r="H84" s="46">
        <v>-0.5</v>
      </c>
      <c r="I84" s="46">
        <v>0.04</v>
      </c>
      <c r="J84" s="46">
        <v>0.46</v>
      </c>
      <c r="K84" s="46">
        <v>-0.88</v>
      </c>
    </row>
    <row r="85" spans="1:11" ht="15.75">
      <c r="A85" s="46" t="s">
        <v>957</v>
      </c>
      <c r="B85" s="46" t="s">
        <v>498</v>
      </c>
      <c r="C85" s="46" t="str">
        <f t="shared" si="2"/>
        <v xml:space="preserve"> Martin Laird</v>
      </c>
      <c r="D85" s="46" t="str">
        <f t="shared" si="3"/>
        <v>Martin Laird</v>
      </c>
      <c r="E85" s="46" t="s">
        <v>954</v>
      </c>
      <c r="F85" s="46">
        <v>-1.2</v>
      </c>
      <c r="G85" s="46">
        <v>0.02</v>
      </c>
      <c r="H85" s="46">
        <v>0.36</v>
      </c>
      <c r="I85" s="46">
        <v>-0.06</v>
      </c>
      <c r="J85" s="46">
        <v>0.31</v>
      </c>
      <c r="K85" s="46">
        <v>-0.88</v>
      </c>
    </row>
    <row r="86" spans="1:11" ht="15.75">
      <c r="A86" s="46" t="s">
        <v>454</v>
      </c>
      <c r="B86" s="46" t="s">
        <v>401</v>
      </c>
      <c r="C86" s="46" t="str">
        <f t="shared" si="2"/>
        <v xml:space="preserve"> Patrick Rodgers</v>
      </c>
      <c r="D86" s="46" t="str">
        <f t="shared" si="3"/>
        <v>Patrick Rodgers</v>
      </c>
      <c r="E86" s="46" t="s">
        <v>958</v>
      </c>
      <c r="F86" s="46">
        <v>0.97</v>
      </c>
      <c r="G86" s="46">
        <v>-0.61</v>
      </c>
      <c r="H86" s="46">
        <v>-1.5</v>
      </c>
      <c r="I86" s="46">
        <v>-0.24</v>
      </c>
      <c r="J86" s="46">
        <v>-2.35</v>
      </c>
      <c r="K86" s="46">
        <v>-1.38</v>
      </c>
    </row>
    <row r="87" spans="1:11" ht="15.75">
      <c r="A87" s="46" t="s">
        <v>411</v>
      </c>
      <c r="B87" s="46" t="s">
        <v>412</v>
      </c>
      <c r="C87" s="46" t="str">
        <f t="shared" si="2"/>
        <v xml:space="preserve"> Xander Schauffele</v>
      </c>
      <c r="D87" s="46" t="str">
        <f t="shared" si="3"/>
        <v>Xander Schauffele</v>
      </c>
      <c r="E87" s="46" t="s">
        <v>958</v>
      </c>
      <c r="F87" s="46">
        <v>1.67</v>
      </c>
      <c r="G87" s="46">
        <v>0.08</v>
      </c>
      <c r="H87" s="46">
        <v>-2.48</v>
      </c>
      <c r="I87" s="46">
        <v>-0.64</v>
      </c>
      <c r="J87" s="46">
        <v>-3.05</v>
      </c>
      <c r="K87" s="46">
        <v>-1.38</v>
      </c>
    </row>
    <row r="88" spans="1:11" ht="15.75">
      <c r="A88" s="46" t="s">
        <v>459</v>
      </c>
      <c r="B88" s="46" t="s">
        <v>460</v>
      </c>
      <c r="C88" s="46" t="str">
        <f t="shared" si="2"/>
        <v xml:space="preserve"> Chez Reavie</v>
      </c>
      <c r="D88" s="46" t="str">
        <f t="shared" si="3"/>
        <v>Chez Reavie</v>
      </c>
      <c r="E88" s="46" t="s">
        <v>958</v>
      </c>
      <c r="F88" s="46">
        <v>-1.29</v>
      </c>
      <c r="G88" s="46">
        <v>-0.47</v>
      </c>
      <c r="H88" s="46">
        <v>-0.44</v>
      </c>
      <c r="I88" s="46">
        <v>0.81</v>
      </c>
      <c r="J88" s="46">
        <v>-0.09</v>
      </c>
      <c r="K88" s="46">
        <v>-1.38</v>
      </c>
    </row>
    <row r="89" spans="1:11" ht="15.75">
      <c r="A89" s="46" t="s">
        <v>959</v>
      </c>
      <c r="B89" s="46" t="s">
        <v>960</v>
      </c>
      <c r="C89" s="46" t="str">
        <f t="shared" si="2"/>
        <v xml:space="preserve"> Jonathan Byrd</v>
      </c>
      <c r="D89" s="46" t="str">
        <f t="shared" si="3"/>
        <v>Jonathan Byrd</v>
      </c>
      <c r="E89" s="46" t="s">
        <v>958</v>
      </c>
      <c r="F89" s="46">
        <v>-0.12</v>
      </c>
      <c r="G89" s="46">
        <v>-0.09</v>
      </c>
      <c r="H89" s="46">
        <v>-0.36</v>
      </c>
      <c r="I89" s="46">
        <v>-0.81</v>
      </c>
      <c r="J89" s="46">
        <v>-1.26</v>
      </c>
      <c r="K89" s="46">
        <v>-1.38</v>
      </c>
    </row>
    <row r="90" spans="1:11" ht="15.75">
      <c r="A90" s="46" t="s">
        <v>414</v>
      </c>
      <c r="B90" s="46" t="s">
        <v>415</v>
      </c>
      <c r="C90" s="46" t="str">
        <f t="shared" si="2"/>
        <v xml:space="preserve"> Aaron Baddeley</v>
      </c>
      <c r="D90" s="46" t="str">
        <f t="shared" si="3"/>
        <v>Aaron Baddeley</v>
      </c>
      <c r="E90" s="46" t="s">
        <v>961</v>
      </c>
      <c r="F90" s="46">
        <v>-0.25</v>
      </c>
      <c r="G90" s="46">
        <v>0.61</v>
      </c>
      <c r="H90" s="46">
        <v>-0.47</v>
      </c>
      <c r="I90" s="46">
        <v>-1.78</v>
      </c>
      <c r="J90" s="46">
        <v>-1.64</v>
      </c>
      <c r="K90" s="46">
        <v>-1.88</v>
      </c>
    </row>
    <row r="91" spans="1:11" ht="15.75">
      <c r="A91" s="46" t="s">
        <v>437</v>
      </c>
      <c r="B91" s="46" t="s">
        <v>438</v>
      </c>
      <c r="C91" s="46" t="str">
        <f t="shared" si="2"/>
        <v xml:space="preserve"> Scott Piercy</v>
      </c>
      <c r="D91" s="46" t="str">
        <f t="shared" si="3"/>
        <v>Scott Piercy</v>
      </c>
      <c r="E91" s="46" t="s">
        <v>961</v>
      </c>
      <c r="F91" s="46">
        <v>-1.72</v>
      </c>
      <c r="G91" s="46">
        <v>-0.32</v>
      </c>
      <c r="H91" s="46">
        <v>1.36</v>
      </c>
      <c r="I91" s="46">
        <v>-1.21</v>
      </c>
      <c r="J91" s="46">
        <v>-0.17</v>
      </c>
      <c r="K91" s="46">
        <v>-1.88</v>
      </c>
    </row>
    <row r="92" spans="1:11" ht="15.75">
      <c r="A92" s="46" t="s">
        <v>962</v>
      </c>
      <c r="B92" s="46" t="s">
        <v>963</v>
      </c>
      <c r="C92" s="46" t="str">
        <f t="shared" si="2"/>
        <v xml:space="preserve"> Cody Gribble</v>
      </c>
      <c r="D92" s="46" t="str">
        <f t="shared" si="3"/>
        <v>Cody Gribble</v>
      </c>
      <c r="E92" s="46" t="s">
        <v>961</v>
      </c>
      <c r="F92" s="46">
        <v>-1</v>
      </c>
      <c r="G92" s="46">
        <v>-0.1</v>
      </c>
      <c r="H92" s="46">
        <v>-0.54</v>
      </c>
      <c r="I92" s="46">
        <v>-0.24</v>
      </c>
      <c r="J92" s="46">
        <v>-0.88</v>
      </c>
      <c r="K92" s="46">
        <v>-1.88</v>
      </c>
    </row>
    <row r="93" spans="1:11" ht="15.75">
      <c r="A93" s="46" t="s">
        <v>964</v>
      </c>
      <c r="B93" s="46" t="s">
        <v>482</v>
      </c>
      <c r="C93" s="46" t="str">
        <f t="shared" si="2"/>
        <v xml:space="preserve"> David Hearn</v>
      </c>
      <c r="D93" s="46" t="str">
        <f t="shared" si="3"/>
        <v>David Hearn</v>
      </c>
      <c r="E93" s="46" t="s">
        <v>961</v>
      </c>
      <c r="F93" s="46">
        <v>-0.09</v>
      </c>
      <c r="G93" s="46">
        <v>-0.05</v>
      </c>
      <c r="H93" s="46">
        <v>-0.99</v>
      </c>
      <c r="I93" s="46">
        <v>-0.75</v>
      </c>
      <c r="J93" s="46">
        <v>-1.79</v>
      </c>
      <c r="K93" s="46">
        <v>-1.88</v>
      </c>
    </row>
    <row r="94" spans="1:11" ht="15.75">
      <c r="A94" s="46" t="s">
        <v>965</v>
      </c>
      <c r="B94" s="46" t="s">
        <v>498</v>
      </c>
      <c r="C94" s="46" t="str">
        <f t="shared" si="2"/>
        <v xml:space="preserve"> Martin Flores</v>
      </c>
      <c r="D94" s="46" t="str">
        <f t="shared" si="3"/>
        <v>Martin Flores</v>
      </c>
      <c r="E94" s="46" t="s">
        <v>961</v>
      </c>
      <c r="F94" s="46">
        <v>-0.57999999999999996</v>
      </c>
      <c r="G94" s="46">
        <v>0.86</v>
      </c>
      <c r="H94" s="46">
        <v>-0.66</v>
      </c>
      <c r="I94" s="46">
        <v>-1.5</v>
      </c>
      <c r="J94" s="46">
        <v>-1.3</v>
      </c>
      <c r="K94" s="46">
        <v>-1.88</v>
      </c>
    </row>
    <row r="95" spans="1:11" ht="15.75">
      <c r="A95" s="46" t="s">
        <v>446</v>
      </c>
      <c r="B95" s="46" t="s">
        <v>447</v>
      </c>
      <c r="C95" s="46" t="str">
        <f t="shared" si="2"/>
        <v xml:space="preserve"> Jason Dufner</v>
      </c>
      <c r="D95" s="46" t="str">
        <f t="shared" si="3"/>
        <v>Jason Dufner</v>
      </c>
      <c r="E95" s="46" t="s">
        <v>961</v>
      </c>
      <c r="F95" s="46">
        <v>-2.61</v>
      </c>
      <c r="G95" s="46">
        <v>-0.24</v>
      </c>
      <c r="H95" s="46">
        <v>0.56999999999999995</v>
      </c>
      <c r="I95" s="46">
        <v>0.4</v>
      </c>
      <c r="J95" s="46">
        <v>0.72</v>
      </c>
      <c r="K95" s="46">
        <v>-1.88</v>
      </c>
    </row>
    <row r="96" spans="1:11" ht="15.75">
      <c r="A96" s="46" t="s">
        <v>966</v>
      </c>
      <c r="B96" s="46" t="s">
        <v>967</v>
      </c>
      <c r="C96" s="46" t="str">
        <f t="shared" si="2"/>
        <v xml:space="preserve"> Brice Garnett</v>
      </c>
      <c r="D96" s="46" t="str">
        <f t="shared" si="3"/>
        <v>Brice Garnett</v>
      </c>
      <c r="E96" s="46" t="s">
        <v>961</v>
      </c>
      <c r="F96" s="46">
        <v>0.81</v>
      </c>
      <c r="G96" s="46">
        <v>-0.76</v>
      </c>
      <c r="H96" s="46">
        <v>-1.73</v>
      </c>
      <c r="I96" s="46">
        <v>-0.2</v>
      </c>
      <c r="J96" s="46">
        <v>-2.69</v>
      </c>
      <c r="K96" s="46">
        <v>-1.88</v>
      </c>
    </row>
    <row r="97" spans="1:11" ht="15.75">
      <c r="A97" s="46" t="s">
        <v>968</v>
      </c>
      <c r="B97" s="46" t="s">
        <v>969</v>
      </c>
      <c r="C97" s="46" t="str">
        <f t="shared" si="2"/>
        <v xml:space="preserve"> Xinjun Zhang</v>
      </c>
      <c r="D97" s="46" t="str">
        <f t="shared" si="3"/>
        <v>Xinjun Zhang</v>
      </c>
      <c r="E97" s="46" t="s">
        <v>961</v>
      </c>
      <c r="F97" s="46">
        <v>-1.21</v>
      </c>
      <c r="G97" s="46">
        <v>-0.39</v>
      </c>
      <c r="H97" s="46">
        <v>-0.49</v>
      </c>
      <c r="I97" s="46">
        <v>0.2</v>
      </c>
      <c r="J97" s="46">
        <v>-0.68</v>
      </c>
      <c r="K97" s="46">
        <v>-1.88</v>
      </c>
    </row>
    <row r="98" spans="1:11" ht="15.75">
      <c r="A98" s="46" t="s">
        <v>970</v>
      </c>
      <c r="B98" s="46" t="s">
        <v>484</v>
      </c>
      <c r="C98" s="46" t="str">
        <f t="shared" si="2"/>
        <v xml:space="preserve"> Adam Schenk</v>
      </c>
      <c r="D98" s="46" t="str">
        <f t="shared" si="3"/>
        <v>Adam Schenk</v>
      </c>
      <c r="E98" s="46" t="s">
        <v>961</v>
      </c>
      <c r="F98" s="46">
        <v>-0.18</v>
      </c>
      <c r="G98" s="46">
        <v>-0.78</v>
      </c>
      <c r="H98" s="46">
        <v>-0.01</v>
      </c>
      <c r="I98" s="46">
        <v>-0.92</v>
      </c>
      <c r="J98" s="46">
        <v>-1.71</v>
      </c>
      <c r="K98" s="46">
        <v>-1.88</v>
      </c>
    </row>
    <row r="99" spans="1:11" ht="15.75">
      <c r="A99" s="46" t="s">
        <v>971</v>
      </c>
      <c r="B99" s="46" t="s">
        <v>956</v>
      </c>
      <c r="C99" s="46" t="str">
        <f t="shared" si="2"/>
        <v xml:space="preserve"> J.J. Spaun</v>
      </c>
      <c r="D99" s="46" t="str">
        <f t="shared" si="3"/>
        <v>J.J. Spaun</v>
      </c>
      <c r="E99" s="46" t="s">
        <v>972</v>
      </c>
      <c r="F99" s="46">
        <v>-0.26</v>
      </c>
      <c r="G99" s="46">
        <v>-2.31</v>
      </c>
      <c r="H99" s="46">
        <v>0.56000000000000005</v>
      </c>
      <c r="I99" s="46">
        <v>-0.38</v>
      </c>
      <c r="J99" s="46">
        <v>-2.12</v>
      </c>
      <c r="K99" s="46">
        <v>-2.38</v>
      </c>
    </row>
    <row r="100" spans="1:11" ht="15.75">
      <c r="A100" s="46" t="s">
        <v>973</v>
      </c>
      <c r="B100" s="46" t="s">
        <v>974</v>
      </c>
      <c r="C100" s="46" t="str">
        <f t="shared" si="2"/>
        <v xml:space="preserve"> Grayson Murray</v>
      </c>
      <c r="D100" s="46" t="str">
        <f t="shared" si="3"/>
        <v>Grayson Murray</v>
      </c>
      <c r="E100" s="46" t="s">
        <v>972</v>
      </c>
      <c r="F100" s="46">
        <v>-0.69</v>
      </c>
      <c r="G100" s="46">
        <v>-0.57999999999999996</v>
      </c>
      <c r="H100" s="46">
        <v>-1.9</v>
      </c>
      <c r="I100" s="46">
        <v>0.79</v>
      </c>
      <c r="J100" s="46">
        <v>-1.7</v>
      </c>
      <c r="K100" s="46">
        <v>-2.38</v>
      </c>
    </row>
    <row r="101" spans="1:11" ht="15.75">
      <c r="A101" s="46" t="s">
        <v>407</v>
      </c>
      <c r="B101" s="46" t="s">
        <v>408</v>
      </c>
      <c r="C101" s="46" t="str">
        <f t="shared" si="2"/>
        <v xml:space="preserve"> Zach Johnson</v>
      </c>
      <c r="D101" s="46" t="str">
        <f t="shared" si="3"/>
        <v>Zach Johnson</v>
      </c>
      <c r="E101" s="46" t="s">
        <v>972</v>
      </c>
      <c r="F101" s="46">
        <v>-1.07</v>
      </c>
      <c r="G101" s="46">
        <v>1.1000000000000001</v>
      </c>
      <c r="H101" s="46">
        <v>-0.78</v>
      </c>
      <c r="I101" s="46">
        <v>-1.63</v>
      </c>
      <c r="J101" s="46">
        <v>-1.31</v>
      </c>
      <c r="K101" s="46">
        <v>-2.38</v>
      </c>
    </row>
    <row r="102" spans="1:11" ht="15.75">
      <c r="A102" s="46" t="s">
        <v>975</v>
      </c>
      <c r="B102" s="46" t="s">
        <v>976</v>
      </c>
      <c r="C102" s="46" t="str">
        <f t="shared" si="2"/>
        <v xml:space="preserve"> Kelly Kraft</v>
      </c>
      <c r="D102" s="46" t="str">
        <f t="shared" si="3"/>
        <v>Kelly Kraft</v>
      </c>
      <c r="E102" s="46" t="s">
        <v>972</v>
      </c>
      <c r="F102" s="46">
        <v>-0.92</v>
      </c>
      <c r="G102" s="46">
        <v>-0.6</v>
      </c>
      <c r="H102" s="46">
        <v>-0.26</v>
      </c>
      <c r="I102" s="46">
        <v>-0.61</v>
      </c>
      <c r="J102" s="46">
        <v>-1.47</v>
      </c>
      <c r="K102" s="46">
        <v>-2.38</v>
      </c>
    </row>
    <row r="103" spans="1:11" ht="15.75">
      <c r="A103" s="46" t="s">
        <v>413</v>
      </c>
      <c r="B103" s="46" t="s">
        <v>401</v>
      </c>
      <c r="C103" s="46" t="str">
        <f t="shared" si="2"/>
        <v xml:space="preserve"> Patrick Cantlay</v>
      </c>
      <c r="D103" s="46" t="str">
        <f t="shared" si="3"/>
        <v>Patrick Cantlay</v>
      </c>
      <c r="E103" s="46" t="s">
        <v>972</v>
      </c>
      <c r="F103" s="46">
        <v>0.47</v>
      </c>
      <c r="G103" s="46">
        <v>0.41</v>
      </c>
      <c r="H103" s="46">
        <v>-2.61</v>
      </c>
      <c r="I103" s="46">
        <v>-0.65</v>
      </c>
      <c r="J103" s="46">
        <v>-2.85</v>
      </c>
      <c r="K103" s="46">
        <v>-2.38</v>
      </c>
    </row>
    <row r="104" spans="1:11" ht="15.75">
      <c r="A104" s="46" t="s">
        <v>977</v>
      </c>
      <c r="B104" s="46" t="s">
        <v>978</v>
      </c>
      <c r="C104" s="46" t="str">
        <f t="shared" si="2"/>
        <v xml:space="preserve"> Sean O'Hair</v>
      </c>
      <c r="D104" s="46" t="str">
        <f t="shared" si="3"/>
        <v>Sean O'Hair</v>
      </c>
      <c r="E104" s="46" t="s">
        <v>972</v>
      </c>
      <c r="F104" s="46">
        <v>-2.09</v>
      </c>
      <c r="G104" s="46">
        <v>-1.64</v>
      </c>
      <c r="H104" s="46">
        <v>0.48</v>
      </c>
      <c r="I104" s="46">
        <v>0.86</v>
      </c>
      <c r="J104" s="46">
        <v>-0.28999999999999998</v>
      </c>
      <c r="K104" s="46">
        <v>-2.38</v>
      </c>
    </row>
    <row r="105" spans="1:11" ht="15.75">
      <c r="A105" s="46" t="s">
        <v>979</v>
      </c>
      <c r="B105" s="46" t="s">
        <v>482</v>
      </c>
      <c r="C105" s="46" t="str">
        <f t="shared" si="2"/>
        <v xml:space="preserve"> David Lingmerth</v>
      </c>
      <c r="D105" s="46" t="str">
        <f t="shared" si="3"/>
        <v>David Lingmerth</v>
      </c>
      <c r="E105" s="46" t="s">
        <v>980</v>
      </c>
      <c r="F105" s="46">
        <v>-0.69</v>
      </c>
      <c r="G105" s="46">
        <v>0.64</v>
      </c>
      <c r="H105" s="46">
        <v>-2.42</v>
      </c>
      <c r="I105" s="46">
        <v>-0.42</v>
      </c>
      <c r="J105" s="46">
        <v>-2.2000000000000002</v>
      </c>
      <c r="K105" s="46">
        <v>-2.88</v>
      </c>
    </row>
    <row r="106" spans="1:11" ht="15.75">
      <c r="A106" s="46" t="s">
        <v>981</v>
      </c>
      <c r="B106" s="46" t="s">
        <v>422</v>
      </c>
      <c r="C106" s="46" t="str">
        <f t="shared" si="2"/>
        <v xml:space="preserve"> Sam Saunders</v>
      </c>
      <c r="D106" s="46" t="str">
        <f t="shared" si="3"/>
        <v>Sam Saunders</v>
      </c>
      <c r="E106" s="46" t="s">
        <v>980</v>
      </c>
      <c r="F106" s="46">
        <v>-0.86</v>
      </c>
      <c r="G106" s="46">
        <v>-0.52</v>
      </c>
      <c r="H106" s="46">
        <v>-1.92</v>
      </c>
      <c r="I106" s="46">
        <v>0.41</v>
      </c>
      <c r="J106" s="46">
        <v>-2.02</v>
      </c>
      <c r="K106" s="46">
        <v>-2.88</v>
      </c>
    </row>
    <row r="107" spans="1:11" ht="15.75">
      <c r="A107" s="46" t="s">
        <v>982</v>
      </c>
      <c r="B107" s="46" t="s">
        <v>416</v>
      </c>
      <c r="C107" s="46" t="str">
        <f t="shared" si="2"/>
        <v xml:space="preserve"> Andrew Landry</v>
      </c>
      <c r="D107" s="46" t="str">
        <f t="shared" si="3"/>
        <v>Andrew Landry</v>
      </c>
      <c r="E107" s="46" t="s">
        <v>980</v>
      </c>
      <c r="F107" s="46">
        <v>-1.1299999999999999</v>
      </c>
      <c r="G107" s="46">
        <v>0.13</v>
      </c>
      <c r="H107" s="46">
        <v>-2.13</v>
      </c>
      <c r="I107" s="46">
        <v>0.24</v>
      </c>
      <c r="J107" s="46">
        <v>-1.76</v>
      </c>
      <c r="K107" s="46">
        <v>-2.88</v>
      </c>
    </row>
    <row r="108" spans="1:11" ht="15.75">
      <c r="A108" s="46" t="s">
        <v>983</v>
      </c>
      <c r="B108" s="46" t="s">
        <v>984</v>
      </c>
      <c r="C108" s="46" t="str">
        <f t="shared" si="2"/>
        <v xml:space="preserve"> Talor Gooch</v>
      </c>
      <c r="D108" s="46" t="str">
        <f t="shared" si="3"/>
        <v>Talor Gooch</v>
      </c>
      <c r="E108" s="46" t="s">
        <v>980</v>
      </c>
      <c r="F108" s="46">
        <v>-0.1</v>
      </c>
      <c r="G108" s="46">
        <v>0.56000000000000005</v>
      </c>
      <c r="H108" s="46">
        <v>-1.1299999999999999</v>
      </c>
      <c r="I108" s="46">
        <v>-2.21</v>
      </c>
      <c r="J108" s="46">
        <v>-2.78</v>
      </c>
      <c r="K108" s="46">
        <v>-2.88</v>
      </c>
    </row>
    <row r="109" spans="1:11" ht="15.75">
      <c r="A109" s="46" t="s">
        <v>985</v>
      </c>
      <c r="B109" s="46" t="s">
        <v>438</v>
      </c>
      <c r="C109" s="46" t="str">
        <f t="shared" si="2"/>
        <v xml:space="preserve"> Scott Brown</v>
      </c>
      <c r="D109" s="46" t="str">
        <f t="shared" si="3"/>
        <v>Scott Brown</v>
      </c>
      <c r="E109" s="46" t="s">
        <v>986</v>
      </c>
      <c r="F109" s="46">
        <v>-0.22</v>
      </c>
      <c r="G109" s="46">
        <v>0.37</v>
      </c>
      <c r="H109" s="46">
        <v>-4.2699999999999996</v>
      </c>
      <c r="I109" s="46">
        <v>0.24</v>
      </c>
      <c r="J109" s="46">
        <v>-3.66</v>
      </c>
      <c r="K109" s="46">
        <v>-3.88</v>
      </c>
    </row>
    <row r="110" spans="1:11" ht="15.75">
      <c r="A110" s="46" t="s">
        <v>987</v>
      </c>
      <c r="B110" s="46" t="s">
        <v>988</v>
      </c>
      <c r="C110" s="46" t="str">
        <f t="shared" si="2"/>
        <v xml:space="preserve"> Rod Pampling</v>
      </c>
      <c r="D110" s="46" t="str">
        <f t="shared" si="3"/>
        <v>Rod Pampling</v>
      </c>
      <c r="E110" s="46" t="s">
        <v>989</v>
      </c>
      <c r="F110" s="46">
        <v>-1.87</v>
      </c>
      <c r="G110" s="46">
        <v>-0.61</v>
      </c>
      <c r="H110" s="46">
        <v>-1.19</v>
      </c>
      <c r="I110" s="46">
        <v>-0.71</v>
      </c>
      <c r="J110" s="46">
        <v>-2.5099999999999998</v>
      </c>
      <c r="K110" s="46">
        <v>-4.38</v>
      </c>
    </row>
    <row r="111" spans="1:11" ht="15.75">
      <c r="A111" s="46" t="s">
        <v>900</v>
      </c>
      <c r="B111" s="46" t="s">
        <v>990</v>
      </c>
      <c r="C111" s="46" t="str">
        <f t="shared" si="2"/>
        <v xml:space="preserve"> Nick Taylor</v>
      </c>
      <c r="D111" s="46" t="str">
        <f t="shared" si="3"/>
        <v>Nick Taylor</v>
      </c>
      <c r="E111" s="46" t="s">
        <v>989</v>
      </c>
      <c r="F111" s="46">
        <v>0.36</v>
      </c>
      <c r="G111" s="46">
        <v>-1.72</v>
      </c>
      <c r="H111" s="46">
        <v>-1.6</v>
      </c>
      <c r="I111" s="46">
        <v>-1.42</v>
      </c>
      <c r="J111" s="46">
        <v>-4.74</v>
      </c>
      <c r="K111" s="46">
        <v>-4.38</v>
      </c>
    </row>
    <row r="112" spans="1:11" ht="15.75">
      <c r="A112" s="46" t="s">
        <v>991</v>
      </c>
      <c r="B112" s="46" t="s">
        <v>402</v>
      </c>
      <c r="C112" s="46" t="str">
        <f t="shared" si="2"/>
        <v xml:space="preserve"> Ryan Palmer</v>
      </c>
      <c r="D112" s="46" t="str">
        <f t="shared" si="3"/>
        <v>Ryan Palmer</v>
      </c>
      <c r="E112" s="46" t="s">
        <v>989</v>
      </c>
      <c r="F112" s="46">
        <v>-1</v>
      </c>
      <c r="G112" s="46">
        <v>0.25</v>
      </c>
      <c r="H112" s="46">
        <v>-1.98</v>
      </c>
      <c r="I112" s="46">
        <v>-1.65</v>
      </c>
      <c r="J112" s="46">
        <v>-3.39</v>
      </c>
      <c r="K112" s="46">
        <v>-4.38</v>
      </c>
    </row>
    <row r="113" spans="1:11" ht="15.75">
      <c r="A113" s="46" t="s">
        <v>992</v>
      </c>
      <c r="B113" s="46" t="s">
        <v>993</v>
      </c>
      <c r="C113" s="46" t="str">
        <f t="shared" si="2"/>
        <v xml:space="preserve"> Sung Kang</v>
      </c>
      <c r="D113" s="46" t="str">
        <f t="shared" si="3"/>
        <v>Sung Kang</v>
      </c>
      <c r="E113" s="46" t="s">
        <v>994</v>
      </c>
      <c r="F113" s="46">
        <v>-0.56000000000000005</v>
      </c>
      <c r="G113" s="46">
        <v>-1.42</v>
      </c>
      <c r="H113" s="46">
        <v>-2.33</v>
      </c>
      <c r="I113" s="46">
        <v>-0.56999999999999995</v>
      </c>
      <c r="J113" s="46">
        <v>-4.33</v>
      </c>
      <c r="K113" s="46">
        <v>-4.88</v>
      </c>
    </row>
    <row r="114" spans="1:11" ht="15.75">
      <c r="A114" s="46" t="s">
        <v>995</v>
      </c>
      <c r="B114" s="46" t="s">
        <v>402</v>
      </c>
      <c r="C114" s="46" t="str">
        <f t="shared" si="2"/>
        <v xml:space="preserve"> Ryan Blaum</v>
      </c>
      <c r="D114" s="46" t="str">
        <f t="shared" si="3"/>
        <v>Ryan Blaum</v>
      </c>
      <c r="E114" s="46" t="s">
        <v>996</v>
      </c>
      <c r="F114" s="46">
        <v>-1.91</v>
      </c>
      <c r="G114" s="46">
        <v>-1.61</v>
      </c>
      <c r="H114" s="46">
        <v>-1.0900000000000001</v>
      </c>
      <c r="I114" s="46">
        <v>-1.27</v>
      </c>
      <c r="J114" s="46">
        <v>-3.98</v>
      </c>
      <c r="K114" s="46">
        <v>-5.88</v>
      </c>
    </row>
    <row r="115" spans="1:11" ht="15.75">
      <c r="A115" s="46" t="s">
        <v>421</v>
      </c>
      <c r="B115" s="46" t="s">
        <v>422</v>
      </c>
      <c r="C115" s="46" t="str">
        <f t="shared" si="2"/>
        <v xml:space="preserve"> Sam Burns</v>
      </c>
      <c r="D115" s="46" t="str">
        <f t="shared" si="3"/>
        <v>Sam Burns</v>
      </c>
      <c r="E115" s="46" t="s">
        <v>996</v>
      </c>
      <c r="F115" s="46">
        <v>-1.69</v>
      </c>
      <c r="G115" s="46">
        <v>-2.4</v>
      </c>
      <c r="H115" s="46">
        <v>-1.93</v>
      </c>
      <c r="I115" s="46">
        <v>0.14000000000000001</v>
      </c>
      <c r="J115" s="46">
        <v>-4.2</v>
      </c>
      <c r="K115" s="46">
        <v>-5.88</v>
      </c>
    </row>
    <row r="116" spans="1:11" ht="15.75">
      <c r="A116" s="46" t="s">
        <v>997</v>
      </c>
      <c r="B116" s="46" t="s">
        <v>998</v>
      </c>
      <c r="C116" s="46" t="str">
        <f t="shared" si="2"/>
        <v xml:space="preserve"> Smylie Kaufman</v>
      </c>
      <c r="D116" s="46" t="str">
        <f t="shared" si="3"/>
        <v>Smylie Kaufman</v>
      </c>
      <c r="E116" s="46" t="s">
        <v>996</v>
      </c>
      <c r="F116" s="46">
        <v>-0.14000000000000001</v>
      </c>
      <c r="G116" s="46">
        <v>0.05</v>
      </c>
      <c r="H116" s="46">
        <v>-4.93</v>
      </c>
      <c r="I116" s="46">
        <v>-0.87</v>
      </c>
      <c r="J116" s="46">
        <v>-5.75</v>
      </c>
      <c r="K116" s="46">
        <v>-5.88</v>
      </c>
    </row>
    <row r="117" spans="1:11" ht="15.75">
      <c r="A117" s="46" t="s">
        <v>476</v>
      </c>
      <c r="B117" s="46" t="s">
        <v>429</v>
      </c>
      <c r="C117" s="46" t="str">
        <f t="shared" si="2"/>
        <v xml:space="preserve"> Cameron Smith</v>
      </c>
      <c r="D117" s="46" t="str">
        <f t="shared" si="3"/>
        <v>Cameron Smith</v>
      </c>
      <c r="E117" s="46" t="s">
        <v>996</v>
      </c>
      <c r="F117" s="46">
        <v>-1.42</v>
      </c>
      <c r="G117" s="46">
        <v>-1.1000000000000001</v>
      </c>
      <c r="H117" s="46">
        <v>-1.64</v>
      </c>
      <c r="I117" s="46">
        <v>-1.72</v>
      </c>
      <c r="J117" s="46">
        <v>-4.46</v>
      </c>
      <c r="K117" s="46">
        <v>-5.88</v>
      </c>
    </row>
    <row r="118" spans="1:11" ht="15.75">
      <c r="A118" s="46" t="s">
        <v>999</v>
      </c>
      <c r="B118" s="46" t="s">
        <v>990</v>
      </c>
      <c r="C118" s="46" t="str">
        <f t="shared" ref="C118:C122" si="4">B118&amp;" "&amp;A118</f>
        <v xml:space="preserve"> Nick Watney</v>
      </c>
      <c r="D118" s="46" t="str">
        <f t="shared" si="3"/>
        <v>Nick Watney</v>
      </c>
      <c r="E118" s="46" t="s">
        <v>1000</v>
      </c>
      <c r="F118" s="46">
        <v>0.33</v>
      </c>
      <c r="G118" s="46">
        <v>-2.4</v>
      </c>
      <c r="H118" s="46">
        <v>-1.9</v>
      </c>
      <c r="I118" s="46">
        <v>-2.92</v>
      </c>
      <c r="J118" s="46">
        <v>-7.21</v>
      </c>
      <c r="K118" s="46">
        <v>-6.88</v>
      </c>
    </row>
    <row r="119" spans="1:11" ht="15.75">
      <c r="A119" s="46" t="s">
        <v>1001</v>
      </c>
      <c r="B119" s="46" t="s">
        <v>1002</v>
      </c>
      <c r="C119" s="46" t="str">
        <f t="shared" si="4"/>
        <v xml:space="preserve"> Keith Clearwater</v>
      </c>
      <c r="D119" s="46" t="str">
        <f t="shared" si="3"/>
        <v>Keith Clearwater</v>
      </c>
      <c r="E119" s="46" t="s">
        <v>1003</v>
      </c>
      <c r="F119" s="46">
        <v>-3.33</v>
      </c>
      <c r="G119" s="46">
        <v>-3.07</v>
      </c>
      <c r="H119" s="46">
        <v>-3.83</v>
      </c>
      <c r="I119" s="46">
        <v>-1.65</v>
      </c>
      <c r="J119" s="46">
        <v>-8.5500000000000007</v>
      </c>
      <c r="K119" s="46">
        <v>-11.88</v>
      </c>
    </row>
    <row r="120" spans="1:11" ht="15.75">
      <c r="A120" s="46" t="s">
        <v>1004</v>
      </c>
      <c r="B120" s="46" t="s">
        <v>417</v>
      </c>
      <c r="C120" s="46" t="str">
        <f t="shared" si="4"/>
        <v xml:space="preserve"> Chris Stroud</v>
      </c>
      <c r="D120" s="46" t="str">
        <f t="shared" si="3"/>
        <v>Chris Stroud</v>
      </c>
      <c r="E120" s="46" t="s">
        <v>205</v>
      </c>
      <c r="F120" s="46">
        <v>2.27</v>
      </c>
      <c r="G120" s="46">
        <v>0.39</v>
      </c>
      <c r="H120" s="46">
        <v>-0.35</v>
      </c>
      <c r="I120" s="46">
        <v>-1.55</v>
      </c>
      <c r="J120" s="46">
        <v>-1.51</v>
      </c>
      <c r="K120" s="46">
        <v>0.76</v>
      </c>
    </row>
    <row r="121" spans="1:11" ht="15.75">
      <c r="A121" s="46" t="s">
        <v>1005</v>
      </c>
      <c r="B121" s="46" t="s">
        <v>923</v>
      </c>
      <c r="C121" s="46" t="str">
        <f t="shared" si="4"/>
        <v xml:space="preserve"> Robert Garrigus</v>
      </c>
      <c r="D121" s="46" t="str">
        <f t="shared" si="3"/>
        <v>Robert Garrigus</v>
      </c>
      <c r="E121" s="46" t="s">
        <v>205</v>
      </c>
      <c r="F121" s="46">
        <v>-0.27</v>
      </c>
      <c r="G121" s="46">
        <v>-0.64</v>
      </c>
      <c r="H121" s="46">
        <v>-3.4</v>
      </c>
      <c r="I121" s="46">
        <v>0.06</v>
      </c>
      <c r="J121" s="46">
        <v>-3.97</v>
      </c>
      <c r="K121" s="46">
        <v>-4.24</v>
      </c>
    </row>
    <row r="122" spans="1:11" ht="15.75">
      <c r="A122" s="46" t="s">
        <v>1006</v>
      </c>
      <c r="B122" s="46" t="s">
        <v>1007</v>
      </c>
      <c r="C122" s="46" t="str">
        <f t="shared" si="4"/>
        <v xml:space="preserve"> Seamus Power</v>
      </c>
      <c r="D122" s="46" t="str">
        <f t="shared" si="3"/>
        <v>Seamus Power</v>
      </c>
      <c r="E122" s="46" t="s">
        <v>205</v>
      </c>
      <c r="F122" s="46">
        <v>-0.43</v>
      </c>
      <c r="G122" s="46">
        <v>-1.21</v>
      </c>
      <c r="H122" s="46">
        <v>-1.96</v>
      </c>
      <c r="I122" s="46">
        <v>0.36</v>
      </c>
      <c r="J122" s="46">
        <v>-2.81</v>
      </c>
      <c r="K122" s="46">
        <v>-3.24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119"/>
  <sheetViews>
    <sheetView workbookViewId="0">
      <selection activeCell="A68" sqref="A1:A1048576"/>
    </sheetView>
  </sheetViews>
  <sheetFormatPr defaultColWidth="8.85546875" defaultRowHeight="15"/>
  <sheetData>
    <row r="1" spans="1:12" ht="15.75" thickBot="1">
      <c r="A1" s="44" t="s">
        <v>815</v>
      </c>
      <c r="B1" s="44" t="s">
        <v>5</v>
      </c>
      <c r="C1" s="45" t="s">
        <v>99</v>
      </c>
      <c r="D1" s="45" t="s">
        <v>100</v>
      </c>
      <c r="E1" s="45" t="s">
        <v>24</v>
      </c>
      <c r="F1" s="45" t="s">
        <v>101</v>
      </c>
      <c r="G1" s="45" t="s">
        <v>102</v>
      </c>
      <c r="H1" s="45" t="s">
        <v>103</v>
      </c>
      <c r="I1" s="45" t="s">
        <v>104</v>
      </c>
      <c r="J1" s="45" t="s">
        <v>105</v>
      </c>
      <c r="K1" s="45" t="s">
        <v>106</v>
      </c>
      <c r="L1" s="45" t="s">
        <v>107</v>
      </c>
    </row>
    <row r="2" spans="1:12" ht="15.75" thickBot="1">
      <c r="A2" s="21">
        <v>1</v>
      </c>
      <c r="B2" s="21" t="s">
        <v>1008</v>
      </c>
      <c r="C2" s="22">
        <v>320.2</v>
      </c>
      <c r="D2" s="23">
        <v>0.64300000000000002</v>
      </c>
      <c r="E2" s="23">
        <v>0.83299999999999996</v>
      </c>
      <c r="F2" s="22">
        <v>1.667</v>
      </c>
      <c r="G2" s="22">
        <v>0</v>
      </c>
      <c r="H2" s="22">
        <v>12</v>
      </c>
      <c r="I2" s="22">
        <v>22</v>
      </c>
      <c r="J2" s="22">
        <v>2</v>
      </c>
      <c r="K2" s="22">
        <v>0</v>
      </c>
      <c r="L2" s="22">
        <v>-10</v>
      </c>
    </row>
    <row r="3" spans="1:12" ht="15.75" thickBot="1">
      <c r="A3" s="21">
        <v>2</v>
      </c>
      <c r="B3" s="21" t="s">
        <v>601</v>
      </c>
      <c r="C3" s="22">
        <v>303.10000000000002</v>
      </c>
      <c r="D3" s="23">
        <v>0.67900000000000005</v>
      </c>
      <c r="E3" s="23">
        <v>0.69399999999999995</v>
      </c>
      <c r="F3" s="22">
        <v>1.48</v>
      </c>
      <c r="G3" s="22">
        <v>0</v>
      </c>
      <c r="H3" s="22">
        <v>13</v>
      </c>
      <c r="I3" s="22">
        <v>19</v>
      </c>
      <c r="J3" s="22">
        <v>4</v>
      </c>
      <c r="K3" s="22">
        <v>0</v>
      </c>
      <c r="L3" s="22">
        <v>-9</v>
      </c>
    </row>
    <row r="4" spans="1:12" ht="15.75" thickBot="1">
      <c r="A4" s="21" t="s">
        <v>356</v>
      </c>
      <c r="B4" s="21" t="s">
        <v>1009</v>
      </c>
      <c r="C4" s="22">
        <v>302.39999999999998</v>
      </c>
      <c r="D4" s="23">
        <v>0.67900000000000005</v>
      </c>
      <c r="E4" s="24">
        <v>0.75</v>
      </c>
      <c r="F4" s="22">
        <v>1.63</v>
      </c>
      <c r="G4" s="22">
        <v>1</v>
      </c>
      <c r="H4" s="22">
        <v>10</v>
      </c>
      <c r="I4" s="22">
        <v>20</v>
      </c>
      <c r="J4" s="22">
        <v>4</v>
      </c>
      <c r="K4" s="22">
        <v>1</v>
      </c>
      <c r="L4" s="22">
        <v>-7</v>
      </c>
    </row>
    <row r="5" spans="1:12" ht="15.75" thickBot="1">
      <c r="A5" s="21" t="s">
        <v>356</v>
      </c>
      <c r="B5" s="21" t="s">
        <v>553</v>
      </c>
      <c r="C5" s="22">
        <v>311.5</v>
      </c>
      <c r="D5" s="23">
        <v>0.53600000000000003</v>
      </c>
      <c r="E5" s="23">
        <v>0.72199999999999998</v>
      </c>
      <c r="F5" s="22">
        <v>1.577</v>
      </c>
      <c r="G5" s="22">
        <v>0</v>
      </c>
      <c r="H5" s="22">
        <v>12</v>
      </c>
      <c r="I5" s="22">
        <v>20</v>
      </c>
      <c r="J5" s="22">
        <v>3</v>
      </c>
      <c r="K5" s="22">
        <v>1</v>
      </c>
      <c r="L5" s="22">
        <v>-7</v>
      </c>
    </row>
    <row r="6" spans="1:12" ht="15.75" thickBot="1">
      <c r="A6" s="21">
        <v>5</v>
      </c>
      <c r="B6" s="21" t="s">
        <v>799</v>
      </c>
      <c r="C6" s="22">
        <v>303.7</v>
      </c>
      <c r="D6" s="23">
        <v>0.46400000000000002</v>
      </c>
      <c r="E6" s="23">
        <v>0.72199999999999998</v>
      </c>
      <c r="F6" s="22">
        <v>1.6539999999999999</v>
      </c>
      <c r="G6" s="22">
        <v>0</v>
      </c>
      <c r="H6" s="22">
        <v>9</v>
      </c>
      <c r="I6" s="22">
        <v>24</v>
      </c>
      <c r="J6" s="22">
        <v>3</v>
      </c>
      <c r="K6" s="22">
        <v>0</v>
      </c>
      <c r="L6" s="22">
        <v>-6</v>
      </c>
    </row>
    <row r="7" spans="1:12" ht="15.75" thickBot="1">
      <c r="A7" s="21" t="s">
        <v>358</v>
      </c>
      <c r="B7" s="21" t="s">
        <v>785</v>
      </c>
      <c r="C7" s="22">
        <v>302</v>
      </c>
      <c r="D7" s="23">
        <v>0.67900000000000005</v>
      </c>
      <c r="E7" s="23">
        <v>0.72199999999999998</v>
      </c>
      <c r="F7" s="22">
        <v>1.7310000000000001</v>
      </c>
      <c r="G7" s="22">
        <v>0</v>
      </c>
      <c r="H7" s="22">
        <v>8</v>
      </c>
      <c r="I7" s="22">
        <v>25</v>
      </c>
      <c r="J7" s="22">
        <v>3</v>
      </c>
      <c r="K7" s="22">
        <v>0</v>
      </c>
      <c r="L7" s="22">
        <v>-5</v>
      </c>
    </row>
    <row r="8" spans="1:12" ht="15.75" thickBot="1">
      <c r="A8" s="21" t="s">
        <v>358</v>
      </c>
      <c r="B8" s="21" t="s">
        <v>520</v>
      </c>
      <c r="C8" s="22">
        <v>278.39999999999998</v>
      </c>
      <c r="D8" s="23">
        <v>0.64300000000000002</v>
      </c>
      <c r="E8" s="23">
        <v>0.61099999999999999</v>
      </c>
      <c r="F8" s="22">
        <v>1.6359999999999999</v>
      </c>
      <c r="G8" s="22">
        <v>0</v>
      </c>
      <c r="H8" s="22">
        <v>9</v>
      </c>
      <c r="I8" s="22">
        <v>23</v>
      </c>
      <c r="J8" s="22">
        <v>4</v>
      </c>
      <c r="K8" s="22">
        <v>0</v>
      </c>
      <c r="L8" s="22">
        <v>-5</v>
      </c>
    </row>
    <row r="9" spans="1:12" ht="15.75" thickBot="1">
      <c r="A9" s="21" t="s">
        <v>358</v>
      </c>
      <c r="B9" s="21" t="s">
        <v>1010</v>
      </c>
      <c r="C9" s="22">
        <v>299.3</v>
      </c>
      <c r="D9" s="23">
        <v>0.64300000000000002</v>
      </c>
      <c r="E9" s="23">
        <v>0.66700000000000004</v>
      </c>
      <c r="F9" s="22">
        <v>1.708</v>
      </c>
      <c r="G9" s="22">
        <v>1</v>
      </c>
      <c r="H9" s="22">
        <v>9</v>
      </c>
      <c r="I9" s="22">
        <v>21</v>
      </c>
      <c r="J9" s="22">
        <v>4</v>
      </c>
      <c r="K9" s="22">
        <v>1</v>
      </c>
      <c r="L9" s="22">
        <v>-5</v>
      </c>
    </row>
    <row r="10" spans="1:12" ht="15.75" thickBot="1">
      <c r="A10" s="21" t="s">
        <v>358</v>
      </c>
      <c r="B10" s="21" t="s">
        <v>1011</v>
      </c>
      <c r="C10" s="22">
        <v>294.5</v>
      </c>
      <c r="D10" s="23">
        <v>0.64300000000000002</v>
      </c>
      <c r="E10" s="23">
        <v>0.69399999999999995</v>
      </c>
      <c r="F10" s="22">
        <v>1.72</v>
      </c>
      <c r="G10" s="22">
        <v>0</v>
      </c>
      <c r="H10" s="22">
        <v>8</v>
      </c>
      <c r="I10" s="22">
        <v>25</v>
      </c>
      <c r="J10" s="22">
        <v>3</v>
      </c>
      <c r="K10" s="22">
        <v>0</v>
      </c>
      <c r="L10" s="22">
        <v>-5</v>
      </c>
    </row>
    <row r="11" spans="1:12" ht="15.75" thickBot="1">
      <c r="A11" s="21" t="s">
        <v>358</v>
      </c>
      <c r="B11" s="21" t="s">
        <v>530</v>
      </c>
      <c r="C11" s="22">
        <v>302.8</v>
      </c>
      <c r="D11" s="23">
        <v>0.67900000000000005</v>
      </c>
      <c r="E11" s="23">
        <v>0.72199999999999998</v>
      </c>
      <c r="F11" s="22">
        <v>1.6919999999999999</v>
      </c>
      <c r="G11" s="22">
        <v>1</v>
      </c>
      <c r="H11" s="22">
        <v>7</v>
      </c>
      <c r="I11" s="22">
        <v>25</v>
      </c>
      <c r="J11" s="22">
        <v>2</v>
      </c>
      <c r="K11" s="22">
        <v>1</v>
      </c>
      <c r="L11" s="22">
        <v>-5</v>
      </c>
    </row>
    <row r="12" spans="1:12" ht="15.75" thickBot="1">
      <c r="A12" s="21" t="s">
        <v>358</v>
      </c>
      <c r="B12" s="21" t="s">
        <v>535</v>
      </c>
      <c r="C12" s="22">
        <v>291.3</v>
      </c>
      <c r="D12" s="24">
        <v>0.75</v>
      </c>
      <c r="E12" s="23">
        <v>0.77800000000000002</v>
      </c>
      <c r="F12" s="22">
        <v>1.679</v>
      </c>
      <c r="G12" s="22">
        <v>0</v>
      </c>
      <c r="H12" s="22">
        <v>11</v>
      </c>
      <c r="I12" s="22">
        <v>21</v>
      </c>
      <c r="J12" s="22">
        <v>3</v>
      </c>
      <c r="K12" s="22">
        <v>0</v>
      </c>
      <c r="L12" s="22">
        <v>-5</v>
      </c>
    </row>
    <row r="13" spans="1:12" ht="15.75" thickBot="1">
      <c r="A13" s="21" t="s">
        <v>358</v>
      </c>
      <c r="B13" s="21" t="s">
        <v>1012</v>
      </c>
      <c r="C13" s="22">
        <v>296.7</v>
      </c>
      <c r="D13" s="23">
        <v>0.32100000000000001</v>
      </c>
      <c r="E13" s="24">
        <v>0.5</v>
      </c>
      <c r="F13" s="22">
        <v>1.556</v>
      </c>
      <c r="G13" s="22">
        <v>0</v>
      </c>
      <c r="H13" s="22">
        <v>9</v>
      </c>
      <c r="I13" s="22">
        <v>23</v>
      </c>
      <c r="J13" s="22">
        <v>4</v>
      </c>
      <c r="K13" s="22">
        <v>0</v>
      </c>
      <c r="L13" s="22">
        <v>-5</v>
      </c>
    </row>
    <row r="14" spans="1:12" ht="15.75" thickBot="1">
      <c r="A14" s="21" t="s">
        <v>358</v>
      </c>
      <c r="B14" s="21" t="s">
        <v>671</v>
      </c>
      <c r="C14" s="22">
        <v>302.8</v>
      </c>
      <c r="D14" s="23">
        <v>0.46400000000000002</v>
      </c>
      <c r="E14" s="23">
        <v>0.69399999999999995</v>
      </c>
      <c r="F14" s="22">
        <v>1.76</v>
      </c>
      <c r="G14" s="22">
        <v>0</v>
      </c>
      <c r="H14" s="22">
        <v>8</v>
      </c>
      <c r="I14" s="22">
        <v>25</v>
      </c>
      <c r="J14" s="22">
        <v>3</v>
      </c>
      <c r="K14" s="22">
        <v>0</v>
      </c>
      <c r="L14" s="22">
        <v>-5</v>
      </c>
    </row>
    <row r="15" spans="1:12" ht="15.75" thickBot="1">
      <c r="A15" s="21" t="s">
        <v>358</v>
      </c>
      <c r="B15" s="21" t="s">
        <v>556</v>
      </c>
      <c r="C15" s="22">
        <v>292.5</v>
      </c>
      <c r="D15" s="23">
        <v>0.64300000000000002</v>
      </c>
      <c r="E15" s="24">
        <v>0.75</v>
      </c>
      <c r="F15" s="22">
        <v>1.778</v>
      </c>
      <c r="G15" s="22">
        <v>0</v>
      </c>
      <c r="H15" s="22">
        <v>7</v>
      </c>
      <c r="I15" s="22">
        <v>27</v>
      </c>
      <c r="J15" s="22">
        <v>2</v>
      </c>
      <c r="K15" s="22">
        <v>0</v>
      </c>
      <c r="L15" s="22">
        <v>-5</v>
      </c>
    </row>
    <row r="16" spans="1:12" ht="15.75" thickBot="1">
      <c r="A16" s="21" t="s">
        <v>120</v>
      </c>
      <c r="B16" s="21" t="s">
        <v>1013</v>
      </c>
      <c r="C16" s="22">
        <v>292.39999999999998</v>
      </c>
      <c r="D16" s="24">
        <v>0.5</v>
      </c>
      <c r="E16" s="23">
        <v>0.61099999999999999</v>
      </c>
      <c r="F16" s="22">
        <v>1.6819999999999999</v>
      </c>
      <c r="G16" s="22">
        <v>0</v>
      </c>
      <c r="H16" s="22">
        <v>9</v>
      </c>
      <c r="I16" s="22">
        <v>22</v>
      </c>
      <c r="J16" s="22">
        <v>5</v>
      </c>
      <c r="K16" s="22">
        <v>0</v>
      </c>
      <c r="L16" s="22">
        <v>-4</v>
      </c>
    </row>
    <row r="17" spans="1:12" ht="15.75" thickBot="1">
      <c r="A17" s="21" t="s">
        <v>120</v>
      </c>
      <c r="B17" s="21" t="s">
        <v>669</v>
      </c>
      <c r="C17" s="22">
        <v>298.39999999999998</v>
      </c>
      <c r="D17" s="23">
        <v>0.71399999999999997</v>
      </c>
      <c r="E17" s="23">
        <v>0.77800000000000002</v>
      </c>
      <c r="F17" s="22">
        <v>1.75</v>
      </c>
      <c r="G17" s="22">
        <v>0</v>
      </c>
      <c r="H17" s="22">
        <v>7</v>
      </c>
      <c r="I17" s="22">
        <v>26</v>
      </c>
      <c r="J17" s="22">
        <v>3</v>
      </c>
      <c r="K17" s="22">
        <v>0</v>
      </c>
      <c r="L17" s="22">
        <v>-4</v>
      </c>
    </row>
    <row r="18" spans="1:12" ht="15.75" thickBot="1">
      <c r="A18" s="21" t="s">
        <v>120</v>
      </c>
      <c r="B18" s="21" t="s">
        <v>641</v>
      </c>
      <c r="C18" s="22">
        <v>296.10000000000002</v>
      </c>
      <c r="D18" s="23">
        <v>0.64300000000000002</v>
      </c>
      <c r="E18" s="23">
        <v>0.72199999999999998</v>
      </c>
      <c r="F18" s="22">
        <v>1.7310000000000001</v>
      </c>
      <c r="G18" s="22">
        <v>0</v>
      </c>
      <c r="H18" s="22">
        <v>10</v>
      </c>
      <c r="I18" s="22">
        <v>20</v>
      </c>
      <c r="J18" s="22">
        <v>6</v>
      </c>
      <c r="K18" s="22">
        <v>0</v>
      </c>
      <c r="L18" s="22">
        <v>-4</v>
      </c>
    </row>
    <row r="19" spans="1:12" ht="15.75" thickBot="1">
      <c r="A19" s="21" t="s">
        <v>120</v>
      </c>
      <c r="B19" s="21" t="s">
        <v>1014</v>
      </c>
      <c r="C19" s="22">
        <v>296.3</v>
      </c>
      <c r="D19" s="23">
        <v>0.71399999999999997</v>
      </c>
      <c r="E19" s="24">
        <v>0.75</v>
      </c>
      <c r="F19" s="22">
        <v>1.7410000000000001</v>
      </c>
      <c r="G19" s="22">
        <v>0</v>
      </c>
      <c r="H19" s="22">
        <v>7</v>
      </c>
      <c r="I19" s="22">
        <v>26</v>
      </c>
      <c r="J19" s="22">
        <v>3</v>
      </c>
      <c r="K19" s="22">
        <v>0</v>
      </c>
      <c r="L19" s="22">
        <v>-4</v>
      </c>
    </row>
    <row r="20" spans="1:12" ht="15.75" thickBot="1">
      <c r="A20" s="21" t="s">
        <v>120</v>
      </c>
      <c r="B20" s="21" t="s">
        <v>787</v>
      </c>
      <c r="C20" s="22">
        <v>336.5</v>
      </c>
      <c r="D20" s="23">
        <v>0.42899999999999999</v>
      </c>
      <c r="E20" s="23">
        <v>0.69399999999999995</v>
      </c>
      <c r="F20" s="22">
        <v>1.64</v>
      </c>
      <c r="G20" s="22">
        <v>0</v>
      </c>
      <c r="H20" s="22">
        <v>11</v>
      </c>
      <c r="I20" s="22">
        <v>20</v>
      </c>
      <c r="J20" s="22">
        <v>4</v>
      </c>
      <c r="K20" s="22">
        <v>0</v>
      </c>
      <c r="L20" s="22">
        <v>-4</v>
      </c>
    </row>
    <row r="21" spans="1:12" ht="15.75" thickBot="1">
      <c r="A21" s="21" t="s">
        <v>120</v>
      </c>
      <c r="B21" s="21" t="s">
        <v>727</v>
      </c>
      <c r="C21" s="22">
        <v>289.3</v>
      </c>
      <c r="D21" s="23">
        <v>0.57099999999999995</v>
      </c>
      <c r="E21" s="23">
        <v>0.69399999999999995</v>
      </c>
      <c r="F21" s="22">
        <v>1.76</v>
      </c>
      <c r="G21" s="22">
        <v>0</v>
      </c>
      <c r="H21" s="22">
        <v>8</v>
      </c>
      <c r="I21" s="22">
        <v>24</v>
      </c>
      <c r="J21" s="22">
        <v>4</v>
      </c>
      <c r="K21" s="22">
        <v>0</v>
      </c>
      <c r="L21" s="22">
        <v>-4</v>
      </c>
    </row>
    <row r="22" spans="1:12" ht="15.75" thickBot="1">
      <c r="A22" s="21" t="s">
        <v>120</v>
      </c>
      <c r="B22" s="21" t="s">
        <v>1015</v>
      </c>
      <c r="C22" s="22">
        <v>291.2</v>
      </c>
      <c r="D22" s="23">
        <v>0.71399999999999997</v>
      </c>
      <c r="E22" s="23">
        <v>0.69399999999999995</v>
      </c>
      <c r="F22" s="22">
        <v>1.64</v>
      </c>
      <c r="G22" s="22">
        <v>0</v>
      </c>
      <c r="H22" s="22">
        <v>10</v>
      </c>
      <c r="I22" s="22">
        <v>21</v>
      </c>
      <c r="J22" s="22">
        <v>4</v>
      </c>
      <c r="K22" s="22">
        <v>1</v>
      </c>
      <c r="L22" s="22">
        <v>-4</v>
      </c>
    </row>
    <row r="23" spans="1:12" ht="15.75" thickBot="1">
      <c r="A23" s="21" t="s">
        <v>120</v>
      </c>
      <c r="B23" s="21" t="s">
        <v>524</v>
      </c>
      <c r="C23" s="22">
        <v>308.89999999999998</v>
      </c>
      <c r="D23" s="23">
        <v>0.59299999999999997</v>
      </c>
      <c r="E23" s="23">
        <v>0.74299999999999999</v>
      </c>
      <c r="F23" s="22">
        <v>1.6919999999999999</v>
      </c>
      <c r="G23" s="22">
        <v>0</v>
      </c>
      <c r="H23" s="22">
        <v>8</v>
      </c>
      <c r="I23" s="22">
        <v>23</v>
      </c>
      <c r="J23" s="22">
        <v>4</v>
      </c>
      <c r="K23" s="22">
        <v>0</v>
      </c>
      <c r="L23" s="22">
        <v>-4</v>
      </c>
    </row>
    <row r="24" spans="1:12" ht="15.75" thickBot="1">
      <c r="A24" s="21" t="s">
        <v>232</v>
      </c>
      <c r="B24" s="21" t="s">
        <v>739</v>
      </c>
      <c r="C24" s="22">
        <v>294.60000000000002</v>
      </c>
      <c r="D24" s="24">
        <v>0.5</v>
      </c>
      <c r="E24" s="23">
        <v>0.55600000000000005</v>
      </c>
      <c r="F24" s="22">
        <v>1.75</v>
      </c>
      <c r="G24" s="22">
        <v>0</v>
      </c>
      <c r="H24" s="22">
        <v>9</v>
      </c>
      <c r="I24" s="22">
        <v>21</v>
      </c>
      <c r="J24" s="22">
        <v>6</v>
      </c>
      <c r="K24" s="22">
        <v>0</v>
      </c>
      <c r="L24" s="22">
        <v>-3</v>
      </c>
    </row>
    <row r="25" spans="1:12" ht="15.75" thickBot="1">
      <c r="A25" s="21" t="s">
        <v>232</v>
      </c>
      <c r="B25" s="21" t="s">
        <v>773</v>
      </c>
      <c r="C25" s="22">
        <v>311.8</v>
      </c>
      <c r="D25" s="24">
        <v>0.75</v>
      </c>
      <c r="E25" s="23">
        <v>0.80600000000000005</v>
      </c>
      <c r="F25" s="22">
        <v>1.8620000000000001</v>
      </c>
      <c r="G25" s="22">
        <v>1</v>
      </c>
      <c r="H25" s="22">
        <v>3</v>
      </c>
      <c r="I25" s="22">
        <v>30</v>
      </c>
      <c r="J25" s="22">
        <v>2</v>
      </c>
      <c r="K25" s="22">
        <v>0</v>
      </c>
      <c r="L25" s="22">
        <v>-3</v>
      </c>
    </row>
    <row r="26" spans="1:12" ht="15.75" thickBot="1">
      <c r="A26" s="21" t="s">
        <v>232</v>
      </c>
      <c r="B26" s="21" t="s">
        <v>1016</v>
      </c>
      <c r="C26" s="22">
        <v>292.60000000000002</v>
      </c>
      <c r="D26" s="23">
        <v>0.53600000000000003</v>
      </c>
      <c r="E26" s="24">
        <v>0.75</v>
      </c>
      <c r="F26" s="22">
        <v>1.7410000000000001</v>
      </c>
      <c r="G26" s="22">
        <v>0</v>
      </c>
      <c r="H26" s="22">
        <v>9</v>
      </c>
      <c r="I26" s="22">
        <v>24</v>
      </c>
      <c r="J26" s="22">
        <v>1</v>
      </c>
      <c r="K26" s="22">
        <v>1</v>
      </c>
      <c r="L26" s="22">
        <v>-3</v>
      </c>
    </row>
    <row r="27" spans="1:12" ht="15.75" thickBot="1">
      <c r="A27" s="21" t="s">
        <v>232</v>
      </c>
      <c r="B27" s="21" t="s">
        <v>1017</v>
      </c>
      <c r="C27" s="22">
        <v>303.60000000000002</v>
      </c>
      <c r="D27" s="23">
        <v>0.60699999999999998</v>
      </c>
      <c r="E27" s="23">
        <v>0.66700000000000004</v>
      </c>
      <c r="F27" s="22">
        <v>1.708</v>
      </c>
      <c r="G27" s="22">
        <v>0</v>
      </c>
      <c r="H27" s="22">
        <v>9</v>
      </c>
      <c r="I27" s="22">
        <v>22</v>
      </c>
      <c r="J27" s="22">
        <v>4</v>
      </c>
      <c r="K27" s="22">
        <v>1</v>
      </c>
      <c r="L27" s="22">
        <v>-3</v>
      </c>
    </row>
    <row r="28" spans="1:12" ht="15.75" thickBot="1">
      <c r="A28" s="21" t="s">
        <v>232</v>
      </c>
      <c r="B28" s="21" t="s">
        <v>631</v>
      </c>
      <c r="C28" s="22">
        <v>307</v>
      </c>
      <c r="D28" s="23">
        <v>0.57099999999999995</v>
      </c>
      <c r="E28" s="23">
        <v>0.61099999999999999</v>
      </c>
      <c r="F28" s="22">
        <v>1.6819999999999999</v>
      </c>
      <c r="G28" s="22">
        <v>0</v>
      </c>
      <c r="H28" s="22">
        <v>8</v>
      </c>
      <c r="I28" s="22">
        <v>23</v>
      </c>
      <c r="J28" s="22">
        <v>5</v>
      </c>
      <c r="K28" s="22">
        <v>0</v>
      </c>
      <c r="L28" s="22">
        <v>-3</v>
      </c>
    </row>
    <row r="29" spans="1:12" ht="15.75" thickBot="1">
      <c r="A29" s="21" t="s">
        <v>232</v>
      </c>
      <c r="B29" s="21" t="s">
        <v>593</v>
      </c>
      <c r="C29" s="22">
        <v>284.5</v>
      </c>
      <c r="D29" s="24">
        <v>0.5</v>
      </c>
      <c r="E29" s="23">
        <v>0.72199999999999998</v>
      </c>
      <c r="F29" s="22">
        <v>1.7310000000000001</v>
      </c>
      <c r="G29" s="22">
        <v>0</v>
      </c>
      <c r="H29" s="22">
        <v>8</v>
      </c>
      <c r="I29" s="22">
        <v>25</v>
      </c>
      <c r="J29" s="22">
        <v>1</v>
      </c>
      <c r="K29" s="22">
        <v>2</v>
      </c>
      <c r="L29" s="22">
        <v>-3</v>
      </c>
    </row>
    <row r="30" spans="1:12" ht="15.75" thickBot="1">
      <c r="A30" s="21" t="s">
        <v>232</v>
      </c>
      <c r="B30" s="21" t="s">
        <v>532</v>
      </c>
      <c r="C30" s="22">
        <v>298.3</v>
      </c>
      <c r="D30" s="24">
        <v>0.5</v>
      </c>
      <c r="E30" s="23">
        <v>0.44400000000000001</v>
      </c>
      <c r="F30" s="22">
        <v>1.5629999999999999</v>
      </c>
      <c r="G30" s="22">
        <v>0</v>
      </c>
      <c r="H30" s="22">
        <v>8</v>
      </c>
      <c r="I30" s="22">
        <v>24</v>
      </c>
      <c r="J30" s="22">
        <v>3</v>
      </c>
      <c r="K30" s="22">
        <v>1</v>
      </c>
      <c r="L30" s="22">
        <v>-3</v>
      </c>
    </row>
    <row r="31" spans="1:12" ht="15.75" thickBot="1">
      <c r="A31" s="21" t="s">
        <v>232</v>
      </c>
      <c r="B31" s="21" t="s">
        <v>803</v>
      </c>
      <c r="C31" s="22">
        <v>290.2</v>
      </c>
      <c r="D31" s="23">
        <v>0.71399999999999997</v>
      </c>
      <c r="E31" s="23">
        <v>0.69399999999999995</v>
      </c>
      <c r="F31" s="22">
        <v>1.72</v>
      </c>
      <c r="G31" s="22">
        <v>0</v>
      </c>
      <c r="H31" s="22">
        <v>8</v>
      </c>
      <c r="I31" s="22">
        <v>24</v>
      </c>
      <c r="J31" s="22">
        <v>3</v>
      </c>
      <c r="K31" s="22">
        <v>1</v>
      </c>
      <c r="L31" s="22">
        <v>-3</v>
      </c>
    </row>
    <row r="32" spans="1:12" ht="15.75" thickBot="1">
      <c r="A32" s="21" t="s">
        <v>232</v>
      </c>
      <c r="B32" s="21" t="s">
        <v>1018</v>
      </c>
      <c r="C32" s="22">
        <v>295.10000000000002</v>
      </c>
      <c r="D32" s="23">
        <v>0.57099999999999995</v>
      </c>
      <c r="E32" s="23">
        <v>0.66700000000000004</v>
      </c>
      <c r="F32" s="22">
        <v>1.667</v>
      </c>
      <c r="G32" s="22">
        <v>1</v>
      </c>
      <c r="H32" s="22">
        <v>7</v>
      </c>
      <c r="I32" s="22">
        <v>22</v>
      </c>
      <c r="J32" s="22">
        <v>6</v>
      </c>
      <c r="K32" s="22">
        <v>0</v>
      </c>
      <c r="L32" s="22">
        <v>-3</v>
      </c>
    </row>
    <row r="33" spans="1:12" ht="15.75" thickBot="1">
      <c r="A33" s="21" t="s">
        <v>232</v>
      </c>
      <c r="B33" s="21" t="s">
        <v>1019</v>
      </c>
      <c r="C33" s="22">
        <v>303.3</v>
      </c>
      <c r="D33" s="24">
        <v>0.5</v>
      </c>
      <c r="E33" s="23">
        <v>0.66700000000000004</v>
      </c>
      <c r="F33" s="22">
        <v>1.75</v>
      </c>
      <c r="G33" s="22">
        <v>0</v>
      </c>
      <c r="H33" s="22">
        <v>8</v>
      </c>
      <c r="I33" s="22">
        <v>23</v>
      </c>
      <c r="J33" s="22">
        <v>5</v>
      </c>
      <c r="K33" s="22">
        <v>0</v>
      </c>
      <c r="L33" s="22">
        <v>-3</v>
      </c>
    </row>
    <row r="34" spans="1:12" ht="15.75" thickBot="1">
      <c r="A34" s="21" t="s">
        <v>857</v>
      </c>
      <c r="B34" s="21" t="s">
        <v>509</v>
      </c>
      <c r="C34" s="22">
        <v>301.7</v>
      </c>
      <c r="D34" s="24">
        <v>0.5</v>
      </c>
      <c r="E34" s="23">
        <v>0.63900000000000001</v>
      </c>
      <c r="F34" s="22">
        <v>1.7829999999999999</v>
      </c>
      <c r="G34" s="22">
        <v>0</v>
      </c>
      <c r="H34" s="22">
        <v>5</v>
      </c>
      <c r="I34" s="22">
        <v>28</v>
      </c>
      <c r="J34" s="22">
        <v>3</v>
      </c>
      <c r="K34" s="22">
        <v>0</v>
      </c>
      <c r="L34" s="22">
        <v>-2</v>
      </c>
    </row>
    <row r="35" spans="1:12" ht="15.75" thickBot="1">
      <c r="A35" s="21" t="s">
        <v>857</v>
      </c>
      <c r="B35" s="21" t="s">
        <v>809</v>
      </c>
      <c r="C35" s="22">
        <v>285.89999999999998</v>
      </c>
      <c r="D35" s="23">
        <v>0.60699999999999998</v>
      </c>
      <c r="E35" s="24">
        <v>0.5</v>
      </c>
      <c r="F35" s="22">
        <v>1.722</v>
      </c>
      <c r="G35" s="22">
        <v>0</v>
      </c>
      <c r="H35" s="22">
        <v>6</v>
      </c>
      <c r="I35" s="22">
        <v>26</v>
      </c>
      <c r="J35" s="22">
        <v>4</v>
      </c>
      <c r="K35" s="22">
        <v>0</v>
      </c>
      <c r="L35" s="22">
        <v>-2</v>
      </c>
    </row>
    <row r="36" spans="1:12" ht="15.75" thickBot="1">
      <c r="A36" s="21" t="s">
        <v>857</v>
      </c>
      <c r="B36" s="21" t="s">
        <v>543</v>
      </c>
      <c r="C36" s="22">
        <v>310.7</v>
      </c>
      <c r="D36" s="23">
        <v>0.64300000000000002</v>
      </c>
      <c r="E36" s="23">
        <v>0.77800000000000002</v>
      </c>
      <c r="F36" s="22">
        <v>1.786</v>
      </c>
      <c r="G36" s="22">
        <v>0</v>
      </c>
      <c r="H36" s="22">
        <v>7</v>
      </c>
      <c r="I36" s="22">
        <v>24</v>
      </c>
      <c r="J36" s="22">
        <v>5</v>
      </c>
      <c r="K36" s="22">
        <v>0</v>
      </c>
      <c r="L36" s="22">
        <v>-2</v>
      </c>
    </row>
    <row r="37" spans="1:12" ht="15.75" thickBot="1">
      <c r="A37" s="21" t="s">
        <v>857</v>
      </c>
      <c r="B37" s="21" t="s">
        <v>691</v>
      </c>
      <c r="C37" s="22">
        <v>279.60000000000002</v>
      </c>
      <c r="D37" s="24">
        <v>0.5</v>
      </c>
      <c r="E37" s="23">
        <v>0.69399999999999995</v>
      </c>
      <c r="F37" s="22">
        <v>1.68</v>
      </c>
      <c r="G37" s="22">
        <v>0</v>
      </c>
      <c r="H37" s="22">
        <v>9</v>
      </c>
      <c r="I37" s="22">
        <v>20</v>
      </c>
      <c r="J37" s="22">
        <v>7</v>
      </c>
      <c r="K37" s="22">
        <v>0</v>
      </c>
      <c r="L37" s="22">
        <v>-2</v>
      </c>
    </row>
    <row r="38" spans="1:12" ht="15.75" thickBot="1">
      <c r="A38" s="21" t="s">
        <v>857</v>
      </c>
      <c r="B38" s="21" t="s">
        <v>679</v>
      </c>
      <c r="C38" s="22">
        <v>292.5</v>
      </c>
      <c r="D38" s="23">
        <v>0.64300000000000002</v>
      </c>
      <c r="E38" s="23">
        <v>0.63900000000000001</v>
      </c>
      <c r="F38" s="22">
        <v>1.7390000000000001</v>
      </c>
      <c r="G38" s="22">
        <v>0</v>
      </c>
      <c r="H38" s="22">
        <v>7</v>
      </c>
      <c r="I38" s="22">
        <v>25</v>
      </c>
      <c r="J38" s="22">
        <v>3</v>
      </c>
      <c r="K38" s="22">
        <v>1</v>
      </c>
      <c r="L38" s="22">
        <v>-2</v>
      </c>
    </row>
    <row r="39" spans="1:12" ht="15.75" thickBot="1">
      <c r="A39" s="21" t="s">
        <v>857</v>
      </c>
      <c r="B39" s="21" t="s">
        <v>1020</v>
      </c>
      <c r="C39" s="22">
        <v>291.8</v>
      </c>
      <c r="D39" s="23">
        <v>0.60699999999999998</v>
      </c>
      <c r="E39" s="24">
        <v>0.75</v>
      </c>
      <c r="F39" s="22">
        <v>1.9259999999999999</v>
      </c>
      <c r="G39" s="22">
        <v>0</v>
      </c>
      <c r="H39" s="22">
        <v>6</v>
      </c>
      <c r="I39" s="22">
        <v>26</v>
      </c>
      <c r="J39" s="22">
        <v>4</v>
      </c>
      <c r="K39" s="22">
        <v>0</v>
      </c>
      <c r="L39" s="22">
        <v>-2</v>
      </c>
    </row>
    <row r="40" spans="1:12" ht="15.75" thickBot="1">
      <c r="A40" s="21" t="s">
        <v>857</v>
      </c>
      <c r="B40" s="21" t="s">
        <v>1021</v>
      </c>
      <c r="C40" s="22">
        <v>293.2</v>
      </c>
      <c r="D40" s="24">
        <v>0.5</v>
      </c>
      <c r="E40" s="23">
        <v>0.69399999999999995</v>
      </c>
      <c r="F40" s="22">
        <v>1.68</v>
      </c>
      <c r="G40" s="22">
        <v>0</v>
      </c>
      <c r="H40" s="22">
        <v>8</v>
      </c>
      <c r="I40" s="22">
        <v>22</v>
      </c>
      <c r="J40" s="22">
        <v>6</v>
      </c>
      <c r="K40" s="22">
        <v>0</v>
      </c>
      <c r="L40" s="22">
        <v>-2</v>
      </c>
    </row>
    <row r="41" spans="1:12" ht="15.75" thickBot="1">
      <c r="A41" s="21" t="s">
        <v>857</v>
      </c>
      <c r="B41" s="21" t="s">
        <v>1022</v>
      </c>
      <c r="C41" s="22">
        <v>318.3</v>
      </c>
      <c r="D41" s="23">
        <v>0.57099999999999995</v>
      </c>
      <c r="E41" s="23">
        <v>0.72199999999999998</v>
      </c>
      <c r="F41" s="22">
        <v>1.7310000000000001</v>
      </c>
      <c r="G41" s="22">
        <v>0</v>
      </c>
      <c r="H41" s="22">
        <v>10</v>
      </c>
      <c r="I41" s="22">
        <v>18</v>
      </c>
      <c r="J41" s="22">
        <v>8</v>
      </c>
      <c r="K41" s="22">
        <v>0</v>
      </c>
      <c r="L41" s="22">
        <v>-2</v>
      </c>
    </row>
    <row r="42" spans="1:12" ht="15.75" thickBot="1">
      <c r="A42" s="21" t="s">
        <v>857</v>
      </c>
      <c r="B42" s="21" t="s">
        <v>647</v>
      </c>
      <c r="C42" s="22">
        <v>316.10000000000002</v>
      </c>
      <c r="D42" s="23">
        <v>0.59299999999999997</v>
      </c>
      <c r="E42" s="23">
        <v>0.74299999999999999</v>
      </c>
      <c r="F42" s="22">
        <v>1.6919999999999999</v>
      </c>
      <c r="G42" s="22">
        <v>0</v>
      </c>
      <c r="H42" s="22">
        <v>8</v>
      </c>
      <c r="I42" s="22">
        <v>21</v>
      </c>
      <c r="J42" s="22">
        <v>6</v>
      </c>
      <c r="K42" s="22">
        <v>0</v>
      </c>
      <c r="L42" s="22">
        <v>-2</v>
      </c>
    </row>
    <row r="43" spans="1:12" ht="15.75" thickBot="1">
      <c r="A43" s="21" t="s">
        <v>246</v>
      </c>
      <c r="B43" s="21" t="s">
        <v>562</v>
      </c>
      <c r="C43" s="22">
        <v>293.89999999999998</v>
      </c>
      <c r="D43" s="23">
        <v>0.71399999999999997</v>
      </c>
      <c r="E43" s="23">
        <v>0.72199999999999998</v>
      </c>
      <c r="F43" s="22">
        <v>1.7310000000000001</v>
      </c>
      <c r="G43" s="22">
        <v>1</v>
      </c>
      <c r="H43" s="22">
        <v>6</v>
      </c>
      <c r="I43" s="22">
        <v>23</v>
      </c>
      <c r="J43" s="22">
        <v>5</v>
      </c>
      <c r="K43" s="22">
        <v>1</v>
      </c>
      <c r="L43" s="22">
        <v>-1</v>
      </c>
    </row>
    <row r="44" spans="1:12" ht="15.75" thickBot="1">
      <c r="A44" s="21" t="s">
        <v>246</v>
      </c>
      <c r="B44" s="21" t="s">
        <v>743</v>
      </c>
      <c r="C44" s="22">
        <v>296.89999999999998</v>
      </c>
      <c r="D44" s="23">
        <v>0.60699999999999998</v>
      </c>
      <c r="E44" s="23">
        <v>0.61099999999999999</v>
      </c>
      <c r="F44" s="22">
        <v>1.909</v>
      </c>
      <c r="G44" s="22">
        <v>0</v>
      </c>
      <c r="H44" s="22">
        <v>6</v>
      </c>
      <c r="I44" s="22">
        <v>26</v>
      </c>
      <c r="J44" s="22">
        <v>3</v>
      </c>
      <c r="K44" s="22">
        <v>1</v>
      </c>
      <c r="L44" s="22">
        <v>-1</v>
      </c>
    </row>
    <row r="45" spans="1:12" ht="15.75" thickBot="1">
      <c r="A45" s="21" t="s">
        <v>246</v>
      </c>
      <c r="B45" s="21" t="s">
        <v>731</v>
      </c>
      <c r="C45" s="22">
        <v>289.8</v>
      </c>
      <c r="D45" s="23">
        <v>0.46400000000000002</v>
      </c>
      <c r="E45" s="23">
        <v>0.66700000000000004</v>
      </c>
      <c r="F45" s="22">
        <v>1.875</v>
      </c>
      <c r="G45" s="22">
        <v>0</v>
      </c>
      <c r="H45" s="22">
        <v>5</v>
      </c>
      <c r="I45" s="22">
        <v>27</v>
      </c>
      <c r="J45" s="22">
        <v>4</v>
      </c>
      <c r="K45" s="22">
        <v>0</v>
      </c>
      <c r="L45" s="22">
        <v>-1</v>
      </c>
    </row>
    <row r="46" spans="1:12" ht="15.75" thickBot="1">
      <c r="A46" s="21" t="s">
        <v>246</v>
      </c>
      <c r="B46" s="21" t="s">
        <v>1023</v>
      </c>
      <c r="C46" s="22">
        <v>287.8</v>
      </c>
      <c r="D46" s="23">
        <v>0.64300000000000002</v>
      </c>
      <c r="E46" s="23">
        <v>0.63900000000000001</v>
      </c>
      <c r="F46" s="22">
        <v>1.7829999999999999</v>
      </c>
      <c r="G46" s="22">
        <v>0</v>
      </c>
      <c r="H46" s="22">
        <v>8</v>
      </c>
      <c r="I46" s="22">
        <v>22</v>
      </c>
      <c r="J46" s="22">
        <v>5</v>
      </c>
      <c r="K46" s="22">
        <v>1</v>
      </c>
      <c r="L46" s="22">
        <v>-1</v>
      </c>
    </row>
    <row r="47" spans="1:12" ht="15.75" thickBot="1">
      <c r="A47" s="21" t="s">
        <v>246</v>
      </c>
      <c r="B47" s="21" t="s">
        <v>793</v>
      </c>
      <c r="C47" s="22">
        <v>316</v>
      </c>
      <c r="D47" s="23">
        <v>0.60699999999999998</v>
      </c>
      <c r="E47" s="23">
        <v>0.77800000000000002</v>
      </c>
      <c r="F47" s="22">
        <v>1.786</v>
      </c>
      <c r="G47" s="22">
        <v>0</v>
      </c>
      <c r="H47" s="22">
        <v>7</v>
      </c>
      <c r="I47" s="22">
        <v>24</v>
      </c>
      <c r="J47" s="22">
        <v>4</v>
      </c>
      <c r="K47" s="22">
        <v>1</v>
      </c>
      <c r="L47" s="22">
        <v>-1</v>
      </c>
    </row>
    <row r="48" spans="1:12" ht="15.75" thickBot="1">
      <c r="A48" s="21" t="s">
        <v>246</v>
      </c>
      <c r="B48" s="21" t="s">
        <v>581</v>
      </c>
      <c r="C48" s="22">
        <v>293.5</v>
      </c>
      <c r="D48" s="24">
        <v>0.5</v>
      </c>
      <c r="E48" s="23">
        <v>0.72199999999999998</v>
      </c>
      <c r="F48" s="22">
        <v>1.7310000000000001</v>
      </c>
      <c r="G48" s="22">
        <v>0</v>
      </c>
      <c r="H48" s="22">
        <v>8</v>
      </c>
      <c r="I48" s="22">
        <v>21</v>
      </c>
      <c r="J48" s="22">
        <v>7</v>
      </c>
      <c r="K48" s="22">
        <v>0</v>
      </c>
      <c r="L48" s="22">
        <v>-1</v>
      </c>
    </row>
    <row r="49" spans="1:12" ht="15.75" thickBot="1">
      <c r="A49" s="21" t="s">
        <v>246</v>
      </c>
      <c r="B49" s="21" t="s">
        <v>545</v>
      </c>
      <c r="C49" s="22">
        <v>281.7</v>
      </c>
      <c r="D49" s="23">
        <v>0.60699999999999998</v>
      </c>
      <c r="E49" s="23">
        <v>0.61099999999999999</v>
      </c>
      <c r="F49" s="22">
        <v>1.6359999999999999</v>
      </c>
      <c r="G49" s="22">
        <v>0</v>
      </c>
      <c r="H49" s="22">
        <v>10</v>
      </c>
      <c r="I49" s="22">
        <v>18</v>
      </c>
      <c r="J49" s="22">
        <v>7</v>
      </c>
      <c r="K49" s="22">
        <v>1</v>
      </c>
      <c r="L49" s="22">
        <v>-1</v>
      </c>
    </row>
    <row r="50" spans="1:12" ht="15.75" thickBot="1">
      <c r="A50" s="21" t="s">
        <v>246</v>
      </c>
      <c r="B50" s="21" t="s">
        <v>767</v>
      </c>
      <c r="C50" s="22">
        <v>311.2</v>
      </c>
      <c r="D50" s="23">
        <v>0.64300000000000002</v>
      </c>
      <c r="E50" s="23">
        <v>0.74299999999999999</v>
      </c>
      <c r="F50" s="22">
        <v>1.8080000000000001</v>
      </c>
      <c r="G50" s="22">
        <v>0</v>
      </c>
      <c r="H50" s="22">
        <v>6</v>
      </c>
      <c r="I50" s="22">
        <v>24</v>
      </c>
      <c r="J50" s="22">
        <v>5</v>
      </c>
      <c r="K50" s="22">
        <v>0</v>
      </c>
      <c r="L50" s="22">
        <v>-1</v>
      </c>
    </row>
    <row r="51" spans="1:12" ht="15.75" thickBot="1">
      <c r="A51" s="21" t="s">
        <v>246</v>
      </c>
      <c r="B51" s="21" t="s">
        <v>587</v>
      </c>
      <c r="C51" s="22">
        <v>313.39999999999998</v>
      </c>
      <c r="D51" s="23">
        <v>0.67900000000000005</v>
      </c>
      <c r="E51" s="23">
        <v>0.629</v>
      </c>
      <c r="F51" s="22">
        <v>1.7729999999999999</v>
      </c>
      <c r="G51" s="22">
        <v>0</v>
      </c>
      <c r="H51" s="22">
        <v>6</v>
      </c>
      <c r="I51" s="22">
        <v>24</v>
      </c>
      <c r="J51" s="22">
        <v>5</v>
      </c>
      <c r="K51" s="22">
        <v>0</v>
      </c>
      <c r="L51" s="22">
        <v>-1</v>
      </c>
    </row>
    <row r="52" spans="1:12" ht="15.75" thickBot="1">
      <c r="A52" s="21" t="s">
        <v>1024</v>
      </c>
      <c r="B52" s="21" t="s">
        <v>781</v>
      </c>
      <c r="C52" s="22">
        <v>294.5</v>
      </c>
      <c r="D52" s="23">
        <v>0.64300000000000002</v>
      </c>
      <c r="E52" s="23">
        <v>0.69399999999999995</v>
      </c>
      <c r="F52" s="22">
        <v>1.96</v>
      </c>
      <c r="G52" s="22">
        <v>0</v>
      </c>
      <c r="H52" s="22">
        <v>5</v>
      </c>
      <c r="I52" s="22">
        <v>26</v>
      </c>
      <c r="J52" s="22">
        <v>5</v>
      </c>
      <c r="K52" s="22">
        <v>0</v>
      </c>
      <c r="L52" s="22" t="s">
        <v>121</v>
      </c>
    </row>
    <row r="53" spans="1:12" ht="15.75" thickBot="1">
      <c r="A53" s="21" t="s">
        <v>1024</v>
      </c>
      <c r="B53" s="21" t="s">
        <v>1025</v>
      </c>
      <c r="C53" s="22">
        <v>300.8</v>
      </c>
      <c r="D53" s="23">
        <v>0.64300000000000002</v>
      </c>
      <c r="E53" s="23">
        <v>0.66700000000000004</v>
      </c>
      <c r="F53" s="22">
        <v>1.708</v>
      </c>
      <c r="G53" s="22">
        <v>0</v>
      </c>
      <c r="H53" s="22">
        <v>11</v>
      </c>
      <c r="I53" s="22">
        <v>16</v>
      </c>
      <c r="J53" s="22">
        <v>7</v>
      </c>
      <c r="K53" s="22">
        <v>2</v>
      </c>
      <c r="L53" s="22" t="s">
        <v>121</v>
      </c>
    </row>
    <row r="54" spans="1:12" ht="15.75" thickBot="1">
      <c r="A54" s="21" t="s">
        <v>1024</v>
      </c>
      <c r="B54" s="21" t="s">
        <v>1026</v>
      </c>
      <c r="C54" s="22">
        <v>300.2</v>
      </c>
      <c r="D54" s="24">
        <v>0.75</v>
      </c>
      <c r="E54" s="23">
        <v>0.55600000000000005</v>
      </c>
      <c r="F54" s="22">
        <v>1.55</v>
      </c>
      <c r="G54" s="22">
        <v>0</v>
      </c>
      <c r="H54" s="22">
        <v>9</v>
      </c>
      <c r="I54" s="22">
        <v>19</v>
      </c>
      <c r="J54" s="22">
        <v>7</v>
      </c>
      <c r="K54" s="22">
        <v>1</v>
      </c>
      <c r="L54" s="22" t="s">
        <v>121</v>
      </c>
    </row>
    <row r="55" spans="1:12" ht="15.75" thickBot="1">
      <c r="A55" s="21" t="s">
        <v>1024</v>
      </c>
      <c r="B55" s="21" t="s">
        <v>645</v>
      </c>
      <c r="C55" s="22">
        <v>298.3</v>
      </c>
      <c r="D55" s="24">
        <v>0.5</v>
      </c>
      <c r="E55" s="23">
        <v>0.72199999999999998</v>
      </c>
      <c r="F55" s="22">
        <v>1.8460000000000001</v>
      </c>
      <c r="G55" s="22">
        <v>0</v>
      </c>
      <c r="H55" s="22">
        <v>6</v>
      </c>
      <c r="I55" s="22">
        <v>24</v>
      </c>
      <c r="J55" s="22">
        <v>6</v>
      </c>
      <c r="K55" s="22">
        <v>0</v>
      </c>
      <c r="L55" s="22" t="s">
        <v>121</v>
      </c>
    </row>
    <row r="56" spans="1:12" ht="15.75" thickBot="1">
      <c r="A56" s="21" t="s">
        <v>1024</v>
      </c>
      <c r="B56" s="21" t="s">
        <v>1027</v>
      </c>
      <c r="C56" s="22">
        <v>284.10000000000002</v>
      </c>
      <c r="D56" s="23">
        <v>0.57099999999999995</v>
      </c>
      <c r="E56" s="23">
        <v>0.63900000000000001</v>
      </c>
      <c r="F56" s="22">
        <v>1.8260000000000001</v>
      </c>
      <c r="G56" s="22">
        <v>0</v>
      </c>
      <c r="H56" s="22">
        <v>4</v>
      </c>
      <c r="I56" s="22">
        <v>28</v>
      </c>
      <c r="J56" s="22">
        <v>4</v>
      </c>
      <c r="K56" s="22">
        <v>0</v>
      </c>
      <c r="L56" s="22" t="s">
        <v>121</v>
      </c>
    </row>
    <row r="57" spans="1:12" ht="15.75" thickBot="1">
      <c r="A57" s="21" t="s">
        <v>1024</v>
      </c>
      <c r="B57" s="21" t="s">
        <v>1028</v>
      </c>
      <c r="C57" s="22">
        <v>281.60000000000002</v>
      </c>
      <c r="D57" s="23">
        <v>0.53600000000000003</v>
      </c>
      <c r="E57" s="23">
        <v>0.72199999999999998</v>
      </c>
      <c r="F57" s="22">
        <v>1.6919999999999999</v>
      </c>
      <c r="G57" s="22">
        <v>0</v>
      </c>
      <c r="H57" s="22">
        <v>8</v>
      </c>
      <c r="I57" s="22">
        <v>20</v>
      </c>
      <c r="J57" s="22">
        <v>8</v>
      </c>
      <c r="K57" s="22">
        <v>0</v>
      </c>
      <c r="L57" s="22" t="s">
        <v>121</v>
      </c>
    </row>
    <row r="58" spans="1:12" ht="15.75" thickBot="1">
      <c r="A58" s="21" t="s">
        <v>1024</v>
      </c>
      <c r="B58" s="21" t="s">
        <v>537</v>
      </c>
      <c r="C58" s="22">
        <v>294</v>
      </c>
      <c r="D58" s="23">
        <v>0.53600000000000003</v>
      </c>
      <c r="E58" s="23">
        <v>0.47199999999999998</v>
      </c>
      <c r="F58" s="22">
        <v>1.706</v>
      </c>
      <c r="G58" s="22">
        <v>0</v>
      </c>
      <c r="H58" s="22">
        <v>7</v>
      </c>
      <c r="I58" s="22">
        <v>22</v>
      </c>
      <c r="J58" s="22">
        <v>7</v>
      </c>
      <c r="K58" s="22">
        <v>0</v>
      </c>
      <c r="L58" s="22" t="s">
        <v>121</v>
      </c>
    </row>
    <row r="59" spans="1:12" ht="15.75" thickBot="1">
      <c r="A59" s="21" t="s">
        <v>1024</v>
      </c>
      <c r="B59" s="21" t="s">
        <v>512</v>
      </c>
      <c r="C59" s="22">
        <v>302.7</v>
      </c>
      <c r="D59" s="23">
        <v>0.71399999999999997</v>
      </c>
      <c r="E59" s="23">
        <v>0.58299999999999996</v>
      </c>
      <c r="F59" s="22">
        <v>1.714</v>
      </c>
      <c r="G59" s="22">
        <v>0</v>
      </c>
      <c r="H59" s="22">
        <v>7</v>
      </c>
      <c r="I59" s="22">
        <v>22</v>
      </c>
      <c r="J59" s="22">
        <v>7</v>
      </c>
      <c r="K59" s="22">
        <v>0</v>
      </c>
      <c r="L59" s="22" t="s">
        <v>121</v>
      </c>
    </row>
    <row r="60" spans="1:12" ht="15.75" thickBot="1">
      <c r="A60" s="21" t="s">
        <v>1024</v>
      </c>
      <c r="B60" s="21" t="s">
        <v>667</v>
      </c>
      <c r="C60" s="22">
        <v>297.39999999999998</v>
      </c>
      <c r="D60" s="23">
        <v>0.53600000000000003</v>
      </c>
      <c r="E60" s="23">
        <v>0.63900000000000001</v>
      </c>
      <c r="F60" s="22">
        <v>1.696</v>
      </c>
      <c r="G60" s="22">
        <v>0</v>
      </c>
      <c r="H60" s="22">
        <v>8</v>
      </c>
      <c r="I60" s="22">
        <v>20</v>
      </c>
      <c r="J60" s="22">
        <v>8</v>
      </c>
      <c r="K60" s="22">
        <v>0</v>
      </c>
      <c r="L60" s="22" t="s">
        <v>121</v>
      </c>
    </row>
    <row r="61" spans="1:12" ht="15.75" thickBot="1">
      <c r="A61" s="21" t="s">
        <v>1029</v>
      </c>
      <c r="B61" s="21" t="s">
        <v>725</v>
      </c>
      <c r="C61" s="22">
        <v>296.3</v>
      </c>
      <c r="D61" s="23">
        <v>0.64300000000000002</v>
      </c>
      <c r="E61" s="23">
        <v>0.69399999999999995</v>
      </c>
      <c r="F61" s="22">
        <v>1.96</v>
      </c>
      <c r="G61" s="22">
        <v>0</v>
      </c>
      <c r="H61" s="22">
        <v>2</v>
      </c>
      <c r="I61" s="22">
        <v>31</v>
      </c>
      <c r="J61" s="22">
        <v>3</v>
      </c>
      <c r="K61" s="22">
        <v>0</v>
      </c>
      <c r="L61" s="22">
        <v>1</v>
      </c>
    </row>
    <row r="62" spans="1:12" ht="15.75" thickBot="1">
      <c r="A62" s="21" t="s">
        <v>1029</v>
      </c>
      <c r="B62" s="21" t="s">
        <v>685</v>
      </c>
      <c r="C62" s="22">
        <v>304.39999999999998</v>
      </c>
      <c r="D62" s="23">
        <v>0.64300000000000002</v>
      </c>
      <c r="E62" s="23">
        <v>0.66700000000000004</v>
      </c>
      <c r="F62" s="22">
        <v>1.875</v>
      </c>
      <c r="G62" s="22">
        <v>0</v>
      </c>
      <c r="H62" s="22">
        <v>4</v>
      </c>
      <c r="I62" s="22">
        <v>27</v>
      </c>
      <c r="J62" s="22">
        <v>5</v>
      </c>
      <c r="K62" s="22">
        <v>0</v>
      </c>
      <c r="L62" s="22">
        <v>1</v>
      </c>
    </row>
    <row r="63" spans="1:12" ht="15.75" thickBot="1">
      <c r="A63" s="21" t="s">
        <v>1029</v>
      </c>
      <c r="B63" s="21" t="s">
        <v>1030</v>
      </c>
      <c r="C63" s="22">
        <v>280.8</v>
      </c>
      <c r="D63" s="23">
        <v>0.60699999999999998</v>
      </c>
      <c r="E63" s="23">
        <v>0.69399999999999995</v>
      </c>
      <c r="F63" s="22">
        <v>1.88</v>
      </c>
      <c r="G63" s="22">
        <v>0</v>
      </c>
      <c r="H63" s="22">
        <v>5</v>
      </c>
      <c r="I63" s="22">
        <v>27</v>
      </c>
      <c r="J63" s="22">
        <v>3</v>
      </c>
      <c r="K63" s="22">
        <v>0</v>
      </c>
      <c r="L63" s="22">
        <v>1</v>
      </c>
    </row>
    <row r="64" spans="1:12" ht="15.75" thickBot="1">
      <c r="A64" s="21" t="s">
        <v>1029</v>
      </c>
      <c r="B64" s="21" t="s">
        <v>1031</v>
      </c>
      <c r="C64" s="22">
        <v>307.89999999999998</v>
      </c>
      <c r="D64" s="23">
        <v>0.60699999999999998</v>
      </c>
      <c r="E64" s="23">
        <v>0.66700000000000004</v>
      </c>
      <c r="F64" s="22">
        <v>1.792</v>
      </c>
      <c r="G64" s="22">
        <v>0</v>
      </c>
      <c r="H64" s="22">
        <v>7</v>
      </c>
      <c r="I64" s="22">
        <v>22</v>
      </c>
      <c r="J64" s="22">
        <v>6</v>
      </c>
      <c r="K64" s="22">
        <v>1</v>
      </c>
      <c r="L64" s="22">
        <v>1</v>
      </c>
    </row>
    <row r="65" spans="1:12" ht="15.75" thickBot="1">
      <c r="A65" s="21" t="s">
        <v>1029</v>
      </c>
      <c r="B65" s="21" t="s">
        <v>1032</v>
      </c>
      <c r="C65" s="22">
        <v>280.60000000000002</v>
      </c>
      <c r="D65" s="23">
        <v>0.67900000000000005</v>
      </c>
      <c r="E65" s="23">
        <v>0.66700000000000004</v>
      </c>
      <c r="F65" s="22">
        <v>1.875</v>
      </c>
      <c r="G65" s="22">
        <v>0</v>
      </c>
      <c r="H65" s="22">
        <v>4</v>
      </c>
      <c r="I65" s="22">
        <v>27</v>
      </c>
      <c r="J65" s="22">
        <v>5</v>
      </c>
      <c r="K65" s="22">
        <v>0</v>
      </c>
      <c r="L65" s="22">
        <v>1</v>
      </c>
    </row>
    <row r="66" spans="1:12" ht="15.75" thickBot="1">
      <c r="A66" s="21" t="s">
        <v>1029</v>
      </c>
      <c r="B66" s="21" t="s">
        <v>1033</v>
      </c>
      <c r="C66" s="22">
        <v>281.2</v>
      </c>
      <c r="D66" s="23">
        <v>0.53600000000000003</v>
      </c>
      <c r="E66" s="23">
        <v>0.61099999999999999</v>
      </c>
      <c r="F66" s="22">
        <v>1.6359999999999999</v>
      </c>
      <c r="G66" s="22">
        <v>0</v>
      </c>
      <c r="H66" s="22">
        <v>8</v>
      </c>
      <c r="I66" s="22">
        <v>20</v>
      </c>
      <c r="J66" s="22">
        <v>7</v>
      </c>
      <c r="K66" s="22">
        <v>1</v>
      </c>
      <c r="L66" s="22">
        <v>1</v>
      </c>
    </row>
    <row r="67" spans="1:12" ht="15.75" thickBot="1">
      <c r="A67" s="21" t="s">
        <v>1029</v>
      </c>
      <c r="B67" s="21" t="s">
        <v>713</v>
      </c>
      <c r="C67" s="22">
        <v>298.39999999999998</v>
      </c>
      <c r="D67" s="23">
        <v>0.32100000000000001</v>
      </c>
      <c r="E67" s="23">
        <v>0.72199999999999998</v>
      </c>
      <c r="F67" s="22">
        <v>1.885</v>
      </c>
      <c r="G67" s="22">
        <v>0</v>
      </c>
      <c r="H67" s="22">
        <v>4</v>
      </c>
      <c r="I67" s="22">
        <v>28</v>
      </c>
      <c r="J67" s="22">
        <v>3</v>
      </c>
      <c r="K67" s="22">
        <v>1</v>
      </c>
      <c r="L67" s="22">
        <v>1</v>
      </c>
    </row>
    <row r="68" spans="1:12" ht="15.75" thickBot="1">
      <c r="A68" s="21" t="s">
        <v>1029</v>
      </c>
      <c r="B68" s="21" t="s">
        <v>643</v>
      </c>
      <c r="C68" s="22">
        <v>292.39999999999998</v>
      </c>
      <c r="D68" s="23">
        <v>0.53600000000000003</v>
      </c>
      <c r="E68" s="23">
        <v>0.52800000000000002</v>
      </c>
      <c r="F68" s="22">
        <v>1.526</v>
      </c>
      <c r="G68" s="22">
        <v>0</v>
      </c>
      <c r="H68" s="22">
        <v>9</v>
      </c>
      <c r="I68" s="22">
        <v>20</v>
      </c>
      <c r="J68" s="22">
        <v>4</v>
      </c>
      <c r="K68" s="22">
        <v>3</v>
      </c>
      <c r="L68" s="22">
        <v>1</v>
      </c>
    </row>
    <row r="69" spans="1:12" ht="15.75" thickBot="1">
      <c r="A69" s="21" t="s">
        <v>1029</v>
      </c>
      <c r="B69" s="21" t="s">
        <v>526</v>
      </c>
      <c r="C69" s="22">
        <v>304.2</v>
      </c>
      <c r="D69" s="24">
        <v>0.5</v>
      </c>
      <c r="E69" s="23">
        <v>0.55600000000000005</v>
      </c>
      <c r="F69" s="22">
        <v>1.8</v>
      </c>
      <c r="G69" s="22">
        <v>0</v>
      </c>
      <c r="H69" s="22">
        <v>6</v>
      </c>
      <c r="I69" s="22">
        <v>23</v>
      </c>
      <c r="J69" s="22">
        <v>7</v>
      </c>
      <c r="K69" s="22">
        <v>0</v>
      </c>
      <c r="L69" s="22">
        <v>1</v>
      </c>
    </row>
    <row r="70" spans="1:12" ht="15.75" thickBot="1">
      <c r="A70" s="21" t="s">
        <v>1029</v>
      </c>
      <c r="B70" s="21" t="s">
        <v>797</v>
      </c>
      <c r="C70" s="22">
        <v>307.3</v>
      </c>
      <c r="D70" s="23">
        <v>0.66700000000000004</v>
      </c>
      <c r="E70" s="23">
        <v>0.57099999999999995</v>
      </c>
      <c r="F70" s="22">
        <v>1.65</v>
      </c>
      <c r="G70" s="22">
        <v>0</v>
      </c>
      <c r="H70" s="22">
        <v>7</v>
      </c>
      <c r="I70" s="22">
        <v>21</v>
      </c>
      <c r="J70" s="22">
        <v>6</v>
      </c>
      <c r="K70" s="22">
        <v>1</v>
      </c>
      <c r="L70" s="22">
        <v>1</v>
      </c>
    </row>
    <row r="71" spans="1:12" ht="15.75" thickBot="1">
      <c r="A71" s="21" t="s">
        <v>848</v>
      </c>
      <c r="B71" s="21" t="s">
        <v>1034</v>
      </c>
      <c r="C71" s="22">
        <v>306</v>
      </c>
      <c r="D71" s="24">
        <v>0.5</v>
      </c>
      <c r="E71" s="23">
        <v>0.66700000000000004</v>
      </c>
      <c r="F71" s="22">
        <v>1.917</v>
      </c>
      <c r="G71" s="22">
        <v>0</v>
      </c>
      <c r="H71" s="22">
        <v>4</v>
      </c>
      <c r="I71" s="22">
        <v>27</v>
      </c>
      <c r="J71" s="22">
        <v>4</v>
      </c>
      <c r="K71" s="22">
        <v>1</v>
      </c>
      <c r="L71" s="22">
        <v>2</v>
      </c>
    </row>
    <row r="72" spans="1:12" ht="15.75" thickBot="1">
      <c r="A72" s="21" t="s">
        <v>848</v>
      </c>
      <c r="B72" s="21" t="s">
        <v>1035</v>
      </c>
      <c r="C72" s="22">
        <v>304.39999999999998</v>
      </c>
      <c r="D72" s="23">
        <v>0.46400000000000002</v>
      </c>
      <c r="E72" s="23">
        <v>0.55600000000000005</v>
      </c>
      <c r="F72" s="22">
        <v>1.5</v>
      </c>
      <c r="G72" s="22">
        <v>1</v>
      </c>
      <c r="H72" s="22">
        <v>9</v>
      </c>
      <c r="I72" s="22">
        <v>15</v>
      </c>
      <c r="J72" s="22">
        <v>9</v>
      </c>
      <c r="K72" s="22">
        <v>2</v>
      </c>
      <c r="L72" s="22">
        <v>2</v>
      </c>
    </row>
    <row r="73" spans="1:12" ht="15.75" thickBot="1">
      <c r="A73" s="21" t="s">
        <v>848</v>
      </c>
      <c r="B73" s="21" t="s">
        <v>517</v>
      </c>
      <c r="C73" s="22">
        <v>304.89999999999998</v>
      </c>
      <c r="D73" s="23">
        <v>0.67900000000000005</v>
      </c>
      <c r="E73" s="23">
        <v>0.69399999999999995</v>
      </c>
      <c r="F73" s="22">
        <v>1.88</v>
      </c>
      <c r="G73" s="22">
        <v>0</v>
      </c>
      <c r="H73" s="22">
        <v>7</v>
      </c>
      <c r="I73" s="22">
        <v>22</v>
      </c>
      <c r="J73" s="22">
        <v>6</v>
      </c>
      <c r="K73" s="22">
        <v>0</v>
      </c>
      <c r="L73" s="22">
        <v>2</v>
      </c>
    </row>
    <row r="74" spans="1:12" ht="15.75" thickBot="1">
      <c r="A74" s="21" t="s">
        <v>848</v>
      </c>
      <c r="B74" s="21" t="s">
        <v>574</v>
      </c>
      <c r="C74" s="22">
        <v>314.7</v>
      </c>
      <c r="D74" s="23">
        <v>0.53600000000000003</v>
      </c>
      <c r="E74" s="23">
        <v>0.69399999999999995</v>
      </c>
      <c r="F74" s="22">
        <v>1.84</v>
      </c>
      <c r="G74" s="22">
        <v>0</v>
      </c>
      <c r="H74" s="22">
        <v>6</v>
      </c>
      <c r="I74" s="22">
        <v>23</v>
      </c>
      <c r="J74" s="22">
        <v>6</v>
      </c>
      <c r="K74" s="22">
        <v>1</v>
      </c>
      <c r="L74" s="22">
        <v>2</v>
      </c>
    </row>
    <row r="75" spans="1:12" ht="15.75" thickBot="1">
      <c r="A75" s="21" t="s">
        <v>848</v>
      </c>
      <c r="B75" s="21" t="s">
        <v>1036</v>
      </c>
      <c r="C75" s="22">
        <v>295.39999999999998</v>
      </c>
      <c r="D75" s="23">
        <v>0.53600000000000003</v>
      </c>
      <c r="E75" s="23">
        <v>0.52800000000000002</v>
      </c>
      <c r="F75" s="22">
        <v>1.8420000000000001</v>
      </c>
      <c r="G75" s="22">
        <v>0</v>
      </c>
      <c r="H75" s="22">
        <v>4</v>
      </c>
      <c r="I75" s="22">
        <v>26</v>
      </c>
      <c r="J75" s="22">
        <v>6</v>
      </c>
      <c r="K75" s="22">
        <v>0</v>
      </c>
      <c r="L75" s="22">
        <v>2</v>
      </c>
    </row>
    <row r="76" spans="1:12" ht="15.75" thickBot="1">
      <c r="A76" s="21" t="s">
        <v>848</v>
      </c>
      <c r="B76" s="21" t="s">
        <v>547</v>
      </c>
      <c r="C76" s="22">
        <v>284.7</v>
      </c>
      <c r="D76" s="23">
        <v>0.57099999999999995</v>
      </c>
      <c r="E76" s="23">
        <v>0.55600000000000005</v>
      </c>
      <c r="F76" s="22">
        <v>1.75</v>
      </c>
      <c r="G76" s="22">
        <v>0</v>
      </c>
      <c r="H76" s="22">
        <v>5</v>
      </c>
      <c r="I76" s="22">
        <v>24</v>
      </c>
      <c r="J76" s="22">
        <v>7</v>
      </c>
      <c r="K76" s="22">
        <v>0</v>
      </c>
      <c r="L76" s="22">
        <v>2</v>
      </c>
    </row>
    <row r="77" spans="1:12" ht="15.75" thickBot="1">
      <c r="A77" s="21" t="s">
        <v>848</v>
      </c>
      <c r="B77" s="21" t="s">
        <v>695</v>
      </c>
      <c r="C77" s="22">
        <v>291</v>
      </c>
      <c r="D77" s="23">
        <v>0.57099999999999995</v>
      </c>
      <c r="E77" s="23">
        <v>0.80600000000000005</v>
      </c>
      <c r="F77" s="22">
        <v>1.8620000000000001</v>
      </c>
      <c r="G77" s="22">
        <v>0</v>
      </c>
      <c r="H77" s="22">
        <v>5</v>
      </c>
      <c r="I77" s="22">
        <v>26</v>
      </c>
      <c r="J77" s="22">
        <v>4</v>
      </c>
      <c r="K77" s="22">
        <v>0</v>
      </c>
      <c r="L77" s="22">
        <v>2</v>
      </c>
    </row>
    <row r="78" spans="1:12" ht="15.75" thickBot="1">
      <c r="A78" s="21" t="s">
        <v>848</v>
      </c>
      <c r="B78" s="21" t="s">
        <v>701</v>
      </c>
      <c r="C78" s="22">
        <v>296.3</v>
      </c>
      <c r="D78" s="23">
        <v>0.35699999999999998</v>
      </c>
      <c r="E78" s="23">
        <v>0.55600000000000005</v>
      </c>
      <c r="F78" s="22">
        <v>1.9</v>
      </c>
      <c r="G78" s="22">
        <v>0</v>
      </c>
      <c r="H78" s="22">
        <v>4</v>
      </c>
      <c r="I78" s="22">
        <v>26</v>
      </c>
      <c r="J78" s="22">
        <v>6</v>
      </c>
      <c r="K78" s="22">
        <v>0</v>
      </c>
      <c r="L78" s="22">
        <v>2</v>
      </c>
    </row>
    <row r="79" spans="1:12" ht="15.75" thickBot="1">
      <c r="A79" s="21" t="s">
        <v>848</v>
      </c>
      <c r="B79" s="21" t="s">
        <v>707</v>
      </c>
      <c r="C79" s="22">
        <v>294.2</v>
      </c>
      <c r="D79" s="23">
        <v>0.42899999999999999</v>
      </c>
      <c r="E79" s="23">
        <v>0.69399999999999995</v>
      </c>
      <c r="F79" s="22">
        <v>1.84</v>
      </c>
      <c r="G79" s="22">
        <v>0</v>
      </c>
      <c r="H79" s="22">
        <v>6</v>
      </c>
      <c r="I79" s="22">
        <v>24</v>
      </c>
      <c r="J79" s="22">
        <v>4</v>
      </c>
      <c r="K79" s="22">
        <v>2</v>
      </c>
      <c r="L79" s="22">
        <v>2</v>
      </c>
    </row>
    <row r="80" spans="1:12" ht="15.75" thickBot="1">
      <c r="A80" s="21" t="s">
        <v>269</v>
      </c>
      <c r="B80" s="21" t="s">
        <v>1037</v>
      </c>
      <c r="C80" s="22">
        <v>304.8</v>
      </c>
      <c r="D80" s="24">
        <v>0.5</v>
      </c>
      <c r="E80" s="23">
        <v>0.58299999999999996</v>
      </c>
      <c r="F80" s="22">
        <v>1.81</v>
      </c>
      <c r="G80" s="22">
        <v>0</v>
      </c>
      <c r="H80" s="22">
        <v>6</v>
      </c>
      <c r="I80" s="22">
        <v>21</v>
      </c>
      <c r="J80" s="22">
        <v>9</v>
      </c>
      <c r="K80" s="22">
        <v>0</v>
      </c>
      <c r="L80" s="22">
        <v>3</v>
      </c>
    </row>
    <row r="81" spans="1:12" ht="15.75" thickBot="1">
      <c r="A81" s="21" t="s">
        <v>269</v>
      </c>
      <c r="B81" s="21" t="s">
        <v>528</v>
      </c>
      <c r="C81" s="22">
        <v>300.5</v>
      </c>
      <c r="D81" s="24">
        <v>0.5</v>
      </c>
      <c r="E81" s="23">
        <v>0.61099999999999999</v>
      </c>
      <c r="F81" s="22">
        <v>1.8180000000000001</v>
      </c>
      <c r="G81" s="22">
        <v>0</v>
      </c>
      <c r="H81" s="22">
        <v>5</v>
      </c>
      <c r="I81" s="22">
        <v>24</v>
      </c>
      <c r="J81" s="22">
        <v>6</v>
      </c>
      <c r="K81" s="22">
        <v>1</v>
      </c>
      <c r="L81" s="22">
        <v>3</v>
      </c>
    </row>
    <row r="82" spans="1:12" ht="15.75" thickBot="1">
      <c r="A82" s="21" t="s">
        <v>269</v>
      </c>
      <c r="B82" s="21" t="s">
        <v>507</v>
      </c>
      <c r="C82" s="22">
        <v>298.3</v>
      </c>
      <c r="D82" s="23">
        <v>0.46400000000000002</v>
      </c>
      <c r="E82" s="23">
        <v>0.58299999999999996</v>
      </c>
      <c r="F82" s="22">
        <v>1.81</v>
      </c>
      <c r="G82" s="22">
        <v>0</v>
      </c>
      <c r="H82" s="22">
        <v>6</v>
      </c>
      <c r="I82" s="22">
        <v>23</v>
      </c>
      <c r="J82" s="22">
        <v>5</v>
      </c>
      <c r="K82" s="22">
        <v>2</v>
      </c>
      <c r="L82" s="22">
        <v>3</v>
      </c>
    </row>
    <row r="83" spans="1:12" ht="15.75" thickBot="1">
      <c r="A83" s="21" t="s">
        <v>269</v>
      </c>
      <c r="B83" s="21" t="s">
        <v>807</v>
      </c>
      <c r="C83" s="22">
        <v>304.89999999999998</v>
      </c>
      <c r="D83" s="23">
        <v>0.57099999999999995</v>
      </c>
      <c r="E83" s="23">
        <v>0.58299999999999996</v>
      </c>
      <c r="F83" s="22">
        <v>1.857</v>
      </c>
      <c r="G83" s="22">
        <v>0</v>
      </c>
      <c r="H83" s="22">
        <v>5</v>
      </c>
      <c r="I83" s="22">
        <v>23</v>
      </c>
      <c r="J83" s="22">
        <v>8</v>
      </c>
      <c r="K83" s="22">
        <v>0</v>
      </c>
      <c r="L83" s="22">
        <v>3</v>
      </c>
    </row>
    <row r="84" spans="1:12" ht="15.75" thickBot="1">
      <c r="A84" s="21" t="s">
        <v>269</v>
      </c>
      <c r="B84" s="21" t="s">
        <v>759</v>
      </c>
      <c r="C84" s="22">
        <v>306.89999999999998</v>
      </c>
      <c r="D84" s="24">
        <v>0.5</v>
      </c>
      <c r="E84" s="24">
        <v>0.5</v>
      </c>
      <c r="F84" s="22">
        <v>1.667</v>
      </c>
      <c r="G84" s="22">
        <v>0</v>
      </c>
      <c r="H84" s="22">
        <v>8</v>
      </c>
      <c r="I84" s="22">
        <v>19</v>
      </c>
      <c r="J84" s="22">
        <v>7</v>
      </c>
      <c r="K84" s="22">
        <v>2</v>
      </c>
      <c r="L84" s="22">
        <v>3</v>
      </c>
    </row>
    <row r="85" spans="1:12" ht="15.75" thickBot="1">
      <c r="A85" s="21" t="s">
        <v>269</v>
      </c>
      <c r="B85" s="21" t="s">
        <v>627</v>
      </c>
      <c r="C85" s="22">
        <v>304.5</v>
      </c>
      <c r="D85" s="23">
        <v>0.60699999999999998</v>
      </c>
      <c r="E85" s="23">
        <v>0.72199999999999998</v>
      </c>
      <c r="F85" s="22">
        <v>1.885</v>
      </c>
      <c r="G85" s="22">
        <v>0</v>
      </c>
      <c r="H85" s="22">
        <v>5</v>
      </c>
      <c r="I85" s="22">
        <v>23</v>
      </c>
      <c r="J85" s="22">
        <v>8</v>
      </c>
      <c r="K85" s="22">
        <v>0</v>
      </c>
      <c r="L85" s="22">
        <v>3</v>
      </c>
    </row>
    <row r="86" spans="1:12" ht="15.75" thickBot="1">
      <c r="A86" s="21" t="s">
        <v>1038</v>
      </c>
      <c r="B86" s="21" t="s">
        <v>655</v>
      </c>
      <c r="C86" s="22">
        <v>299.39999999999998</v>
      </c>
      <c r="D86" s="23">
        <v>0.32100000000000001</v>
      </c>
      <c r="E86" s="23">
        <v>0.61099999999999999</v>
      </c>
      <c r="F86" s="22">
        <v>1.8180000000000001</v>
      </c>
      <c r="G86" s="22">
        <v>0</v>
      </c>
      <c r="H86" s="22">
        <v>4</v>
      </c>
      <c r="I86" s="22">
        <v>25</v>
      </c>
      <c r="J86" s="22">
        <v>6</v>
      </c>
      <c r="K86" s="22">
        <v>1</v>
      </c>
      <c r="L86" s="22">
        <v>4</v>
      </c>
    </row>
    <row r="87" spans="1:12" ht="15.75" thickBot="1">
      <c r="A87" s="21" t="s">
        <v>1038</v>
      </c>
      <c r="B87" s="21" t="s">
        <v>711</v>
      </c>
      <c r="C87" s="22">
        <v>319.2</v>
      </c>
      <c r="D87" s="23">
        <v>0.60699999999999998</v>
      </c>
      <c r="E87" s="23">
        <v>0.55600000000000005</v>
      </c>
      <c r="F87" s="22">
        <v>1.7</v>
      </c>
      <c r="G87" s="22">
        <v>0</v>
      </c>
      <c r="H87" s="22">
        <v>6</v>
      </c>
      <c r="I87" s="22">
        <v>22</v>
      </c>
      <c r="J87" s="22">
        <v>7</v>
      </c>
      <c r="K87" s="22">
        <v>0</v>
      </c>
      <c r="L87" s="22">
        <v>4</v>
      </c>
    </row>
    <row r="88" spans="1:12" ht="15.75" thickBot="1">
      <c r="A88" s="21" t="s">
        <v>1038</v>
      </c>
      <c r="B88" s="21" t="s">
        <v>1039</v>
      </c>
      <c r="C88" s="22">
        <v>285</v>
      </c>
      <c r="D88" s="24">
        <v>0.75</v>
      </c>
      <c r="E88" s="23">
        <v>0.63900000000000001</v>
      </c>
      <c r="F88" s="22">
        <v>1.8260000000000001</v>
      </c>
      <c r="G88" s="22">
        <v>0</v>
      </c>
      <c r="H88" s="22">
        <v>7</v>
      </c>
      <c r="I88" s="22">
        <v>18</v>
      </c>
      <c r="J88" s="22">
        <v>11</v>
      </c>
      <c r="K88" s="22">
        <v>0</v>
      </c>
      <c r="L88" s="22">
        <v>4</v>
      </c>
    </row>
    <row r="89" spans="1:12" ht="15.75" thickBot="1">
      <c r="A89" s="21" t="s">
        <v>1038</v>
      </c>
      <c r="B89" s="21" t="s">
        <v>811</v>
      </c>
      <c r="C89" s="22">
        <v>303.89999999999998</v>
      </c>
      <c r="D89" s="24">
        <v>0.5</v>
      </c>
      <c r="E89" s="23">
        <v>0.52800000000000002</v>
      </c>
      <c r="F89" s="22">
        <v>1.6319999999999999</v>
      </c>
      <c r="G89" s="22">
        <v>0</v>
      </c>
      <c r="H89" s="22">
        <v>9</v>
      </c>
      <c r="I89" s="22">
        <v>17</v>
      </c>
      <c r="J89" s="22">
        <v>7</v>
      </c>
      <c r="K89" s="22">
        <v>3</v>
      </c>
      <c r="L89" s="22">
        <v>4</v>
      </c>
    </row>
    <row r="90" spans="1:12" ht="15.75" thickBot="1">
      <c r="A90" s="21" t="s">
        <v>1040</v>
      </c>
      <c r="B90" s="21" t="s">
        <v>687</v>
      </c>
      <c r="C90" s="22">
        <v>280</v>
      </c>
      <c r="D90" s="23">
        <v>0.39300000000000002</v>
      </c>
      <c r="E90" s="23">
        <v>0.55600000000000005</v>
      </c>
      <c r="F90" s="22">
        <v>1.65</v>
      </c>
      <c r="G90" s="22">
        <v>0</v>
      </c>
      <c r="H90" s="22">
        <v>8</v>
      </c>
      <c r="I90" s="22">
        <v>18</v>
      </c>
      <c r="J90" s="22">
        <v>8</v>
      </c>
      <c r="K90" s="22">
        <v>1</v>
      </c>
      <c r="L90" s="22">
        <v>5</v>
      </c>
    </row>
    <row r="91" spans="1:12" ht="15.75" thickBot="1">
      <c r="A91" s="21" t="s">
        <v>1040</v>
      </c>
      <c r="B91" s="21" t="s">
        <v>505</v>
      </c>
      <c r="C91" s="22">
        <v>301.7</v>
      </c>
      <c r="D91" s="23">
        <v>0.39300000000000002</v>
      </c>
      <c r="E91" s="24">
        <v>0.5</v>
      </c>
      <c r="F91" s="22">
        <v>1.833</v>
      </c>
      <c r="G91" s="22">
        <v>0</v>
      </c>
      <c r="H91" s="22">
        <v>3</v>
      </c>
      <c r="I91" s="22">
        <v>26</v>
      </c>
      <c r="J91" s="22">
        <v>6</v>
      </c>
      <c r="K91" s="22">
        <v>1</v>
      </c>
      <c r="L91" s="22">
        <v>5</v>
      </c>
    </row>
    <row r="92" spans="1:12" ht="15.75" thickBot="1">
      <c r="A92" s="21" t="s">
        <v>1040</v>
      </c>
      <c r="B92" s="21" t="s">
        <v>1041</v>
      </c>
      <c r="C92" s="22">
        <v>304.10000000000002</v>
      </c>
      <c r="D92" s="23">
        <v>0.42899999999999999</v>
      </c>
      <c r="E92" s="23">
        <v>0.61099999999999999</v>
      </c>
      <c r="F92" s="22">
        <v>1.8180000000000001</v>
      </c>
      <c r="G92" s="22">
        <v>0</v>
      </c>
      <c r="H92" s="22">
        <v>4</v>
      </c>
      <c r="I92" s="22">
        <v>25</v>
      </c>
      <c r="J92" s="22">
        <v>5</v>
      </c>
      <c r="K92" s="22">
        <v>2</v>
      </c>
      <c r="L92" s="22">
        <v>5</v>
      </c>
    </row>
    <row r="93" spans="1:12" ht="15.75" thickBot="1">
      <c r="A93" s="21" t="s">
        <v>1040</v>
      </c>
      <c r="B93" s="21" t="s">
        <v>549</v>
      </c>
      <c r="C93" s="22">
        <v>299.39999999999998</v>
      </c>
      <c r="D93" s="23">
        <v>0.57099999999999995</v>
      </c>
      <c r="E93" s="23">
        <v>0.55600000000000005</v>
      </c>
      <c r="F93" s="22">
        <v>1.85</v>
      </c>
      <c r="G93" s="22">
        <v>0</v>
      </c>
      <c r="H93" s="22">
        <v>3</v>
      </c>
      <c r="I93" s="22">
        <v>26</v>
      </c>
      <c r="J93" s="22">
        <v>6</v>
      </c>
      <c r="K93" s="22">
        <v>1</v>
      </c>
      <c r="L93" s="22">
        <v>5</v>
      </c>
    </row>
    <row r="94" spans="1:12" ht="15.75" thickBot="1">
      <c r="A94" s="21" t="s">
        <v>1040</v>
      </c>
      <c r="B94" s="21" t="s">
        <v>813</v>
      </c>
      <c r="C94" s="22">
        <v>308.10000000000002</v>
      </c>
      <c r="D94" s="23">
        <v>0.57099999999999995</v>
      </c>
      <c r="E94" s="23">
        <v>0.66700000000000004</v>
      </c>
      <c r="F94" s="22">
        <v>1.875</v>
      </c>
      <c r="G94" s="22">
        <v>0</v>
      </c>
      <c r="H94" s="22">
        <v>3</v>
      </c>
      <c r="I94" s="22">
        <v>28</v>
      </c>
      <c r="J94" s="22">
        <v>2</v>
      </c>
      <c r="K94" s="22">
        <v>3</v>
      </c>
      <c r="L94" s="22">
        <v>5</v>
      </c>
    </row>
    <row r="95" spans="1:12" ht="15.75" thickBot="1">
      <c r="A95" s="21" t="s">
        <v>1040</v>
      </c>
      <c r="B95" s="21" t="s">
        <v>1042</v>
      </c>
      <c r="C95" s="22">
        <v>281.39999999999998</v>
      </c>
      <c r="D95" s="23">
        <v>0.64300000000000002</v>
      </c>
      <c r="E95" s="23">
        <v>0.63900000000000001</v>
      </c>
      <c r="F95" s="22">
        <v>1.87</v>
      </c>
      <c r="G95" s="22">
        <v>0</v>
      </c>
      <c r="H95" s="22">
        <v>4</v>
      </c>
      <c r="I95" s="22">
        <v>25</v>
      </c>
      <c r="J95" s="22">
        <v>6</v>
      </c>
      <c r="K95" s="22">
        <v>0</v>
      </c>
      <c r="L95" s="22">
        <v>5</v>
      </c>
    </row>
    <row r="96" spans="1:12" ht="15.75" thickBot="1">
      <c r="A96" s="21" t="s">
        <v>1040</v>
      </c>
      <c r="B96" s="21" t="s">
        <v>639</v>
      </c>
      <c r="C96" s="22">
        <v>290.7</v>
      </c>
      <c r="D96" s="24">
        <v>0.5</v>
      </c>
      <c r="E96" s="23">
        <v>0.69399999999999995</v>
      </c>
      <c r="F96" s="22">
        <v>1.88</v>
      </c>
      <c r="G96" s="22">
        <v>0</v>
      </c>
      <c r="H96" s="22">
        <v>5</v>
      </c>
      <c r="I96" s="22">
        <v>22</v>
      </c>
      <c r="J96" s="22">
        <v>8</v>
      </c>
      <c r="K96" s="22">
        <v>1</v>
      </c>
      <c r="L96" s="22">
        <v>5</v>
      </c>
    </row>
    <row r="97" spans="1:12" ht="15.75" thickBot="1">
      <c r="A97" s="21" t="s">
        <v>1040</v>
      </c>
      <c r="B97" s="21" t="s">
        <v>1043</v>
      </c>
      <c r="C97" s="22">
        <v>304.39999999999998</v>
      </c>
      <c r="D97" s="24">
        <v>0.5</v>
      </c>
      <c r="E97" s="23">
        <v>0.58299999999999996</v>
      </c>
      <c r="F97" s="22">
        <v>1.857</v>
      </c>
      <c r="G97" s="22">
        <v>0</v>
      </c>
      <c r="H97" s="22">
        <v>3</v>
      </c>
      <c r="I97" s="22">
        <v>25</v>
      </c>
      <c r="J97" s="22">
        <v>8</v>
      </c>
      <c r="K97" s="22">
        <v>0</v>
      </c>
      <c r="L97" s="22">
        <v>5</v>
      </c>
    </row>
    <row r="98" spans="1:12" ht="15.75" thickBot="1">
      <c r="A98" s="21" t="s">
        <v>1040</v>
      </c>
      <c r="B98" s="21" t="s">
        <v>515</v>
      </c>
      <c r="C98" s="22">
        <v>303.7</v>
      </c>
      <c r="D98" s="23">
        <v>0.53600000000000003</v>
      </c>
      <c r="E98" s="23">
        <v>0.61099999999999999</v>
      </c>
      <c r="F98" s="22">
        <v>1.7729999999999999</v>
      </c>
      <c r="G98" s="22">
        <v>0</v>
      </c>
      <c r="H98" s="22">
        <v>6</v>
      </c>
      <c r="I98" s="22">
        <v>22</v>
      </c>
      <c r="J98" s="22">
        <v>5</v>
      </c>
      <c r="K98" s="22">
        <v>3</v>
      </c>
      <c r="L98" s="22">
        <v>5</v>
      </c>
    </row>
    <row r="99" spans="1:12" ht="15.75" thickBot="1">
      <c r="A99" s="21" t="s">
        <v>1044</v>
      </c>
      <c r="B99" s="21" t="s">
        <v>1045</v>
      </c>
      <c r="C99" s="22">
        <v>300.7</v>
      </c>
      <c r="D99" s="24">
        <v>0.5</v>
      </c>
      <c r="E99" s="23">
        <v>0.69399999999999995</v>
      </c>
      <c r="F99" s="22">
        <v>1.88</v>
      </c>
      <c r="G99" s="22">
        <v>0</v>
      </c>
      <c r="H99" s="22">
        <v>7</v>
      </c>
      <c r="I99" s="22">
        <v>20</v>
      </c>
      <c r="J99" s="22">
        <v>7</v>
      </c>
      <c r="K99" s="22">
        <v>1</v>
      </c>
      <c r="L99" s="22">
        <v>6</v>
      </c>
    </row>
    <row r="100" spans="1:12" ht="15.75" thickBot="1">
      <c r="A100" s="21" t="s">
        <v>1044</v>
      </c>
      <c r="B100" s="21" t="s">
        <v>615</v>
      </c>
      <c r="C100" s="22">
        <v>315.5</v>
      </c>
      <c r="D100" s="23">
        <v>0.53600000000000003</v>
      </c>
      <c r="E100" s="23">
        <v>0.55600000000000005</v>
      </c>
      <c r="F100" s="22">
        <v>1.75</v>
      </c>
      <c r="G100" s="22">
        <v>0</v>
      </c>
      <c r="H100" s="22">
        <v>6</v>
      </c>
      <c r="I100" s="22">
        <v>21</v>
      </c>
      <c r="J100" s="22">
        <v>7</v>
      </c>
      <c r="K100" s="22">
        <v>1</v>
      </c>
      <c r="L100" s="22">
        <v>6</v>
      </c>
    </row>
    <row r="101" spans="1:12" ht="15.75" thickBot="1">
      <c r="A101" s="21" t="s">
        <v>1044</v>
      </c>
      <c r="B101" s="21" t="s">
        <v>1046</v>
      </c>
      <c r="C101" s="22">
        <v>289.8</v>
      </c>
      <c r="D101" s="23">
        <v>0.35699999999999998</v>
      </c>
      <c r="E101" s="23">
        <v>0.44400000000000001</v>
      </c>
      <c r="F101" s="22">
        <v>1.75</v>
      </c>
      <c r="G101" s="22">
        <v>1</v>
      </c>
      <c r="H101" s="22">
        <v>4</v>
      </c>
      <c r="I101" s="22">
        <v>22</v>
      </c>
      <c r="J101" s="22">
        <v>7</v>
      </c>
      <c r="K101" s="22">
        <v>1</v>
      </c>
      <c r="L101" s="22">
        <v>6</v>
      </c>
    </row>
    <row r="102" spans="1:12" ht="15.75" thickBot="1">
      <c r="A102" s="21" t="s">
        <v>1044</v>
      </c>
      <c r="B102" s="21" t="s">
        <v>665</v>
      </c>
      <c r="C102" s="22">
        <v>297.39999999999998</v>
      </c>
      <c r="D102" s="23">
        <v>0.46400000000000002</v>
      </c>
      <c r="E102" s="23">
        <v>0.66700000000000004</v>
      </c>
      <c r="F102" s="22">
        <v>1.833</v>
      </c>
      <c r="G102" s="22">
        <v>0</v>
      </c>
      <c r="H102" s="22">
        <v>5</v>
      </c>
      <c r="I102" s="22">
        <v>23</v>
      </c>
      <c r="J102" s="22">
        <v>6</v>
      </c>
      <c r="K102" s="22">
        <v>1</v>
      </c>
      <c r="L102" s="22">
        <v>6</v>
      </c>
    </row>
    <row r="103" spans="1:12" ht="15.75" thickBot="1">
      <c r="A103" s="21" t="s">
        <v>1044</v>
      </c>
      <c r="B103" s="21" t="s">
        <v>763</v>
      </c>
      <c r="C103" s="22">
        <v>313.5</v>
      </c>
      <c r="D103" s="23">
        <v>0.67900000000000005</v>
      </c>
      <c r="E103" s="23">
        <v>0.63900000000000001</v>
      </c>
      <c r="F103" s="22">
        <v>1.7829999999999999</v>
      </c>
      <c r="G103" s="22">
        <v>0</v>
      </c>
      <c r="H103" s="22">
        <v>6</v>
      </c>
      <c r="I103" s="22">
        <v>19</v>
      </c>
      <c r="J103" s="22">
        <v>10</v>
      </c>
      <c r="K103" s="22">
        <v>1</v>
      </c>
      <c r="L103" s="22">
        <v>6</v>
      </c>
    </row>
    <row r="104" spans="1:12" ht="15.75" thickBot="1">
      <c r="A104" s="21" t="s">
        <v>1044</v>
      </c>
      <c r="B104" s="21" t="s">
        <v>1047</v>
      </c>
      <c r="C104" s="22">
        <v>300.7</v>
      </c>
      <c r="D104" s="23">
        <v>0.42899999999999999</v>
      </c>
      <c r="E104" s="24">
        <v>0.5</v>
      </c>
      <c r="F104" s="22">
        <v>1.833</v>
      </c>
      <c r="G104" s="22">
        <v>0</v>
      </c>
      <c r="H104" s="22">
        <v>5</v>
      </c>
      <c r="I104" s="22">
        <v>22</v>
      </c>
      <c r="J104" s="22">
        <v>7</v>
      </c>
      <c r="K104" s="22">
        <v>2</v>
      </c>
      <c r="L104" s="22">
        <v>6</v>
      </c>
    </row>
    <row r="105" spans="1:12" ht="15.75" thickBot="1">
      <c r="A105" s="21" t="s">
        <v>578</v>
      </c>
      <c r="B105" s="21" t="s">
        <v>1048</v>
      </c>
      <c r="C105" s="22">
        <v>290.5</v>
      </c>
      <c r="D105" s="23">
        <v>0.53600000000000003</v>
      </c>
      <c r="E105" s="24">
        <v>0.5</v>
      </c>
      <c r="F105" s="22">
        <v>1.889</v>
      </c>
      <c r="G105" s="22">
        <v>0</v>
      </c>
      <c r="H105" s="22">
        <v>5</v>
      </c>
      <c r="I105" s="22">
        <v>20</v>
      </c>
      <c r="J105" s="22">
        <v>10</v>
      </c>
      <c r="K105" s="22">
        <v>1</v>
      </c>
      <c r="L105" s="22">
        <v>7</v>
      </c>
    </row>
    <row r="106" spans="1:12" ht="15.75" thickBot="1">
      <c r="A106" s="21" t="s">
        <v>578</v>
      </c>
      <c r="B106" s="21" t="s">
        <v>779</v>
      </c>
      <c r="C106" s="22">
        <v>300.2</v>
      </c>
      <c r="D106" s="23">
        <v>0.28599999999999998</v>
      </c>
      <c r="E106" s="23">
        <v>0.55600000000000005</v>
      </c>
      <c r="F106" s="22">
        <v>1.85</v>
      </c>
      <c r="G106" s="22">
        <v>0</v>
      </c>
      <c r="H106" s="22">
        <v>4</v>
      </c>
      <c r="I106" s="22">
        <v>23</v>
      </c>
      <c r="J106" s="22">
        <v>8</v>
      </c>
      <c r="K106" s="22">
        <v>0</v>
      </c>
      <c r="L106" s="22">
        <v>7</v>
      </c>
    </row>
    <row r="107" spans="1:12" ht="15.75" thickBot="1">
      <c r="A107" s="21" t="s">
        <v>578</v>
      </c>
      <c r="B107" s="21" t="s">
        <v>1049</v>
      </c>
      <c r="C107" s="22">
        <v>296.60000000000002</v>
      </c>
      <c r="D107" s="23">
        <v>0.71399999999999997</v>
      </c>
      <c r="E107" s="23">
        <v>0.61099999999999999</v>
      </c>
      <c r="F107" s="22">
        <v>1.8640000000000001</v>
      </c>
      <c r="G107" s="22">
        <v>0</v>
      </c>
      <c r="H107" s="22">
        <v>4</v>
      </c>
      <c r="I107" s="22">
        <v>24</v>
      </c>
      <c r="J107" s="22">
        <v>6</v>
      </c>
      <c r="K107" s="22">
        <v>1</v>
      </c>
      <c r="L107" s="22">
        <v>7</v>
      </c>
    </row>
    <row r="108" spans="1:12" ht="15.75" thickBot="1">
      <c r="A108" s="21" t="s">
        <v>578</v>
      </c>
      <c r="B108" s="21" t="s">
        <v>755</v>
      </c>
      <c r="C108" s="22">
        <v>285</v>
      </c>
      <c r="D108" s="23">
        <v>0.46400000000000002</v>
      </c>
      <c r="E108" s="23">
        <v>0.52800000000000002</v>
      </c>
      <c r="F108" s="22">
        <v>1.895</v>
      </c>
      <c r="G108" s="22">
        <v>0</v>
      </c>
      <c r="H108" s="22">
        <v>3</v>
      </c>
      <c r="I108" s="22">
        <v>23</v>
      </c>
      <c r="J108" s="22">
        <v>10</v>
      </c>
      <c r="K108" s="22">
        <v>0</v>
      </c>
      <c r="L108" s="22">
        <v>7</v>
      </c>
    </row>
    <row r="109" spans="1:12" ht="15.75" thickBot="1">
      <c r="A109" s="21">
        <v>108</v>
      </c>
      <c r="B109" s="21" t="s">
        <v>757</v>
      </c>
      <c r="C109" s="22">
        <v>288.7</v>
      </c>
      <c r="D109" s="23">
        <v>0.57099999999999995</v>
      </c>
      <c r="E109" s="23">
        <v>0.47199999999999998</v>
      </c>
      <c r="F109" s="22">
        <v>1.647</v>
      </c>
      <c r="G109" s="22">
        <v>0</v>
      </c>
      <c r="H109" s="22">
        <v>7</v>
      </c>
      <c r="I109" s="22">
        <v>17</v>
      </c>
      <c r="J109" s="22">
        <v>9</v>
      </c>
      <c r="K109" s="22">
        <v>2</v>
      </c>
      <c r="L109" s="22">
        <v>9</v>
      </c>
    </row>
    <row r="110" spans="1:12" ht="15.75" thickBot="1">
      <c r="A110" s="21" t="s">
        <v>1050</v>
      </c>
      <c r="B110" s="21" t="s">
        <v>703</v>
      </c>
      <c r="C110" s="22">
        <v>300.39999999999998</v>
      </c>
      <c r="D110" s="23">
        <v>0.53600000000000003</v>
      </c>
      <c r="E110" s="23">
        <v>0.52800000000000002</v>
      </c>
      <c r="F110" s="22">
        <v>1.8420000000000001</v>
      </c>
      <c r="G110" s="22">
        <v>0</v>
      </c>
      <c r="H110" s="22">
        <v>5</v>
      </c>
      <c r="I110" s="22">
        <v>22</v>
      </c>
      <c r="J110" s="22">
        <v>7</v>
      </c>
      <c r="K110" s="22">
        <v>1</v>
      </c>
      <c r="L110" s="22">
        <v>10</v>
      </c>
    </row>
    <row r="111" spans="1:12" ht="15.75" thickBot="1">
      <c r="A111" s="21" t="s">
        <v>1050</v>
      </c>
      <c r="B111" s="21" t="s">
        <v>1051</v>
      </c>
      <c r="C111" s="22">
        <v>295</v>
      </c>
      <c r="D111" s="23">
        <v>0.46400000000000002</v>
      </c>
      <c r="E111" s="23">
        <v>0.63900000000000001</v>
      </c>
      <c r="F111" s="22">
        <v>1.87</v>
      </c>
      <c r="G111" s="22">
        <v>0</v>
      </c>
      <c r="H111" s="22">
        <v>4</v>
      </c>
      <c r="I111" s="22">
        <v>22</v>
      </c>
      <c r="J111" s="22">
        <v>7</v>
      </c>
      <c r="K111" s="22">
        <v>2</v>
      </c>
      <c r="L111" s="22">
        <v>10</v>
      </c>
    </row>
    <row r="112" spans="1:12" ht="15.75" thickBot="1">
      <c r="A112" s="21" t="s">
        <v>1050</v>
      </c>
      <c r="B112" s="21" t="s">
        <v>735</v>
      </c>
      <c r="C112" s="22">
        <v>282.10000000000002</v>
      </c>
      <c r="D112" s="23">
        <v>0.42899999999999999</v>
      </c>
      <c r="E112" s="23">
        <v>0.47199999999999998</v>
      </c>
      <c r="F112" s="22">
        <v>1.9410000000000001</v>
      </c>
      <c r="G112" s="22">
        <v>0</v>
      </c>
      <c r="H112" s="22">
        <v>3</v>
      </c>
      <c r="I112" s="22">
        <v>20</v>
      </c>
      <c r="J112" s="22">
        <v>13</v>
      </c>
      <c r="K112" s="22">
        <v>0</v>
      </c>
      <c r="L112" s="22">
        <v>10</v>
      </c>
    </row>
    <row r="113" spans="1:12" ht="15.75" thickBot="1">
      <c r="A113" s="21">
        <v>112</v>
      </c>
      <c r="B113" s="21" t="s">
        <v>775</v>
      </c>
      <c r="C113" s="22">
        <v>274.7</v>
      </c>
      <c r="D113" s="24">
        <v>0.5</v>
      </c>
      <c r="E113" s="23">
        <v>0.47199999999999998</v>
      </c>
      <c r="F113" s="22">
        <v>1.8240000000000001</v>
      </c>
      <c r="G113" s="22">
        <v>0</v>
      </c>
      <c r="H113" s="22">
        <v>3</v>
      </c>
      <c r="I113" s="22">
        <v>23</v>
      </c>
      <c r="J113" s="22">
        <v>6</v>
      </c>
      <c r="K113" s="22">
        <v>4</v>
      </c>
      <c r="L113" s="22">
        <v>11</v>
      </c>
    </row>
    <row r="114" spans="1:12" ht="15.75" thickBot="1">
      <c r="A114" s="21" t="s">
        <v>1052</v>
      </c>
      <c r="B114" s="21" t="s">
        <v>1053</v>
      </c>
      <c r="C114" s="22">
        <v>301</v>
      </c>
      <c r="D114" s="23">
        <v>0.42899999999999999</v>
      </c>
      <c r="E114" s="23">
        <v>0.47199999999999998</v>
      </c>
      <c r="F114" s="22">
        <v>2</v>
      </c>
      <c r="G114" s="22">
        <v>0</v>
      </c>
      <c r="H114" s="22">
        <v>0</v>
      </c>
      <c r="I114" s="22">
        <v>25</v>
      </c>
      <c r="J114" s="22">
        <v>10</v>
      </c>
      <c r="K114" s="22">
        <v>0</v>
      </c>
      <c r="L114" s="22">
        <v>13</v>
      </c>
    </row>
    <row r="115" spans="1:12" ht="15.75" thickBot="1">
      <c r="A115" s="21" t="s">
        <v>1052</v>
      </c>
      <c r="B115" s="21" t="s">
        <v>769</v>
      </c>
      <c r="C115" s="22">
        <v>302.60000000000002</v>
      </c>
      <c r="D115" s="23">
        <v>0.28599999999999998</v>
      </c>
      <c r="E115" s="23">
        <v>0.33300000000000002</v>
      </c>
      <c r="F115" s="22">
        <v>1.833</v>
      </c>
      <c r="G115" s="22">
        <v>0</v>
      </c>
      <c r="H115" s="22">
        <v>3</v>
      </c>
      <c r="I115" s="22">
        <v>19</v>
      </c>
      <c r="J115" s="22">
        <v>12</v>
      </c>
      <c r="K115" s="22">
        <v>2</v>
      </c>
      <c r="L115" s="22">
        <v>13</v>
      </c>
    </row>
    <row r="116" spans="1:12" ht="15.75" thickBot="1">
      <c r="A116" s="21" t="s">
        <v>1052</v>
      </c>
      <c r="B116" s="21" t="s">
        <v>745</v>
      </c>
      <c r="C116" s="22">
        <v>282.39999999999998</v>
      </c>
      <c r="D116" s="23">
        <v>0.39300000000000002</v>
      </c>
      <c r="E116" s="23">
        <v>0.58299999999999996</v>
      </c>
      <c r="F116" s="22">
        <v>1.905</v>
      </c>
      <c r="G116" s="22">
        <v>0</v>
      </c>
      <c r="H116" s="22">
        <v>3</v>
      </c>
      <c r="I116" s="22">
        <v>22</v>
      </c>
      <c r="J116" s="22">
        <v>9</v>
      </c>
      <c r="K116" s="22">
        <v>0</v>
      </c>
      <c r="L116" s="22">
        <v>13</v>
      </c>
    </row>
    <row r="117" spans="1:12" ht="15.75" thickBot="1">
      <c r="A117" s="21" t="s">
        <v>1052</v>
      </c>
      <c r="B117" s="21" t="s">
        <v>751</v>
      </c>
      <c r="C117" s="22">
        <v>322.60000000000002</v>
      </c>
      <c r="D117" s="23">
        <v>0.35699999999999998</v>
      </c>
      <c r="E117" s="23">
        <v>0.58299999999999996</v>
      </c>
      <c r="F117" s="22">
        <v>1.952</v>
      </c>
      <c r="G117" s="22">
        <v>0</v>
      </c>
      <c r="H117" s="22">
        <v>2</v>
      </c>
      <c r="I117" s="22">
        <v>23</v>
      </c>
      <c r="J117" s="22">
        <v>8</v>
      </c>
      <c r="K117" s="22">
        <v>2</v>
      </c>
      <c r="L117" s="22">
        <v>13</v>
      </c>
    </row>
    <row r="118" spans="1:12" ht="15.75" thickBot="1">
      <c r="A118" s="21">
        <v>117</v>
      </c>
      <c r="B118" s="21" t="s">
        <v>705</v>
      </c>
      <c r="C118" s="22">
        <v>293.5</v>
      </c>
      <c r="D118" s="23">
        <v>0.39300000000000002</v>
      </c>
      <c r="E118" s="23">
        <v>0.47199999999999998</v>
      </c>
      <c r="F118" s="22">
        <v>1.8240000000000001</v>
      </c>
      <c r="G118" s="22">
        <v>0</v>
      </c>
      <c r="H118" s="22">
        <v>3</v>
      </c>
      <c r="I118" s="22">
        <v>20</v>
      </c>
      <c r="J118" s="22">
        <v>9</v>
      </c>
      <c r="K118" s="22">
        <v>3</v>
      </c>
      <c r="L118" s="22">
        <v>15</v>
      </c>
    </row>
    <row r="119" spans="1:12">
      <c r="A119" s="21">
        <v>118</v>
      </c>
      <c r="B119" s="21" t="s">
        <v>1054</v>
      </c>
      <c r="C119" s="22">
        <v>284.5</v>
      </c>
      <c r="D119" s="23">
        <v>0.53600000000000003</v>
      </c>
      <c r="E119" s="24">
        <v>0.25</v>
      </c>
      <c r="F119" s="22">
        <v>1.778</v>
      </c>
      <c r="G119" s="22">
        <v>0</v>
      </c>
      <c r="H119" s="22">
        <v>3</v>
      </c>
      <c r="I119" s="22">
        <v>10</v>
      </c>
      <c r="J119" s="22">
        <v>18</v>
      </c>
      <c r="K119" s="22">
        <v>5</v>
      </c>
      <c r="L119" s="22">
        <v>25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78"/>
  <sheetViews>
    <sheetView workbookViewId="0">
      <selection activeCell="I2" sqref="I2:I156"/>
    </sheetView>
  </sheetViews>
  <sheetFormatPr defaultColWidth="10.85546875" defaultRowHeight="15"/>
  <sheetData>
    <row r="1" spans="1:15">
      <c r="A1" s="1" t="s">
        <v>108</v>
      </c>
      <c r="B1" s="1" t="s">
        <v>5</v>
      </c>
      <c r="C1" s="1" t="s">
        <v>107</v>
      </c>
      <c r="D1" s="1" t="s">
        <v>111</v>
      </c>
      <c r="E1" s="1" t="s">
        <v>112</v>
      </c>
      <c r="F1" s="1" t="s">
        <v>99</v>
      </c>
      <c r="G1" s="1" t="s">
        <v>100</v>
      </c>
      <c r="H1" s="1" t="s">
        <v>24</v>
      </c>
      <c r="I1" s="1" t="s">
        <v>101</v>
      </c>
      <c r="J1" s="1" t="s">
        <v>102</v>
      </c>
      <c r="K1" s="1" t="s">
        <v>103</v>
      </c>
      <c r="L1" s="1" t="s">
        <v>104</v>
      </c>
      <c r="M1" s="1" t="s">
        <v>105</v>
      </c>
      <c r="N1" s="1" t="s">
        <v>106</v>
      </c>
      <c r="O1" s="1" t="s">
        <v>1055</v>
      </c>
    </row>
    <row r="2" spans="1:15">
      <c r="A2" s="1">
        <v>1</v>
      </c>
      <c r="B2" s="1" t="s">
        <v>261</v>
      </c>
      <c r="C2" s="1">
        <v>-10</v>
      </c>
      <c r="D2" s="1">
        <v>68</v>
      </c>
      <c r="E2" s="1">
        <v>64</v>
      </c>
      <c r="F2" s="1">
        <v>288.10000000000002</v>
      </c>
      <c r="G2" s="1">
        <v>0.60699999999999998</v>
      </c>
      <c r="H2" s="1">
        <v>0.63900000000000001</v>
      </c>
      <c r="I2" s="1">
        <v>1.522</v>
      </c>
      <c r="J2" s="1">
        <v>1</v>
      </c>
      <c r="K2" s="1">
        <v>11</v>
      </c>
      <c r="L2" s="1">
        <v>21</v>
      </c>
      <c r="M2" s="1">
        <v>3</v>
      </c>
      <c r="N2" s="1">
        <v>0</v>
      </c>
      <c r="O2" s="1" t="s">
        <v>1056</v>
      </c>
    </row>
    <row r="3" spans="1:15">
      <c r="A3" s="1" t="s">
        <v>208</v>
      </c>
      <c r="B3" s="1" t="s">
        <v>202</v>
      </c>
      <c r="C3" s="1">
        <v>-9</v>
      </c>
      <c r="D3" s="1">
        <v>68</v>
      </c>
      <c r="E3" s="1">
        <v>65</v>
      </c>
      <c r="F3" s="1">
        <v>284.5</v>
      </c>
      <c r="G3" s="1">
        <v>0.60699999999999998</v>
      </c>
      <c r="H3" s="1">
        <v>0.69399999999999995</v>
      </c>
      <c r="I3" s="1">
        <v>1.48</v>
      </c>
      <c r="J3" s="1">
        <v>0</v>
      </c>
      <c r="K3" s="1">
        <v>14</v>
      </c>
      <c r="L3" s="1">
        <v>19</v>
      </c>
      <c r="M3" s="1">
        <v>2</v>
      </c>
      <c r="N3" s="1">
        <v>0</v>
      </c>
      <c r="O3" s="1" t="s">
        <v>1056</v>
      </c>
    </row>
    <row r="4" spans="1:15">
      <c r="A4" s="1" t="s">
        <v>208</v>
      </c>
      <c r="B4" s="1" t="s">
        <v>231</v>
      </c>
      <c r="C4" s="1">
        <v>-9</v>
      </c>
      <c r="D4" s="1">
        <v>69</v>
      </c>
      <c r="E4" s="1">
        <v>64</v>
      </c>
      <c r="F4" s="1">
        <v>285.60000000000002</v>
      </c>
      <c r="G4" s="1">
        <v>0.57099999999999995</v>
      </c>
      <c r="H4" s="1">
        <v>0.63900000000000001</v>
      </c>
      <c r="I4" s="1">
        <v>1.5649999999999999</v>
      </c>
      <c r="J4" s="1">
        <v>0</v>
      </c>
      <c r="K4" s="1">
        <v>11</v>
      </c>
      <c r="L4" s="1">
        <v>23</v>
      </c>
      <c r="M4" s="1">
        <v>2</v>
      </c>
      <c r="N4" s="1">
        <v>0</v>
      </c>
      <c r="O4" s="1" t="s">
        <v>1057</v>
      </c>
    </row>
    <row r="5" spans="1:15">
      <c r="A5" s="1" t="s">
        <v>118</v>
      </c>
      <c r="B5" s="1" t="s">
        <v>49</v>
      </c>
      <c r="C5" s="1">
        <v>-8</v>
      </c>
      <c r="D5" s="1">
        <v>66</v>
      </c>
      <c r="E5" s="1">
        <v>68</v>
      </c>
      <c r="F5" s="1">
        <v>285.39999999999998</v>
      </c>
      <c r="G5" s="1">
        <v>0.64300000000000002</v>
      </c>
      <c r="H5" s="1">
        <v>0.63900000000000001</v>
      </c>
      <c r="I5" s="1">
        <v>1.522</v>
      </c>
      <c r="J5" s="1">
        <v>0</v>
      </c>
      <c r="K5" s="1">
        <v>11</v>
      </c>
      <c r="L5" s="1">
        <v>22</v>
      </c>
      <c r="M5" s="1">
        <v>3</v>
      </c>
      <c r="N5" s="1">
        <v>0</v>
      </c>
      <c r="O5" s="1" t="s">
        <v>1057</v>
      </c>
    </row>
    <row r="6" spans="1:15">
      <c r="A6" s="1" t="s">
        <v>118</v>
      </c>
      <c r="B6" s="1" t="s">
        <v>30</v>
      </c>
      <c r="C6" s="1">
        <v>-8</v>
      </c>
      <c r="D6" s="1">
        <v>70</v>
      </c>
      <c r="E6" s="1">
        <v>64</v>
      </c>
      <c r="F6" s="1">
        <v>273.3</v>
      </c>
      <c r="G6" s="1">
        <v>0.53600000000000003</v>
      </c>
      <c r="H6" s="1">
        <v>0.72199999999999998</v>
      </c>
      <c r="I6" s="1">
        <v>1.6539999999999999</v>
      </c>
      <c r="J6" s="1">
        <v>0</v>
      </c>
      <c r="K6" s="1">
        <v>11</v>
      </c>
      <c r="L6" s="1">
        <v>22</v>
      </c>
      <c r="M6" s="1">
        <v>3</v>
      </c>
      <c r="N6" s="1">
        <v>0</v>
      </c>
      <c r="O6" s="1" t="s">
        <v>1058</v>
      </c>
    </row>
    <row r="7" spans="1:15">
      <c r="A7" s="1" t="s">
        <v>118</v>
      </c>
      <c r="B7" s="1" t="s">
        <v>58</v>
      </c>
      <c r="C7" s="1">
        <v>-8</v>
      </c>
      <c r="D7" s="1">
        <v>64</v>
      </c>
      <c r="E7" s="1">
        <v>70</v>
      </c>
      <c r="F7" s="1">
        <v>274.89999999999998</v>
      </c>
      <c r="G7" s="1">
        <v>0.57099999999999995</v>
      </c>
      <c r="H7" s="1">
        <v>0.69399999999999995</v>
      </c>
      <c r="I7" s="1">
        <v>1.6</v>
      </c>
      <c r="J7" s="1">
        <v>0</v>
      </c>
      <c r="K7" s="1">
        <v>11</v>
      </c>
      <c r="L7" s="1">
        <v>22</v>
      </c>
      <c r="M7" s="1">
        <v>3</v>
      </c>
      <c r="N7" s="1">
        <v>0</v>
      </c>
      <c r="O7" s="1" t="s">
        <v>1058</v>
      </c>
    </row>
    <row r="8" spans="1:15">
      <c r="A8" s="1" t="s">
        <v>118</v>
      </c>
      <c r="B8" s="1" t="s">
        <v>264</v>
      </c>
      <c r="C8" s="1">
        <v>-8</v>
      </c>
      <c r="D8" s="1">
        <v>70</v>
      </c>
      <c r="E8" s="1">
        <v>64</v>
      </c>
      <c r="F8" s="1">
        <v>300.10000000000002</v>
      </c>
      <c r="G8" s="1">
        <v>0.60699999999999998</v>
      </c>
      <c r="H8" s="1">
        <v>0.72199999999999998</v>
      </c>
      <c r="I8" s="1">
        <v>1.577</v>
      </c>
      <c r="J8" s="1">
        <v>1</v>
      </c>
      <c r="K8" s="1">
        <v>9</v>
      </c>
      <c r="L8" s="1">
        <v>23</v>
      </c>
      <c r="M8" s="1">
        <v>3</v>
      </c>
      <c r="N8" s="1">
        <v>0</v>
      </c>
      <c r="O8" s="1" t="s">
        <v>1059</v>
      </c>
    </row>
    <row r="9" spans="1:15">
      <c r="A9" s="1" t="s">
        <v>219</v>
      </c>
      <c r="B9" s="1" t="s">
        <v>71</v>
      </c>
      <c r="C9" s="1">
        <v>-7</v>
      </c>
      <c r="D9" s="1">
        <v>69</v>
      </c>
      <c r="E9" s="1">
        <v>66</v>
      </c>
      <c r="F9" s="1">
        <v>268.10000000000002</v>
      </c>
      <c r="G9" s="1">
        <v>0.75</v>
      </c>
      <c r="H9" s="1">
        <v>0.69399999999999995</v>
      </c>
      <c r="I9" s="1">
        <v>1.56</v>
      </c>
      <c r="J9" s="1">
        <v>0</v>
      </c>
      <c r="K9" s="1">
        <v>11</v>
      </c>
      <c r="L9" s="1">
        <v>21</v>
      </c>
      <c r="M9" s="1">
        <v>4</v>
      </c>
      <c r="N9" s="1">
        <v>0</v>
      </c>
      <c r="O9" s="1" t="s">
        <v>1059</v>
      </c>
    </row>
    <row r="10" spans="1:15">
      <c r="A10" s="1" t="s">
        <v>219</v>
      </c>
      <c r="B10" s="1" t="s">
        <v>29</v>
      </c>
      <c r="C10" s="1">
        <v>-7</v>
      </c>
      <c r="D10" s="1">
        <v>70</v>
      </c>
      <c r="E10" s="1">
        <v>65</v>
      </c>
      <c r="F10" s="1">
        <v>275.89999999999998</v>
      </c>
      <c r="G10" s="1">
        <v>0.67900000000000005</v>
      </c>
      <c r="H10" s="1">
        <v>0.69399999999999995</v>
      </c>
      <c r="I10" s="1">
        <v>1.72</v>
      </c>
      <c r="J10" s="1">
        <v>0</v>
      </c>
      <c r="K10" s="1">
        <v>10</v>
      </c>
      <c r="L10" s="1">
        <v>23</v>
      </c>
      <c r="M10" s="1">
        <v>3</v>
      </c>
      <c r="N10" s="1">
        <v>0</v>
      </c>
      <c r="O10" s="1" t="s">
        <v>1060</v>
      </c>
    </row>
    <row r="11" spans="1:15">
      <c r="A11" s="1" t="s">
        <v>219</v>
      </c>
      <c r="B11" s="1" t="s">
        <v>60</v>
      </c>
      <c r="C11" s="1">
        <v>-7</v>
      </c>
      <c r="D11" s="1">
        <v>66</v>
      </c>
      <c r="E11" s="1">
        <v>69</v>
      </c>
      <c r="F11" s="1">
        <v>269</v>
      </c>
      <c r="G11" s="1">
        <v>0.60699999999999998</v>
      </c>
      <c r="H11" s="1">
        <v>0.72199999999999998</v>
      </c>
      <c r="I11" s="1">
        <v>1.538</v>
      </c>
      <c r="J11" s="1">
        <v>0</v>
      </c>
      <c r="K11" s="1">
        <v>12</v>
      </c>
      <c r="L11" s="1">
        <v>19</v>
      </c>
      <c r="M11" s="1">
        <v>5</v>
      </c>
      <c r="N11" s="1">
        <v>0</v>
      </c>
      <c r="O11" s="1" t="s">
        <v>1060</v>
      </c>
    </row>
    <row r="12" spans="1:15">
      <c r="A12" s="1" t="s">
        <v>219</v>
      </c>
      <c r="B12" s="1" t="s">
        <v>263</v>
      </c>
      <c r="C12" s="1">
        <v>-7</v>
      </c>
      <c r="D12" s="1">
        <v>68</v>
      </c>
      <c r="E12" s="1">
        <v>67</v>
      </c>
      <c r="F12" s="1">
        <v>283</v>
      </c>
      <c r="G12" s="1">
        <v>0.75</v>
      </c>
      <c r="H12" s="1">
        <v>0.66700000000000004</v>
      </c>
      <c r="I12" s="1">
        <v>1.625</v>
      </c>
      <c r="J12" s="1">
        <v>0</v>
      </c>
      <c r="K12" s="1">
        <v>10</v>
      </c>
      <c r="L12" s="1">
        <v>23</v>
      </c>
      <c r="M12" s="1">
        <v>3</v>
      </c>
      <c r="N12" s="1">
        <v>0</v>
      </c>
      <c r="O12" s="1" t="s">
        <v>1061</v>
      </c>
    </row>
    <row r="13" spans="1:15">
      <c r="A13" s="1" t="s">
        <v>219</v>
      </c>
      <c r="B13" s="1" t="s">
        <v>95</v>
      </c>
      <c r="C13" s="1">
        <v>-7</v>
      </c>
      <c r="D13" s="1">
        <v>69</v>
      </c>
      <c r="E13" s="1">
        <v>66</v>
      </c>
      <c r="F13" s="1">
        <v>262.2</v>
      </c>
      <c r="G13" s="1">
        <v>0.75</v>
      </c>
      <c r="H13" s="1">
        <v>0.69399999999999995</v>
      </c>
      <c r="I13" s="1">
        <v>1.64</v>
      </c>
      <c r="J13" s="1">
        <v>1</v>
      </c>
      <c r="K13" s="1">
        <v>9</v>
      </c>
      <c r="L13" s="1">
        <v>23</v>
      </c>
      <c r="M13" s="1">
        <v>2</v>
      </c>
      <c r="N13" s="1">
        <v>1</v>
      </c>
      <c r="O13" s="1" t="s">
        <v>1061</v>
      </c>
    </row>
    <row r="14" spans="1:15">
      <c r="A14" s="1" t="s">
        <v>845</v>
      </c>
      <c r="B14" s="1" t="s">
        <v>81</v>
      </c>
      <c r="C14" s="1">
        <v>-6</v>
      </c>
      <c r="D14" s="1">
        <v>71</v>
      </c>
      <c r="E14" s="1">
        <v>65</v>
      </c>
      <c r="F14" s="1">
        <v>272.60000000000002</v>
      </c>
      <c r="G14" s="1">
        <v>0.71399999999999997</v>
      </c>
      <c r="H14" s="1">
        <v>0.69399999999999995</v>
      </c>
      <c r="I14" s="1">
        <v>1.72</v>
      </c>
      <c r="J14" s="1">
        <v>0</v>
      </c>
      <c r="K14" s="1">
        <v>10</v>
      </c>
      <c r="L14" s="1">
        <v>22</v>
      </c>
      <c r="M14" s="1">
        <v>4</v>
      </c>
      <c r="N14" s="1">
        <v>0</v>
      </c>
      <c r="O14" s="1" t="s">
        <v>1062</v>
      </c>
    </row>
    <row r="15" spans="1:15">
      <c r="A15" s="1" t="s">
        <v>845</v>
      </c>
      <c r="B15" s="1" t="s">
        <v>267</v>
      </c>
      <c r="C15" s="1">
        <v>-6</v>
      </c>
      <c r="D15" s="1">
        <v>68</v>
      </c>
      <c r="E15" s="1">
        <v>68</v>
      </c>
      <c r="F15" s="1">
        <v>292.10000000000002</v>
      </c>
      <c r="G15" s="1">
        <v>0.42899999999999999</v>
      </c>
      <c r="H15" s="1">
        <v>0.58299999999999996</v>
      </c>
      <c r="I15" s="1">
        <v>1.524</v>
      </c>
      <c r="J15" s="1">
        <v>0</v>
      </c>
      <c r="K15" s="1">
        <v>11</v>
      </c>
      <c r="L15" s="1">
        <v>20</v>
      </c>
      <c r="M15" s="1">
        <v>5</v>
      </c>
      <c r="N15" s="1">
        <v>0</v>
      </c>
      <c r="O15" s="1" t="s">
        <v>1063</v>
      </c>
    </row>
    <row r="16" spans="1:15">
      <c r="A16" s="1" t="s">
        <v>845</v>
      </c>
      <c r="B16" s="1" t="s">
        <v>225</v>
      </c>
      <c r="C16" s="1">
        <v>-6</v>
      </c>
      <c r="D16" s="1">
        <v>68</v>
      </c>
      <c r="E16" s="1">
        <v>68</v>
      </c>
      <c r="F16" s="1">
        <v>283.8</v>
      </c>
      <c r="G16" s="1">
        <v>0.57099999999999995</v>
      </c>
      <c r="H16" s="1">
        <v>0.75</v>
      </c>
      <c r="I16" s="1">
        <v>1.778</v>
      </c>
      <c r="J16" s="1">
        <v>0</v>
      </c>
      <c r="K16" s="1">
        <v>8</v>
      </c>
      <c r="L16" s="1">
        <v>26</v>
      </c>
      <c r="M16" s="1">
        <v>2</v>
      </c>
      <c r="N16" s="1">
        <v>0</v>
      </c>
      <c r="O16" s="1" t="s">
        <v>1062</v>
      </c>
    </row>
    <row r="17" spans="1:15">
      <c r="A17" s="1" t="s">
        <v>845</v>
      </c>
      <c r="B17" s="1" t="s">
        <v>40</v>
      </c>
      <c r="C17" s="1">
        <v>-6</v>
      </c>
      <c r="D17" s="1">
        <v>68</v>
      </c>
      <c r="E17" s="1">
        <v>68</v>
      </c>
      <c r="F17" s="1">
        <v>276.2</v>
      </c>
      <c r="G17" s="1">
        <v>0.53600000000000003</v>
      </c>
      <c r="H17" s="1">
        <v>0.58299999999999996</v>
      </c>
      <c r="I17" s="1">
        <v>1.667</v>
      </c>
      <c r="J17" s="1">
        <v>0</v>
      </c>
      <c r="K17" s="1">
        <v>8</v>
      </c>
      <c r="L17" s="1">
        <v>26</v>
      </c>
      <c r="M17" s="1">
        <v>2</v>
      </c>
      <c r="N17" s="1">
        <v>0</v>
      </c>
      <c r="O17" s="1" t="s">
        <v>1063</v>
      </c>
    </row>
    <row r="18" spans="1:15">
      <c r="A18" s="1" t="s">
        <v>845</v>
      </c>
      <c r="B18" s="1" t="s">
        <v>185</v>
      </c>
      <c r="C18" s="1">
        <v>-6</v>
      </c>
      <c r="D18" s="1">
        <v>68</v>
      </c>
      <c r="E18" s="1">
        <v>68</v>
      </c>
      <c r="F18" s="1">
        <v>283</v>
      </c>
      <c r="G18" s="1">
        <v>0.75</v>
      </c>
      <c r="H18" s="1">
        <v>0.58299999999999996</v>
      </c>
      <c r="I18" s="1">
        <v>1.667</v>
      </c>
      <c r="J18" s="1">
        <v>1</v>
      </c>
      <c r="K18" s="1">
        <v>9</v>
      </c>
      <c r="L18" s="1">
        <v>21</v>
      </c>
      <c r="M18" s="1">
        <v>5</v>
      </c>
      <c r="N18" s="1">
        <v>0</v>
      </c>
      <c r="O18" s="1" t="s">
        <v>1064</v>
      </c>
    </row>
    <row r="19" spans="1:15">
      <c r="A19" s="1" t="s">
        <v>845</v>
      </c>
      <c r="B19" s="1" t="s">
        <v>70</v>
      </c>
      <c r="C19" s="1">
        <v>-6</v>
      </c>
      <c r="D19" s="1">
        <v>67</v>
      </c>
      <c r="E19" s="1">
        <v>69</v>
      </c>
      <c r="F19" s="1">
        <v>285.5</v>
      </c>
      <c r="G19" s="1">
        <v>0.64300000000000002</v>
      </c>
      <c r="H19" s="1">
        <v>0.72199999999999998</v>
      </c>
      <c r="I19" s="1">
        <v>1.6919999999999999</v>
      </c>
      <c r="J19" s="1">
        <v>0</v>
      </c>
      <c r="K19" s="1">
        <v>9</v>
      </c>
      <c r="L19" s="1">
        <v>24</v>
      </c>
      <c r="M19" s="1">
        <v>3</v>
      </c>
      <c r="N19" s="1">
        <v>0</v>
      </c>
      <c r="O19" s="1" t="s">
        <v>1064</v>
      </c>
    </row>
    <row r="20" spans="1:15">
      <c r="A20" s="1" t="s">
        <v>845</v>
      </c>
      <c r="B20" s="1" t="s">
        <v>268</v>
      </c>
      <c r="C20" s="1">
        <v>-6</v>
      </c>
      <c r="D20" s="1">
        <v>66</v>
      </c>
      <c r="E20" s="1">
        <v>70</v>
      </c>
      <c r="F20" s="1">
        <v>263.5</v>
      </c>
      <c r="G20" s="1">
        <v>0.67900000000000005</v>
      </c>
      <c r="H20" s="1">
        <v>0.63900000000000001</v>
      </c>
      <c r="I20" s="1">
        <v>1.609</v>
      </c>
      <c r="J20" s="1">
        <v>0</v>
      </c>
      <c r="K20" s="1">
        <v>10</v>
      </c>
      <c r="L20" s="1">
        <v>23</v>
      </c>
      <c r="M20" s="1">
        <v>2</v>
      </c>
      <c r="N20" s="1">
        <v>1</v>
      </c>
      <c r="O20" s="1" t="s">
        <v>1065</v>
      </c>
    </row>
    <row r="21" spans="1:15">
      <c r="A21" s="1" t="s">
        <v>845</v>
      </c>
      <c r="B21" s="1" t="s">
        <v>200</v>
      </c>
      <c r="C21" s="1">
        <v>-6</v>
      </c>
      <c r="D21" s="1">
        <v>73</v>
      </c>
      <c r="E21" s="1">
        <v>63</v>
      </c>
      <c r="F21" s="1">
        <v>265.39999999999998</v>
      </c>
      <c r="G21" s="1">
        <v>0.78600000000000003</v>
      </c>
      <c r="H21" s="1">
        <v>0.66700000000000004</v>
      </c>
      <c r="I21" s="1">
        <v>1.667</v>
      </c>
      <c r="J21" s="1">
        <v>0</v>
      </c>
      <c r="K21" s="1">
        <v>10</v>
      </c>
      <c r="L21" s="1">
        <v>22</v>
      </c>
      <c r="M21" s="1">
        <v>4</v>
      </c>
      <c r="N21" s="1">
        <v>0</v>
      </c>
      <c r="O21" s="1" t="s">
        <v>1065</v>
      </c>
    </row>
    <row r="22" spans="1:15">
      <c r="A22" s="1" t="s">
        <v>519</v>
      </c>
      <c r="B22" s="1" t="s">
        <v>68</v>
      </c>
      <c r="C22" s="1">
        <v>-5</v>
      </c>
      <c r="D22" s="1">
        <v>70</v>
      </c>
      <c r="E22" s="1">
        <v>67</v>
      </c>
      <c r="F22" s="1">
        <v>269.2</v>
      </c>
      <c r="G22" s="1">
        <v>0.75</v>
      </c>
      <c r="H22" s="1">
        <v>0.52800000000000002</v>
      </c>
      <c r="I22" s="1">
        <v>1.579</v>
      </c>
      <c r="J22" s="1">
        <v>0</v>
      </c>
      <c r="K22" s="1">
        <v>9</v>
      </c>
      <c r="L22" s="1">
        <v>24</v>
      </c>
      <c r="M22" s="1">
        <v>2</v>
      </c>
      <c r="N22" s="1">
        <v>1</v>
      </c>
      <c r="O22" s="1" t="s">
        <v>1066</v>
      </c>
    </row>
    <row r="23" spans="1:15">
      <c r="A23" s="1" t="s">
        <v>519</v>
      </c>
      <c r="B23" s="1" t="s">
        <v>242</v>
      </c>
      <c r="C23" s="1">
        <v>-5</v>
      </c>
      <c r="D23" s="1">
        <v>69</v>
      </c>
      <c r="E23" s="1">
        <v>68</v>
      </c>
      <c r="F23" s="1">
        <v>275.60000000000002</v>
      </c>
      <c r="G23" s="1">
        <v>0.67900000000000005</v>
      </c>
      <c r="H23" s="1">
        <v>0.61099999999999999</v>
      </c>
      <c r="I23" s="1">
        <v>1.6819999999999999</v>
      </c>
      <c r="J23" s="1">
        <v>0</v>
      </c>
      <c r="K23" s="1">
        <v>7</v>
      </c>
      <c r="L23" s="1">
        <v>27</v>
      </c>
      <c r="M23" s="1">
        <v>2</v>
      </c>
      <c r="N23" s="1">
        <v>0</v>
      </c>
      <c r="O23" s="1" t="s">
        <v>1066</v>
      </c>
    </row>
    <row r="24" spans="1:15">
      <c r="A24" s="1" t="s">
        <v>519</v>
      </c>
      <c r="B24" s="1" t="s">
        <v>130</v>
      </c>
      <c r="C24" s="1">
        <v>-5</v>
      </c>
      <c r="D24" s="1">
        <v>69</v>
      </c>
      <c r="E24" s="1">
        <v>68</v>
      </c>
      <c r="F24" s="1">
        <v>264.60000000000002</v>
      </c>
      <c r="G24" s="1">
        <v>0.75</v>
      </c>
      <c r="H24" s="1">
        <v>0.61099999999999999</v>
      </c>
      <c r="I24" s="1">
        <v>1.6359999999999999</v>
      </c>
      <c r="J24" s="1">
        <v>0</v>
      </c>
      <c r="K24" s="1">
        <v>8</v>
      </c>
      <c r="L24" s="1">
        <v>26</v>
      </c>
      <c r="M24" s="1">
        <v>1</v>
      </c>
      <c r="N24" s="1">
        <v>1</v>
      </c>
      <c r="O24" s="1" t="s">
        <v>1067</v>
      </c>
    </row>
    <row r="25" spans="1:15">
      <c r="A25" s="1" t="s">
        <v>519</v>
      </c>
      <c r="B25" s="1" t="s">
        <v>211</v>
      </c>
      <c r="C25" s="1">
        <v>-5</v>
      </c>
      <c r="D25" s="1">
        <v>69</v>
      </c>
      <c r="E25" s="1">
        <v>68</v>
      </c>
      <c r="F25" s="1">
        <v>273.3</v>
      </c>
      <c r="G25" s="1">
        <v>0.64300000000000002</v>
      </c>
      <c r="H25" s="1">
        <v>0.72199999999999998</v>
      </c>
      <c r="I25" s="1">
        <v>1.7310000000000001</v>
      </c>
      <c r="J25" s="1">
        <v>0</v>
      </c>
      <c r="K25" s="1">
        <v>8</v>
      </c>
      <c r="L25" s="1">
        <v>25</v>
      </c>
      <c r="M25" s="1">
        <v>3</v>
      </c>
      <c r="N25" s="1">
        <v>0</v>
      </c>
      <c r="O25" s="1" t="s">
        <v>1067</v>
      </c>
    </row>
    <row r="26" spans="1:15">
      <c r="A26" s="1" t="s">
        <v>519</v>
      </c>
      <c r="B26" s="1" t="s">
        <v>54</v>
      </c>
      <c r="C26" s="1">
        <v>-5</v>
      </c>
      <c r="D26" s="1">
        <v>69</v>
      </c>
      <c r="E26" s="1">
        <v>68</v>
      </c>
      <c r="F26" s="1">
        <v>272.7</v>
      </c>
      <c r="G26" s="1">
        <v>0.71399999999999997</v>
      </c>
      <c r="H26" s="1">
        <v>0.61099999999999999</v>
      </c>
      <c r="I26" s="1">
        <v>1.6359999999999999</v>
      </c>
      <c r="J26" s="1">
        <v>0</v>
      </c>
      <c r="K26" s="1">
        <v>9</v>
      </c>
      <c r="L26" s="1">
        <v>23</v>
      </c>
      <c r="M26" s="1">
        <v>4</v>
      </c>
      <c r="N26" s="1">
        <v>0</v>
      </c>
      <c r="O26" s="1" t="s">
        <v>1068</v>
      </c>
    </row>
    <row r="27" spans="1:15">
      <c r="A27" s="1" t="s">
        <v>122</v>
      </c>
      <c r="B27" s="1" t="s">
        <v>42</v>
      </c>
      <c r="C27" s="1">
        <v>-4</v>
      </c>
      <c r="D27" s="1">
        <v>69</v>
      </c>
      <c r="E27" s="1">
        <v>69</v>
      </c>
      <c r="F27" s="1">
        <v>282.89999999999998</v>
      </c>
      <c r="G27" s="1">
        <v>0.75</v>
      </c>
      <c r="H27" s="1">
        <v>0.69399999999999995</v>
      </c>
      <c r="I27" s="1">
        <v>1.8</v>
      </c>
      <c r="J27" s="1">
        <v>1</v>
      </c>
      <c r="K27" s="1">
        <v>5</v>
      </c>
      <c r="L27" s="1">
        <v>27</v>
      </c>
      <c r="M27" s="1">
        <v>3</v>
      </c>
      <c r="N27" s="1">
        <v>0</v>
      </c>
      <c r="O27" s="1" t="s">
        <v>1068</v>
      </c>
    </row>
    <row r="28" spans="1:15">
      <c r="A28" s="1" t="s">
        <v>122</v>
      </c>
      <c r="B28" s="1" t="s">
        <v>840</v>
      </c>
      <c r="C28" s="1">
        <v>-4</v>
      </c>
      <c r="D28" s="1">
        <v>72</v>
      </c>
      <c r="E28" s="1">
        <v>66</v>
      </c>
      <c r="F28" s="1">
        <v>270.8</v>
      </c>
      <c r="G28" s="1">
        <v>0.64300000000000002</v>
      </c>
      <c r="H28" s="1">
        <v>0.66700000000000004</v>
      </c>
      <c r="I28" s="1">
        <v>1.667</v>
      </c>
      <c r="J28" s="1">
        <v>0</v>
      </c>
      <c r="K28" s="1">
        <v>11</v>
      </c>
      <c r="L28" s="1">
        <v>18</v>
      </c>
      <c r="M28" s="1">
        <v>7</v>
      </c>
      <c r="N28" s="1">
        <v>0</v>
      </c>
      <c r="O28" s="1" t="s">
        <v>1069</v>
      </c>
    </row>
    <row r="29" spans="1:15">
      <c r="A29" s="1" t="s">
        <v>122</v>
      </c>
      <c r="B29" s="1" t="s">
        <v>226</v>
      </c>
      <c r="C29" s="1">
        <v>-4</v>
      </c>
      <c r="D29" s="1">
        <v>72</v>
      </c>
      <c r="E29" s="1">
        <v>66</v>
      </c>
      <c r="F29" s="1">
        <v>280.8</v>
      </c>
      <c r="G29" s="1">
        <v>0.75</v>
      </c>
      <c r="H29" s="1">
        <v>0.72199999999999998</v>
      </c>
      <c r="I29" s="1">
        <v>1.8080000000000001</v>
      </c>
      <c r="J29" s="1">
        <v>1</v>
      </c>
      <c r="K29" s="1">
        <v>8</v>
      </c>
      <c r="L29" s="1">
        <v>21</v>
      </c>
      <c r="M29" s="1">
        <v>6</v>
      </c>
      <c r="N29" s="1">
        <v>0</v>
      </c>
      <c r="O29" s="1" t="s">
        <v>1069</v>
      </c>
    </row>
    <row r="30" spans="1:15">
      <c r="A30" s="1" t="s">
        <v>122</v>
      </c>
      <c r="B30" s="1" t="s">
        <v>298</v>
      </c>
      <c r="C30" s="1">
        <v>-4</v>
      </c>
      <c r="D30" s="1">
        <v>73</v>
      </c>
      <c r="E30" s="1">
        <v>65</v>
      </c>
      <c r="F30" s="1">
        <v>309.3</v>
      </c>
      <c r="G30" s="1">
        <v>0.64300000000000002</v>
      </c>
      <c r="H30" s="1">
        <v>0.66700000000000004</v>
      </c>
      <c r="I30" s="1">
        <v>1.625</v>
      </c>
      <c r="J30" s="1">
        <v>0</v>
      </c>
      <c r="K30" s="1">
        <v>11</v>
      </c>
      <c r="L30" s="1">
        <v>19</v>
      </c>
      <c r="M30" s="1">
        <v>5</v>
      </c>
      <c r="N30" s="1">
        <v>1</v>
      </c>
      <c r="O30" s="1" t="s">
        <v>1070</v>
      </c>
    </row>
    <row r="31" spans="1:15">
      <c r="A31" s="1" t="s">
        <v>122</v>
      </c>
      <c r="B31" s="1" t="s">
        <v>265</v>
      </c>
      <c r="C31" s="1">
        <v>-4</v>
      </c>
      <c r="D31" s="1">
        <v>70</v>
      </c>
      <c r="E31" s="1">
        <v>68</v>
      </c>
      <c r="F31" s="1">
        <v>272</v>
      </c>
      <c r="G31" s="1">
        <v>0.67900000000000005</v>
      </c>
      <c r="H31" s="1">
        <v>0.63900000000000001</v>
      </c>
      <c r="I31" s="1">
        <v>1.696</v>
      </c>
      <c r="J31" s="1">
        <v>0</v>
      </c>
      <c r="K31" s="1">
        <v>8</v>
      </c>
      <c r="L31" s="1">
        <v>24</v>
      </c>
      <c r="M31" s="1">
        <v>4</v>
      </c>
      <c r="N31" s="1">
        <v>0</v>
      </c>
      <c r="O31" s="1" t="s">
        <v>1070</v>
      </c>
    </row>
    <row r="32" spans="1:15">
      <c r="A32" s="1" t="s">
        <v>122</v>
      </c>
      <c r="B32" s="1" t="s">
        <v>214</v>
      </c>
      <c r="C32" s="1">
        <v>-4</v>
      </c>
      <c r="D32" s="1">
        <v>69</v>
      </c>
      <c r="E32" s="1">
        <v>69</v>
      </c>
      <c r="F32" s="1">
        <v>291.7</v>
      </c>
      <c r="G32" s="1">
        <v>0.60699999999999998</v>
      </c>
      <c r="H32" s="1">
        <v>0.72199999999999998</v>
      </c>
      <c r="I32" s="1">
        <v>1.7310000000000001</v>
      </c>
      <c r="J32" s="1">
        <v>0</v>
      </c>
      <c r="K32" s="1">
        <v>9</v>
      </c>
      <c r="L32" s="1">
        <v>22</v>
      </c>
      <c r="M32" s="1">
        <v>5</v>
      </c>
      <c r="N32" s="1">
        <v>0</v>
      </c>
      <c r="O32" s="1" t="s">
        <v>1071</v>
      </c>
    </row>
    <row r="33" spans="1:15">
      <c r="A33" s="1" t="s">
        <v>122</v>
      </c>
      <c r="B33" s="1" t="s">
        <v>33</v>
      </c>
      <c r="C33" s="1">
        <v>-4</v>
      </c>
      <c r="D33" s="1">
        <v>68</v>
      </c>
      <c r="E33" s="1">
        <v>70</v>
      </c>
      <c r="F33" s="1">
        <v>274.2</v>
      </c>
      <c r="G33" s="1">
        <v>0.53600000000000003</v>
      </c>
      <c r="H33" s="1">
        <v>0.52800000000000002</v>
      </c>
      <c r="I33" s="1">
        <v>1.6319999999999999</v>
      </c>
      <c r="J33" s="1">
        <v>0</v>
      </c>
      <c r="K33" s="1">
        <v>7</v>
      </c>
      <c r="L33" s="1">
        <v>26</v>
      </c>
      <c r="M33" s="1">
        <v>3</v>
      </c>
      <c r="N33" s="1">
        <v>0</v>
      </c>
      <c r="O33" s="1" t="s">
        <v>1071</v>
      </c>
    </row>
    <row r="34" spans="1:15">
      <c r="A34" s="1" t="s">
        <v>857</v>
      </c>
      <c r="B34" s="1" t="s">
        <v>827</v>
      </c>
      <c r="C34" s="1">
        <v>-3</v>
      </c>
      <c r="D34" s="1">
        <v>71</v>
      </c>
      <c r="E34" s="1">
        <v>68</v>
      </c>
      <c r="F34" s="1">
        <v>280.5</v>
      </c>
      <c r="G34" s="1">
        <v>0.64300000000000002</v>
      </c>
      <c r="H34" s="1">
        <v>0.38900000000000001</v>
      </c>
      <c r="I34" s="1">
        <v>1.714</v>
      </c>
      <c r="J34" s="1">
        <v>0</v>
      </c>
      <c r="K34" s="1">
        <v>4</v>
      </c>
      <c r="L34" s="1">
        <v>31</v>
      </c>
      <c r="M34" s="1">
        <v>1</v>
      </c>
      <c r="N34" s="1">
        <v>0</v>
      </c>
      <c r="O34" s="1" t="s">
        <v>1072</v>
      </c>
    </row>
    <row r="35" spans="1:15">
      <c r="A35" s="1" t="s">
        <v>857</v>
      </c>
      <c r="B35" s="1" t="s">
        <v>190</v>
      </c>
      <c r="C35" s="1">
        <v>-3</v>
      </c>
      <c r="D35" s="1">
        <v>73</v>
      </c>
      <c r="E35" s="1">
        <v>66</v>
      </c>
      <c r="F35" s="1">
        <v>291.89999999999998</v>
      </c>
      <c r="G35" s="1">
        <v>0.57099999999999995</v>
      </c>
      <c r="H35" s="1">
        <v>0.72199999999999998</v>
      </c>
      <c r="I35" s="1">
        <v>1.7689999999999999</v>
      </c>
      <c r="J35" s="1">
        <v>0</v>
      </c>
      <c r="K35" s="1">
        <v>9</v>
      </c>
      <c r="L35" s="1">
        <v>24</v>
      </c>
      <c r="M35" s="1">
        <v>1</v>
      </c>
      <c r="N35" s="1">
        <v>1</v>
      </c>
      <c r="O35" s="1" t="s">
        <v>1072</v>
      </c>
    </row>
    <row r="36" spans="1:15">
      <c r="A36" s="1" t="s">
        <v>857</v>
      </c>
      <c r="B36" s="1" t="s">
        <v>461</v>
      </c>
      <c r="C36" s="1">
        <v>-3</v>
      </c>
      <c r="D36" s="1">
        <v>74</v>
      </c>
      <c r="E36" s="1">
        <v>65</v>
      </c>
      <c r="F36" s="1">
        <v>276.89999999999998</v>
      </c>
      <c r="G36" s="1">
        <v>0.75</v>
      </c>
      <c r="H36" s="1">
        <v>0.66700000000000004</v>
      </c>
      <c r="I36" s="1">
        <v>1.708</v>
      </c>
      <c r="J36" s="1">
        <v>0</v>
      </c>
      <c r="K36" s="1">
        <v>8</v>
      </c>
      <c r="L36" s="1">
        <v>23</v>
      </c>
      <c r="M36" s="1">
        <v>5</v>
      </c>
      <c r="N36" s="1">
        <v>0</v>
      </c>
      <c r="O36" s="1" t="s">
        <v>1073</v>
      </c>
    </row>
    <row r="37" spans="1:15">
      <c r="A37" s="1" t="s">
        <v>857</v>
      </c>
      <c r="B37" s="1" t="s">
        <v>77</v>
      </c>
      <c r="C37" s="1">
        <v>-3</v>
      </c>
      <c r="D37" s="1">
        <v>74</v>
      </c>
      <c r="E37" s="1">
        <v>65</v>
      </c>
      <c r="F37" s="1">
        <v>283.2</v>
      </c>
      <c r="G37" s="1">
        <v>0.75</v>
      </c>
      <c r="H37" s="1">
        <v>0.63900000000000001</v>
      </c>
      <c r="I37" s="1">
        <v>1.696</v>
      </c>
      <c r="J37" s="1">
        <v>0</v>
      </c>
      <c r="K37" s="1">
        <v>8</v>
      </c>
      <c r="L37" s="1">
        <v>23</v>
      </c>
      <c r="M37" s="1">
        <v>5</v>
      </c>
      <c r="N37" s="1">
        <v>0</v>
      </c>
      <c r="O37" s="1" t="s">
        <v>1073</v>
      </c>
    </row>
    <row r="38" spans="1:15">
      <c r="A38" s="1" t="s">
        <v>857</v>
      </c>
      <c r="B38" s="1" t="s">
        <v>223</v>
      </c>
      <c r="C38" s="1">
        <v>-3</v>
      </c>
      <c r="D38" s="1">
        <v>67</v>
      </c>
      <c r="E38" s="1">
        <v>72</v>
      </c>
      <c r="F38" s="1">
        <v>293.5</v>
      </c>
      <c r="G38" s="1">
        <v>0.67900000000000005</v>
      </c>
      <c r="H38" s="1">
        <v>0.75</v>
      </c>
      <c r="I38" s="1">
        <v>1.667</v>
      </c>
      <c r="J38" s="1">
        <v>0</v>
      </c>
      <c r="K38" s="1">
        <v>9</v>
      </c>
      <c r="L38" s="1">
        <v>21</v>
      </c>
      <c r="M38" s="1">
        <v>6</v>
      </c>
      <c r="N38" s="1">
        <v>0</v>
      </c>
      <c r="O38" s="1" t="s">
        <v>1074</v>
      </c>
    </row>
    <row r="39" spans="1:15">
      <c r="A39" s="1" t="s">
        <v>857</v>
      </c>
      <c r="B39" s="1" t="s">
        <v>855</v>
      </c>
      <c r="C39" s="1">
        <v>-3</v>
      </c>
      <c r="D39" s="1">
        <v>69</v>
      </c>
      <c r="E39" s="1">
        <v>70</v>
      </c>
      <c r="F39" s="1">
        <v>268</v>
      </c>
      <c r="G39" s="1">
        <v>0.75</v>
      </c>
      <c r="H39" s="1">
        <v>0.58299999999999996</v>
      </c>
      <c r="I39" s="1">
        <v>1.571</v>
      </c>
      <c r="J39" s="1">
        <v>0</v>
      </c>
      <c r="K39" s="1">
        <v>10</v>
      </c>
      <c r="L39" s="1">
        <v>19</v>
      </c>
      <c r="M39" s="1">
        <v>7</v>
      </c>
      <c r="N39" s="1">
        <v>0</v>
      </c>
      <c r="O39" s="1" t="s">
        <v>1074</v>
      </c>
    </row>
    <row r="40" spans="1:15">
      <c r="A40" s="1" t="s">
        <v>857</v>
      </c>
      <c r="B40" s="1" t="s">
        <v>299</v>
      </c>
      <c r="C40" s="1">
        <v>-3</v>
      </c>
      <c r="D40" s="1">
        <v>68</v>
      </c>
      <c r="E40" s="1">
        <v>71</v>
      </c>
      <c r="F40" s="1">
        <v>270.39999999999998</v>
      </c>
      <c r="G40" s="1">
        <v>0.60699999999999998</v>
      </c>
      <c r="H40" s="1">
        <v>0.69399999999999995</v>
      </c>
      <c r="I40" s="1">
        <v>1.68</v>
      </c>
      <c r="J40" s="1">
        <v>1</v>
      </c>
      <c r="K40" s="1">
        <v>7</v>
      </c>
      <c r="L40" s="1">
        <v>22</v>
      </c>
      <c r="M40" s="1">
        <v>6</v>
      </c>
      <c r="N40" s="1">
        <v>0</v>
      </c>
      <c r="O40" s="1" t="s">
        <v>1075</v>
      </c>
    </row>
    <row r="41" spans="1:15">
      <c r="A41" s="1" t="s">
        <v>857</v>
      </c>
      <c r="B41" s="1" t="s">
        <v>243</v>
      </c>
      <c r="C41" s="1">
        <v>-3</v>
      </c>
      <c r="D41" s="1">
        <v>71</v>
      </c>
      <c r="E41" s="1">
        <v>68</v>
      </c>
      <c r="F41" s="1">
        <v>277.60000000000002</v>
      </c>
      <c r="G41" s="1">
        <v>0.67900000000000005</v>
      </c>
      <c r="H41" s="1">
        <v>0.52800000000000002</v>
      </c>
      <c r="I41" s="1">
        <v>1.9470000000000001</v>
      </c>
      <c r="J41" s="1">
        <v>0</v>
      </c>
      <c r="K41" s="1">
        <v>4</v>
      </c>
      <c r="L41" s="1">
        <v>31</v>
      </c>
      <c r="M41" s="1">
        <v>1</v>
      </c>
      <c r="N41" s="1">
        <v>0</v>
      </c>
      <c r="O41" s="1" t="s">
        <v>1075</v>
      </c>
    </row>
    <row r="42" spans="1:15">
      <c r="A42" s="1" t="s">
        <v>857</v>
      </c>
      <c r="B42" s="1" t="s">
        <v>278</v>
      </c>
      <c r="C42" s="1">
        <v>-3</v>
      </c>
      <c r="D42" s="1">
        <v>70</v>
      </c>
      <c r="E42" s="1">
        <v>69</v>
      </c>
      <c r="F42" s="1">
        <v>277.8</v>
      </c>
      <c r="G42" s="1">
        <v>0.71399999999999997</v>
      </c>
      <c r="H42" s="1">
        <v>0.69399999999999995</v>
      </c>
      <c r="I42" s="1">
        <v>1.64</v>
      </c>
      <c r="J42" s="1">
        <v>0</v>
      </c>
      <c r="K42" s="1">
        <v>9</v>
      </c>
      <c r="L42" s="1">
        <v>22</v>
      </c>
      <c r="M42" s="1">
        <v>4</v>
      </c>
      <c r="N42" s="1">
        <v>1</v>
      </c>
      <c r="O42" s="1" t="s">
        <v>1076</v>
      </c>
    </row>
    <row r="43" spans="1:15">
      <c r="A43" s="1" t="s">
        <v>246</v>
      </c>
      <c r="B43" s="1" t="s">
        <v>262</v>
      </c>
      <c r="C43" s="1">
        <v>-2</v>
      </c>
      <c r="D43" s="1">
        <v>72</v>
      </c>
      <c r="E43" s="1">
        <v>68</v>
      </c>
      <c r="F43" s="1">
        <v>282.2</v>
      </c>
      <c r="G43" s="1">
        <v>0.85699999999999998</v>
      </c>
      <c r="H43" s="1">
        <v>0.69399999999999995</v>
      </c>
      <c r="I43" s="1">
        <v>1.92</v>
      </c>
      <c r="J43" s="1">
        <v>0</v>
      </c>
      <c r="K43" s="1">
        <v>5</v>
      </c>
      <c r="L43" s="1">
        <v>28</v>
      </c>
      <c r="M43" s="1">
        <v>3</v>
      </c>
      <c r="N43" s="1">
        <v>0</v>
      </c>
      <c r="O43" s="1" t="s">
        <v>1076</v>
      </c>
    </row>
    <row r="44" spans="1:15">
      <c r="A44" s="1" t="s">
        <v>246</v>
      </c>
      <c r="B44" s="1" t="s">
        <v>87</v>
      </c>
      <c r="C44" s="1">
        <v>-2</v>
      </c>
      <c r="D44" s="1">
        <v>69</v>
      </c>
      <c r="E44" s="1">
        <v>71</v>
      </c>
      <c r="F44" s="1">
        <v>277.7</v>
      </c>
      <c r="G44" s="1">
        <v>0.67900000000000005</v>
      </c>
      <c r="H44" s="1">
        <v>0.63900000000000001</v>
      </c>
      <c r="I44" s="1">
        <v>1.7390000000000001</v>
      </c>
      <c r="J44" s="1">
        <v>0</v>
      </c>
      <c r="K44" s="1">
        <v>8</v>
      </c>
      <c r="L44" s="1">
        <v>23</v>
      </c>
      <c r="M44" s="1">
        <v>4</v>
      </c>
      <c r="N44" s="1">
        <v>1</v>
      </c>
      <c r="O44" s="1" t="s">
        <v>1077</v>
      </c>
    </row>
    <row r="45" spans="1:15">
      <c r="A45" s="1" t="s">
        <v>246</v>
      </c>
      <c r="B45" s="1" t="s">
        <v>255</v>
      </c>
      <c r="C45" s="1">
        <v>-2</v>
      </c>
      <c r="D45" s="1">
        <v>70</v>
      </c>
      <c r="E45" s="1">
        <v>70</v>
      </c>
      <c r="F45" s="1">
        <v>276.89999999999998</v>
      </c>
      <c r="G45" s="1">
        <v>0.57099999999999995</v>
      </c>
      <c r="H45" s="1">
        <v>0.61099999999999999</v>
      </c>
      <c r="I45" s="1">
        <v>1.591</v>
      </c>
      <c r="J45" s="1">
        <v>0</v>
      </c>
      <c r="K45" s="1">
        <v>10</v>
      </c>
      <c r="L45" s="1">
        <v>19</v>
      </c>
      <c r="M45" s="1">
        <v>6</v>
      </c>
      <c r="N45" s="1">
        <v>1</v>
      </c>
      <c r="O45" s="1" t="s">
        <v>1077</v>
      </c>
    </row>
    <row r="46" spans="1:15">
      <c r="A46" s="1" t="s">
        <v>246</v>
      </c>
      <c r="B46" s="1" t="s">
        <v>44</v>
      </c>
      <c r="C46" s="1">
        <v>-2</v>
      </c>
      <c r="D46" s="1">
        <v>67</v>
      </c>
      <c r="E46" s="1">
        <v>73</v>
      </c>
      <c r="F46" s="1">
        <v>279.39999999999998</v>
      </c>
      <c r="G46" s="1">
        <v>0.78600000000000003</v>
      </c>
      <c r="H46" s="1">
        <v>0.66700000000000004</v>
      </c>
      <c r="I46" s="1">
        <v>1.75</v>
      </c>
      <c r="J46" s="1">
        <v>0</v>
      </c>
      <c r="K46" s="1">
        <v>8</v>
      </c>
      <c r="L46" s="1">
        <v>23</v>
      </c>
      <c r="M46" s="1">
        <v>4</v>
      </c>
      <c r="N46" s="1">
        <v>1</v>
      </c>
      <c r="O46" s="1" t="s">
        <v>1078</v>
      </c>
    </row>
    <row r="47" spans="1:15">
      <c r="A47" s="1" t="s">
        <v>246</v>
      </c>
      <c r="B47" s="1" t="s">
        <v>257</v>
      </c>
      <c r="C47" s="1">
        <v>-2</v>
      </c>
      <c r="D47" s="1">
        <v>73</v>
      </c>
      <c r="E47" s="1">
        <v>67</v>
      </c>
      <c r="F47" s="1">
        <v>290.5</v>
      </c>
      <c r="G47" s="1">
        <v>0.60699999999999998</v>
      </c>
      <c r="H47" s="1">
        <v>0.69399999999999995</v>
      </c>
      <c r="I47" s="1">
        <v>1.76</v>
      </c>
      <c r="J47" s="1">
        <v>0</v>
      </c>
      <c r="K47" s="1">
        <v>8</v>
      </c>
      <c r="L47" s="1">
        <v>22</v>
      </c>
      <c r="M47" s="1">
        <v>6</v>
      </c>
      <c r="N47" s="1">
        <v>0</v>
      </c>
      <c r="O47" s="1" t="s">
        <v>1078</v>
      </c>
    </row>
    <row r="48" spans="1:15">
      <c r="A48" s="1" t="s">
        <v>246</v>
      </c>
      <c r="B48" s="1" t="s">
        <v>150</v>
      </c>
      <c r="C48" s="1">
        <v>-2</v>
      </c>
      <c r="D48" s="1">
        <v>66</v>
      </c>
      <c r="E48" s="1">
        <v>74</v>
      </c>
      <c r="F48" s="1">
        <v>270.5</v>
      </c>
      <c r="G48" s="1">
        <v>0.60699999999999998</v>
      </c>
      <c r="H48" s="1">
        <v>0.66700000000000004</v>
      </c>
      <c r="I48" s="1">
        <v>1.625</v>
      </c>
      <c r="J48" s="1">
        <v>1</v>
      </c>
      <c r="K48" s="1">
        <v>8</v>
      </c>
      <c r="L48" s="1">
        <v>22</v>
      </c>
      <c r="M48" s="1">
        <v>3</v>
      </c>
      <c r="N48" s="1">
        <v>1</v>
      </c>
      <c r="O48" s="1" t="s">
        <v>1079</v>
      </c>
    </row>
    <row r="49" spans="1:15">
      <c r="A49" s="1" t="s">
        <v>246</v>
      </c>
      <c r="B49" s="1" t="s">
        <v>228</v>
      </c>
      <c r="C49" s="1">
        <v>-2</v>
      </c>
      <c r="D49" s="1">
        <v>70</v>
      </c>
      <c r="E49" s="1">
        <v>70</v>
      </c>
      <c r="F49" s="1">
        <v>270.10000000000002</v>
      </c>
      <c r="G49" s="1">
        <v>0.64300000000000002</v>
      </c>
      <c r="H49" s="1">
        <v>0.55600000000000005</v>
      </c>
      <c r="I49" s="1">
        <v>1.6</v>
      </c>
      <c r="J49" s="1">
        <v>0</v>
      </c>
      <c r="K49" s="1">
        <v>8</v>
      </c>
      <c r="L49" s="1">
        <v>22</v>
      </c>
      <c r="M49" s="1">
        <v>6</v>
      </c>
      <c r="N49" s="1">
        <v>0</v>
      </c>
      <c r="O49" s="1" t="s">
        <v>1079</v>
      </c>
    </row>
    <row r="50" spans="1:15">
      <c r="A50" s="1" t="s">
        <v>246</v>
      </c>
      <c r="B50" s="1" t="s">
        <v>213</v>
      </c>
      <c r="C50" s="1">
        <v>-2</v>
      </c>
      <c r="D50" s="1">
        <v>70</v>
      </c>
      <c r="E50" s="1">
        <v>70</v>
      </c>
      <c r="F50" s="1">
        <v>273.10000000000002</v>
      </c>
      <c r="G50" s="1">
        <v>0.64300000000000002</v>
      </c>
      <c r="H50" s="1">
        <v>0.80600000000000005</v>
      </c>
      <c r="I50" s="1">
        <v>1.7929999999999999</v>
      </c>
      <c r="J50" s="1">
        <v>0</v>
      </c>
      <c r="K50" s="1">
        <v>6</v>
      </c>
      <c r="L50" s="1">
        <v>26</v>
      </c>
      <c r="M50" s="1">
        <v>4</v>
      </c>
      <c r="N50" s="1">
        <v>0</v>
      </c>
      <c r="O50" s="1" t="s">
        <v>1080</v>
      </c>
    </row>
    <row r="51" spans="1:15">
      <c r="A51" s="1" t="s">
        <v>246</v>
      </c>
      <c r="B51" s="1" t="s">
        <v>83</v>
      </c>
      <c r="C51" s="1">
        <v>-2</v>
      </c>
      <c r="D51" s="1">
        <v>67</v>
      </c>
      <c r="E51" s="1">
        <v>73</v>
      </c>
      <c r="F51" s="1">
        <v>279.3</v>
      </c>
      <c r="G51" s="1">
        <v>0.67900000000000005</v>
      </c>
      <c r="H51" s="1">
        <v>0.61099999999999999</v>
      </c>
      <c r="I51" s="1">
        <v>1.6359999999999999</v>
      </c>
      <c r="J51" s="1">
        <v>0</v>
      </c>
      <c r="K51" s="1">
        <v>8</v>
      </c>
      <c r="L51" s="1">
        <v>24</v>
      </c>
      <c r="M51" s="1">
        <v>2</v>
      </c>
      <c r="N51" s="1">
        <v>2</v>
      </c>
      <c r="O51" s="1" t="s">
        <v>1080</v>
      </c>
    </row>
    <row r="52" spans="1:15">
      <c r="A52" s="1" t="s">
        <v>246</v>
      </c>
      <c r="B52" s="1" t="s">
        <v>67</v>
      </c>
      <c r="C52" s="1">
        <v>-2</v>
      </c>
      <c r="D52" s="1">
        <v>70</v>
      </c>
      <c r="E52" s="1">
        <v>70</v>
      </c>
      <c r="F52" s="1">
        <v>263.5</v>
      </c>
      <c r="G52" s="1">
        <v>0.64300000000000002</v>
      </c>
      <c r="H52" s="1">
        <v>0.55600000000000005</v>
      </c>
      <c r="I52" s="1">
        <v>1.75</v>
      </c>
      <c r="J52" s="1">
        <v>0</v>
      </c>
      <c r="K52" s="1">
        <v>9</v>
      </c>
      <c r="L52" s="1">
        <v>20</v>
      </c>
      <c r="M52" s="1">
        <v>7</v>
      </c>
      <c r="N52" s="1">
        <v>0</v>
      </c>
      <c r="O52" s="1" t="s">
        <v>1081</v>
      </c>
    </row>
    <row r="53" spans="1:15">
      <c r="A53" s="1" t="s">
        <v>246</v>
      </c>
      <c r="B53" s="1" t="s">
        <v>189</v>
      </c>
      <c r="C53" s="1">
        <v>-2</v>
      </c>
      <c r="D53" s="1">
        <v>69</v>
      </c>
      <c r="E53" s="1">
        <v>71</v>
      </c>
      <c r="F53" s="1">
        <v>271.60000000000002</v>
      </c>
      <c r="G53" s="1">
        <v>0.85699999999999998</v>
      </c>
      <c r="H53" s="1">
        <v>0.61099999999999999</v>
      </c>
      <c r="I53" s="1">
        <v>1.7270000000000001</v>
      </c>
      <c r="J53" s="1">
        <v>0</v>
      </c>
      <c r="K53" s="1">
        <v>8</v>
      </c>
      <c r="L53" s="1">
        <v>22</v>
      </c>
      <c r="M53" s="1">
        <v>6</v>
      </c>
      <c r="N53" s="1">
        <v>0</v>
      </c>
      <c r="O53" s="1" t="s">
        <v>1081</v>
      </c>
    </row>
    <row r="54" spans="1:15">
      <c r="A54" s="1" t="s">
        <v>246</v>
      </c>
      <c r="B54" s="1" t="s">
        <v>161</v>
      </c>
      <c r="C54" s="1">
        <v>-2</v>
      </c>
      <c r="D54" s="1">
        <v>68</v>
      </c>
      <c r="E54" s="1">
        <v>72</v>
      </c>
      <c r="F54" s="1">
        <v>297.2</v>
      </c>
      <c r="G54" s="1">
        <v>0.64300000000000002</v>
      </c>
      <c r="H54" s="1">
        <v>0.58299999999999996</v>
      </c>
      <c r="I54" s="1">
        <v>1.81</v>
      </c>
      <c r="J54" s="1">
        <v>0</v>
      </c>
      <c r="K54" s="1">
        <v>6</v>
      </c>
      <c r="L54" s="1">
        <v>26</v>
      </c>
      <c r="M54" s="1">
        <v>4</v>
      </c>
      <c r="N54" s="1">
        <v>0</v>
      </c>
      <c r="O54" s="1" t="s">
        <v>1082</v>
      </c>
    </row>
    <row r="55" spans="1:15">
      <c r="A55" s="1" t="s">
        <v>246</v>
      </c>
      <c r="B55" s="1" t="s">
        <v>69</v>
      </c>
      <c r="C55" s="1">
        <v>-2</v>
      </c>
      <c r="D55" s="1">
        <v>70</v>
      </c>
      <c r="E55" s="1">
        <v>70</v>
      </c>
      <c r="F55" s="1">
        <v>277.39999999999998</v>
      </c>
      <c r="G55" s="1">
        <v>0.75</v>
      </c>
      <c r="H55" s="1">
        <v>0.58299999999999996</v>
      </c>
      <c r="I55" s="1">
        <v>1.714</v>
      </c>
      <c r="J55" s="1">
        <v>0</v>
      </c>
      <c r="K55" s="1">
        <v>6</v>
      </c>
      <c r="L55" s="1">
        <v>26</v>
      </c>
      <c r="M55" s="1">
        <v>4</v>
      </c>
      <c r="N55" s="1">
        <v>0</v>
      </c>
      <c r="O55" s="1" t="s">
        <v>1082</v>
      </c>
    </row>
    <row r="56" spans="1:15">
      <c r="A56" s="1" t="s">
        <v>858</v>
      </c>
      <c r="B56" s="1" t="s">
        <v>85</v>
      </c>
      <c r="C56" s="1">
        <v>-1</v>
      </c>
      <c r="D56" s="1">
        <v>71</v>
      </c>
      <c r="E56" s="1">
        <v>70</v>
      </c>
      <c r="F56" s="1">
        <v>271.5</v>
      </c>
      <c r="G56" s="1">
        <v>0.53600000000000003</v>
      </c>
      <c r="H56" s="1">
        <v>0.61099999999999999</v>
      </c>
      <c r="I56" s="1">
        <v>1.7729999999999999</v>
      </c>
      <c r="J56" s="1">
        <v>0</v>
      </c>
      <c r="K56" s="1">
        <v>6</v>
      </c>
      <c r="L56" s="1">
        <v>25</v>
      </c>
      <c r="M56" s="1">
        <v>5</v>
      </c>
      <c r="N56" s="1">
        <v>0</v>
      </c>
      <c r="O56" s="1" t="s">
        <v>1083</v>
      </c>
    </row>
    <row r="57" spans="1:15">
      <c r="A57" s="1" t="s">
        <v>858</v>
      </c>
      <c r="B57" s="1" t="s">
        <v>274</v>
      </c>
      <c r="C57" s="1">
        <v>-1</v>
      </c>
      <c r="D57" s="1">
        <v>72</v>
      </c>
      <c r="E57" s="1">
        <v>69</v>
      </c>
      <c r="F57" s="1">
        <v>278</v>
      </c>
      <c r="G57" s="1">
        <v>0.71399999999999997</v>
      </c>
      <c r="H57" s="1">
        <v>0.61099999999999999</v>
      </c>
      <c r="I57" s="1">
        <v>1.6819999999999999</v>
      </c>
      <c r="J57" s="1">
        <v>0</v>
      </c>
      <c r="K57" s="1">
        <v>8</v>
      </c>
      <c r="L57" s="1">
        <v>21</v>
      </c>
      <c r="M57" s="1">
        <v>7</v>
      </c>
      <c r="N57" s="1">
        <v>0</v>
      </c>
      <c r="O57" s="1" t="s">
        <v>1083</v>
      </c>
    </row>
    <row r="58" spans="1:15">
      <c r="A58" s="1" t="s">
        <v>858</v>
      </c>
      <c r="B58" s="1" t="s">
        <v>162</v>
      </c>
      <c r="C58" s="1">
        <v>-1</v>
      </c>
      <c r="D58" s="1">
        <v>72</v>
      </c>
      <c r="E58" s="1">
        <v>69</v>
      </c>
      <c r="F58" s="1">
        <v>272.89999999999998</v>
      </c>
      <c r="G58" s="1">
        <v>0.64300000000000002</v>
      </c>
      <c r="H58" s="1">
        <v>0.55600000000000005</v>
      </c>
      <c r="I58" s="1">
        <v>1.6</v>
      </c>
      <c r="J58" s="1">
        <v>0</v>
      </c>
      <c r="K58" s="1">
        <v>9</v>
      </c>
      <c r="L58" s="1">
        <v>20</v>
      </c>
      <c r="M58" s="1">
        <v>6</v>
      </c>
      <c r="N58" s="1">
        <v>1</v>
      </c>
      <c r="O58" s="1" t="s">
        <v>1084</v>
      </c>
    </row>
    <row r="59" spans="1:15">
      <c r="A59" s="1" t="s">
        <v>859</v>
      </c>
      <c r="B59" s="1" t="s">
        <v>293</v>
      </c>
      <c r="C59" s="1" t="s">
        <v>121</v>
      </c>
      <c r="D59" s="1">
        <v>76</v>
      </c>
      <c r="E59" s="1">
        <v>66</v>
      </c>
      <c r="F59" s="1">
        <v>272.39999999999998</v>
      </c>
      <c r="G59" s="1">
        <v>0.53600000000000003</v>
      </c>
      <c r="H59" s="1">
        <v>0.58299999999999996</v>
      </c>
      <c r="I59" s="1">
        <v>1.762</v>
      </c>
      <c r="J59" s="1">
        <v>1</v>
      </c>
      <c r="K59" s="1">
        <v>5</v>
      </c>
      <c r="L59" s="1">
        <v>23</v>
      </c>
      <c r="M59" s="1">
        <v>7</v>
      </c>
      <c r="N59" s="1">
        <v>0</v>
      </c>
      <c r="O59" s="1" t="s">
        <v>1084</v>
      </c>
    </row>
    <row r="60" spans="1:15">
      <c r="A60" s="1" t="s">
        <v>859</v>
      </c>
      <c r="B60" s="1" t="s">
        <v>331</v>
      </c>
      <c r="C60" s="1" t="s">
        <v>121</v>
      </c>
      <c r="D60" s="1">
        <v>74</v>
      </c>
      <c r="E60" s="1">
        <v>68</v>
      </c>
      <c r="F60" s="1">
        <v>265.39999999999998</v>
      </c>
      <c r="G60" s="1">
        <v>0.67900000000000005</v>
      </c>
      <c r="H60" s="1">
        <v>0.66700000000000004</v>
      </c>
      <c r="I60" s="1">
        <v>1.833</v>
      </c>
      <c r="J60" s="1">
        <v>0</v>
      </c>
      <c r="K60" s="1">
        <v>4</v>
      </c>
      <c r="L60" s="1">
        <v>29</v>
      </c>
      <c r="M60" s="1">
        <v>2</v>
      </c>
      <c r="N60" s="1">
        <v>1</v>
      </c>
      <c r="O60" s="1" t="s">
        <v>1085</v>
      </c>
    </row>
    <row r="61" spans="1:15">
      <c r="A61" s="1" t="s">
        <v>859</v>
      </c>
      <c r="B61" s="1" t="s">
        <v>178</v>
      </c>
      <c r="C61" s="1" t="s">
        <v>121</v>
      </c>
      <c r="D61" s="1">
        <v>72</v>
      </c>
      <c r="E61" s="1">
        <v>70</v>
      </c>
      <c r="F61" s="1">
        <v>259.5</v>
      </c>
      <c r="G61" s="1">
        <v>0.53600000000000003</v>
      </c>
      <c r="H61" s="1">
        <v>0.52800000000000002</v>
      </c>
      <c r="I61" s="1">
        <v>1.6839999999999999</v>
      </c>
      <c r="J61" s="1">
        <v>0</v>
      </c>
      <c r="K61" s="1">
        <v>6</v>
      </c>
      <c r="L61" s="1">
        <v>24</v>
      </c>
      <c r="M61" s="1">
        <v>6</v>
      </c>
      <c r="N61" s="1">
        <v>0</v>
      </c>
      <c r="O61" s="1" t="s">
        <v>1085</v>
      </c>
    </row>
    <row r="62" spans="1:15">
      <c r="A62" s="1" t="s">
        <v>859</v>
      </c>
      <c r="B62" s="1" t="s">
        <v>251</v>
      </c>
      <c r="C62" s="1" t="s">
        <v>121</v>
      </c>
      <c r="D62" s="1">
        <v>70</v>
      </c>
      <c r="E62" s="1">
        <v>72</v>
      </c>
      <c r="F62" s="1">
        <v>270.60000000000002</v>
      </c>
      <c r="G62" s="1">
        <v>0.64300000000000002</v>
      </c>
      <c r="H62" s="1">
        <v>0.66700000000000004</v>
      </c>
      <c r="I62" s="1">
        <v>1.958</v>
      </c>
      <c r="J62" s="1">
        <v>0</v>
      </c>
      <c r="K62" s="1">
        <v>4</v>
      </c>
      <c r="L62" s="1">
        <v>28</v>
      </c>
      <c r="M62" s="1">
        <v>4</v>
      </c>
      <c r="N62" s="1">
        <v>0</v>
      </c>
      <c r="O62" s="1" t="s">
        <v>1086</v>
      </c>
    </row>
    <row r="63" spans="1:15">
      <c r="A63" s="1" t="s">
        <v>859</v>
      </c>
      <c r="B63" s="1" t="s">
        <v>245</v>
      </c>
      <c r="C63" s="1" t="s">
        <v>121</v>
      </c>
      <c r="D63" s="1">
        <v>69</v>
      </c>
      <c r="E63" s="1">
        <v>73</v>
      </c>
      <c r="F63" s="1">
        <v>277.2</v>
      </c>
      <c r="G63" s="1">
        <v>0.64300000000000002</v>
      </c>
      <c r="H63" s="1">
        <v>0.66700000000000004</v>
      </c>
      <c r="I63" s="1">
        <v>1.708</v>
      </c>
      <c r="J63" s="1">
        <v>0</v>
      </c>
      <c r="K63" s="1">
        <v>7</v>
      </c>
      <c r="L63" s="1">
        <v>24</v>
      </c>
      <c r="M63" s="1">
        <v>4</v>
      </c>
      <c r="N63" s="1">
        <v>0</v>
      </c>
      <c r="O63" s="1" t="s">
        <v>1086</v>
      </c>
    </row>
    <row r="64" spans="1:15">
      <c r="A64" s="1" t="s">
        <v>859</v>
      </c>
      <c r="B64" s="1" t="s">
        <v>148</v>
      </c>
      <c r="C64" s="1" t="s">
        <v>121</v>
      </c>
      <c r="D64" s="1">
        <v>73</v>
      </c>
      <c r="E64" s="1">
        <v>69</v>
      </c>
      <c r="F64" s="1">
        <v>277.7</v>
      </c>
      <c r="G64" s="1">
        <v>0.67900000000000005</v>
      </c>
      <c r="H64" s="1">
        <v>0.61099999999999999</v>
      </c>
      <c r="I64" s="1">
        <v>1.7729999999999999</v>
      </c>
      <c r="J64" s="1">
        <v>0</v>
      </c>
      <c r="K64" s="1">
        <v>5</v>
      </c>
      <c r="L64" s="1">
        <v>27</v>
      </c>
      <c r="M64" s="1">
        <v>3</v>
      </c>
      <c r="N64" s="1">
        <v>1</v>
      </c>
      <c r="O64" s="1" t="s">
        <v>1087</v>
      </c>
    </row>
    <row r="65" spans="1:15">
      <c r="A65" s="1" t="s">
        <v>859</v>
      </c>
      <c r="B65" s="1" t="s">
        <v>74</v>
      </c>
      <c r="C65" s="1" t="s">
        <v>121</v>
      </c>
      <c r="D65" s="1">
        <v>73</v>
      </c>
      <c r="E65" s="1">
        <v>69</v>
      </c>
      <c r="F65" s="1">
        <v>288.7</v>
      </c>
      <c r="G65" s="1">
        <v>0.53600000000000003</v>
      </c>
      <c r="H65" s="1">
        <v>0.58299999999999996</v>
      </c>
      <c r="I65" s="1">
        <v>1.667</v>
      </c>
      <c r="J65" s="1">
        <v>0</v>
      </c>
      <c r="K65" s="1">
        <v>8</v>
      </c>
      <c r="L65" s="1">
        <v>21</v>
      </c>
      <c r="M65" s="1">
        <v>6</v>
      </c>
      <c r="N65" s="1">
        <v>1</v>
      </c>
      <c r="O65" s="1" t="s">
        <v>1087</v>
      </c>
    </row>
    <row r="66" spans="1:15">
      <c r="A66" s="1" t="s">
        <v>859</v>
      </c>
      <c r="B66" s="1" t="s">
        <v>38</v>
      </c>
      <c r="C66" s="1" t="s">
        <v>121</v>
      </c>
      <c r="D66" s="1">
        <v>71</v>
      </c>
      <c r="E66" s="1">
        <v>71</v>
      </c>
      <c r="F66" s="1">
        <v>256.60000000000002</v>
      </c>
      <c r="G66" s="1">
        <v>0.92900000000000005</v>
      </c>
      <c r="H66" s="1">
        <v>0.55600000000000005</v>
      </c>
      <c r="I66" s="1">
        <v>1.8</v>
      </c>
      <c r="J66" s="1">
        <v>0</v>
      </c>
      <c r="K66" s="1">
        <v>5</v>
      </c>
      <c r="L66" s="1">
        <v>26</v>
      </c>
      <c r="M66" s="1">
        <v>5</v>
      </c>
      <c r="N66" s="1">
        <v>0</v>
      </c>
      <c r="O66" s="1" t="s">
        <v>1088</v>
      </c>
    </row>
    <row r="67" spans="1:15">
      <c r="A67" s="1" t="s">
        <v>859</v>
      </c>
      <c r="B67" s="1" t="s">
        <v>135</v>
      </c>
      <c r="C67" s="1" t="s">
        <v>121</v>
      </c>
      <c r="D67" s="1">
        <v>73</v>
      </c>
      <c r="E67" s="1">
        <v>69</v>
      </c>
      <c r="F67" s="1">
        <v>285.8</v>
      </c>
      <c r="G67" s="1">
        <v>0.64300000000000002</v>
      </c>
      <c r="H67" s="1">
        <v>0.61099999999999999</v>
      </c>
      <c r="I67" s="1">
        <v>1.9550000000000001</v>
      </c>
      <c r="J67" s="1">
        <v>0</v>
      </c>
      <c r="K67" s="1">
        <v>3</v>
      </c>
      <c r="L67" s="1">
        <v>30</v>
      </c>
      <c r="M67" s="1">
        <v>3</v>
      </c>
      <c r="N67" s="1">
        <v>0</v>
      </c>
      <c r="O67" s="1" t="s">
        <v>1088</v>
      </c>
    </row>
    <row r="68" spans="1:15">
      <c r="A68" s="1" t="s">
        <v>859</v>
      </c>
      <c r="B68" s="1" t="s">
        <v>89</v>
      </c>
      <c r="C68" s="1" t="s">
        <v>121</v>
      </c>
      <c r="D68" s="1">
        <v>71</v>
      </c>
      <c r="E68" s="1">
        <v>71</v>
      </c>
      <c r="F68" s="1">
        <v>285.3</v>
      </c>
      <c r="G68" s="1">
        <v>0.57099999999999995</v>
      </c>
      <c r="H68" s="1">
        <v>0.55600000000000005</v>
      </c>
      <c r="I68" s="1">
        <v>1.8</v>
      </c>
      <c r="J68" s="1">
        <v>0</v>
      </c>
      <c r="K68" s="1">
        <v>7</v>
      </c>
      <c r="L68" s="1">
        <v>22</v>
      </c>
      <c r="M68" s="1">
        <v>7</v>
      </c>
      <c r="N68" s="1">
        <v>0</v>
      </c>
      <c r="O68" s="1" t="s">
        <v>1089</v>
      </c>
    </row>
    <row r="69" spans="1:15">
      <c r="A69" s="1" t="s">
        <v>859</v>
      </c>
      <c r="B69" s="1" t="s">
        <v>129</v>
      </c>
      <c r="C69" s="1" t="s">
        <v>121</v>
      </c>
      <c r="D69" s="1">
        <v>74</v>
      </c>
      <c r="E69" s="1">
        <v>68</v>
      </c>
      <c r="F69" s="1">
        <v>272.8</v>
      </c>
      <c r="G69" s="1">
        <v>0.42899999999999999</v>
      </c>
      <c r="H69" s="1">
        <v>0.61099999999999999</v>
      </c>
      <c r="I69" s="1">
        <v>1.6819999999999999</v>
      </c>
      <c r="J69" s="1">
        <v>0</v>
      </c>
      <c r="K69" s="1">
        <v>7</v>
      </c>
      <c r="L69" s="1">
        <v>23</v>
      </c>
      <c r="M69" s="1">
        <v>5</v>
      </c>
      <c r="N69" s="1">
        <v>1</v>
      </c>
      <c r="O69" s="1" t="s">
        <v>1089</v>
      </c>
    </row>
    <row r="70" spans="1:15">
      <c r="A70" s="1" t="s">
        <v>859</v>
      </c>
      <c r="B70" s="1" t="s">
        <v>171</v>
      </c>
      <c r="C70" s="1" t="s">
        <v>121</v>
      </c>
      <c r="D70" s="1">
        <v>71</v>
      </c>
      <c r="E70" s="1">
        <v>71</v>
      </c>
      <c r="F70" s="1">
        <v>279.60000000000002</v>
      </c>
      <c r="G70" s="1">
        <v>0.82099999999999995</v>
      </c>
      <c r="H70" s="1">
        <v>0.61099999999999999</v>
      </c>
      <c r="I70" s="1">
        <v>1.7729999999999999</v>
      </c>
      <c r="J70" s="1">
        <v>0</v>
      </c>
      <c r="K70" s="1">
        <v>6</v>
      </c>
      <c r="L70" s="1">
        <v>24</v>
      </c>
      <c r="M70" s="1">
        <v>6</v>
      </c>
      <c r="N70" s="1">
        <v>0</v>
      </c>
      <c r="O70" s="1" t="s">
        <v>1090</v>
      </c>
    </row>
    <row r="71" spans="1:15">
      <c r="A71" s="1" t="s">
        <v>859</v>
      </c>
      <c r="B71" s="1" t="s">
        <v>31</v>
      </c>
      <c r="C71" s="1" t="s">
        <v>121</v>
      </c>
      <c r="D71" s="1">
        <v>71</v>
      </c>
      <c r="E71" s="1">
        <v>71</v>
      </c>
      <c r="F71" s="1">
        <v>291.89999999999998</v>
      </c>
      <c r="G71" s="1">
        <v>0.71399999999999997</v>
      </c>
      <c r="H71" s="1">
        <v>0.61099999999999999</v>
      </c>
      <c r="I71" s="1">
        <v>1.8180000000000001</v>
      </c>
      <c r="J71" s="1">
        <v>0</v>
      </c>
      <c r="K71" s="1">
        <v>6</v>
      </c>
      <c r="L71" s="1">
        <v>24</v>
      </c>
      <c r="M71" s="1">
        <v>6</v>
      </c>
      <c r="N71" s="1">
        <v>0</v>
      </c>
      <c r="O71" s="1" t="s">
        <v>1090</v>
      </c>
    </row>
    <row r="72" spans="1:15">
      <c r="A72" s="1" t="s">
        <v>859</v>
      </c>
      <c r="B72" s="1" t="s">
        <v>222</v>
      </c>
      <c r="C72" s="1" t="s">
        <v>121</v>
      </c>
      <c r="D72" s="1">
        <v>73</v>
      </c>
      <c r="E72" s="1">
        <v>69</v>
      </c>
      <c r="F72" s="1">
        <v>283.89999999999998</v>
      </c>
      <c r="G72" s="1">
        <v>0.71399999999999997</v>
      </c>
      <c r="H72" s="1">
        <v>0.63900000000000001</v>
      </c>
      <c r="I72" s="1">
        <v>1.7390000000000001</v>
      </c>
      <c r="J72" s="1">
        <v>1</v>
      </c>
      <c r="K72" s="1">
        <v>5</v>
      </c>
      <c r="L72" s="1">
        <v>23</v>
      </c>
      <c r="M72" s="1">
        <v>7</v>
      </c>
      <c r="N72" s="1">
        <v>0</v>
      </c>
      <c r="O72" s="1" t="s">
        <v>1091</v>
      </c>
    </row>
    <row r="73" spans="1:15">
      <c r="A73" s="1" t="s">
        <v>859</v>
      </c>
      <c r="B73" s="1" t="s">
        <v>47</v>
      </c>
      <c r="C73" s="1" t="s">
        <v>121</v>
      </c>
      <c r="D73" s="1">
        <v>71</v>
      </c>
      <c r="E73" s="1">
        <v>71</v>
      </c>
      <c r="F73" s="1">
        <v>282.5</v>
      </c>
      <c r="G73" s="1">
        <v>0.64300000000000002</v>
      </c>
      <c r="H73" s="1">
        <v>0.66700000000000004</v>
      </c>
      <c r="I73" s="1">
        <v>1.833</v>
      </c>
      <c r="J73" s="1">
        <v>0</v>
      </c>
      <c r="K73" s="1">
        <v>4</v>
      </c>
      <c r="L73" s="1">
        <v>28</v>
      </c>
      <c r="M73" s="1">
        <v>4</v>
      </c>
      <c r="N73" s="1">
        <v>0</v>
      </c>
      <c r="O73" s="1" t="s">
        <v>1091</v>
      </c>
    </row>
    <row r="74" spans="1:15">
      <c r="A74" s="1" t="s">
        <v>859</v>
      </c>
      <c r="B74" s="1" t="s">
        <v>149</v>
      </c>
      <c r="C74" s="1" t="s">
        <v>121</v>
      </c>
      <c r="D74" s="1">
        <v>70</v>
      </c>
      <c r="E74" s="1">
        <v>72</v>
      </c>
      <c r="F74" s="1">
        <v>284.89999999999998</v>
      </c>
      <c r="G74" s="1">
        <v>0.5</v>
      </c>
      <c r="H74" s="1">
        <v>0.61099999999999999</v>
      </c>
      <c r="I74" s="1">
        <v>1.8180000000000001</v>
      </c>
      <c r="J74" s="1">
        <v>0</v>
      </c>
      <c r="K74" s="1">
        <v>6</v>
      </c>
      <c r="L74" s="1">
        <v>25</v>
      </c>
      <c r="M74" s="1">
        <v>4</v>
      </c>
      <c r="N74" s="1">
        <v>1</v>
      </c>
      <c r="O74" s="1" t="s">
        <v>1092</v>
      </c>
    </row>
    <row r="75" spans="1:15">
      <c r="A75" s="1" t="s">
        <v>859</v>
      </c>
      <c r="B75" s="1" t="s">
        <v>57</v>
      </c>
      <c r="C75" s="1" t="s">
        <v>121</v>
      </c>
      <c r="D75" s="1">
        <v>71</v>
      </c>
      <c r="E75" s="1">
        <v>71</v>
      </c>
      <c r="F75" s="1">
        <v>271.3</v>
      </c>
      <c r="G75" s="1">
        <v>0.75</v>
      </c>
      <c r="H75" s="1">
        <v>0.52800000000000002</v>
      </c>
      <c r="I75" s="1">
        <v>1.7889999999999999</v>
      </c>
      <c r="J75" s="1">
        <v>0</v>
      </c>
      <c r="K75" s="1">
        <v>8</v>
      </c>
      <c r="L75" s="1">
        <v>20</v>
      </c>
      <c r="M75" s="1">
        <v>8</v>
      </c>
      <c r="N75" s="1">
        <v>0</v>
      </c>
      <c r="O75" s="1" t="s">
        <v>1092</v>
      </c>
    </row>
    <row r="76" spans="1:15">
      <c r="A76" s="1" t="s">
        <v>859</v>
      </c>
      <c r="B76" s="1" t="s">
        <v>80</v>
      </c>
      <c r="C76" s="1" t="s">
        <v>121</v>
      </c>
      <c r="D76" s="1">
        <v>73</v>
      </c>
      <c r="E76" s="1">
        <v>69</v>
      </c>
      <c r="F76" s="1">
        <v>272.3</v>
      </c>
      <c r="G76" s="1">
        <v>0.53600000000000003</v>
      </c>
      <c r="H76" s="1">
        <v>0.52800000000000002</v>
      </c>
      <c r="I76" s="1">
        <v>1.895</v>
      </c>
      <c r="J76" s="1">
        <v>0</v>
      </c>
      <c r="K76" s="1">
        <v>4</v>
      </c>
      <c r="L76" s="1">
        <v>28</v>
      </c>
      <c r="M76" s="1">
        <v>4</v>
      </c>
      <c r="N76" s="1">
        <v>0</v>
      </c>
      <c r="O76" s="1" t="s">
        <v>1093</v>
      </c>
    </row>
    <row r="77" spans="1:15">
      <c r="A77" s="1" t="s">
        <v>859</v>
      </c>
      <c r="B77" s="1" t="s">
        <v>143</v>
      </c>
      <c r="C77" s="1" t="s">
        <v>121</v>
      </c>
      <c r="D77" s="1">
        <v>71</v>
      </c>
      <c r="E77" s="1">
        <v>71</v>
      </c>
      <c r="F77" s="1">
        <v>212.2</v>
      </c>
      <c r="G77" s="1">
        <v>0.75</v>
      </c>
      <c r="H77" s="1">
        <v>0.55600000000000005</v>
      </c>
      <c r="I77" s="1">
        <v>1.6</v>
      </c>
      <c r="J77" s="1">
        <v>0</v>
      </c>
      <c r="K77" s="1">
        <v>8</v>
      </c>
      <c r="L77" s="1">
        <v>20</v>
      </c>
      <c r="M77" s="1">
        <v>8</v>
      </c>
      <c r="N77" s="1">
        <v>0</v>
      </c>
      <c r="O77" s="1" t="s">
        <v>1093</v>
      </c>
    </row>
    <row r="78" spans="1:15">
      <c r="A78" s="1" t="s">
        <v>859</v>
      </c>
      <c r="B78" s="1" t="s">
        <v>92</v>
      </c>
      <c r="C78" s="1" t="s">
        <v>121</v>
      </c>
      <c r="D78" s="1">
        <v>73</v>
      </c>
      <c r="E78" s="1">
        <v>69</v>
      </c>
      <c r="F78" s="1">
        <v>262.2</v>
      </c>
      <c r="G78" s="1">
        <v>0.5</v>
      </c>
      <c r="H78" s="1">
        <v>0.5</v>
      </c>
      <c r="I78" s="1">
        <v>1.722</v>
      </c>
      <c r="J78" s="1">
        <v>0</v>
      </c>
      <c r="K78" s="1">
        <v>7</v>
      </c>
      <c r="L78" s="1">
        <v>22</v>
      </c>
      <c r="M78" s="1">
        <v>7</v>
      </c>
      <c r="N78" s="1">
        <v>0</v>
      </c>
      <c r="O78" s="1" t="s">
        <v>1094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46047-EA86-4432-A97E-517A16833952}">
  <dimension ref="A1:AQ265"/>
  <sheetViews>
    <sheetView workbookViewId="0">
      <selection activeCell="G1" sqref="G1:L1048576"/>
    </sheetView>
  </sheetViews>
  <sheetFormatPr defaultRowHeight="15"/>
  <cols>
    <col min="15" max="15" width="19" customWidth="1"/>
    <col min="17" max="27" width="9.140625" style="149"/>
    <col min="30" max="33" width="9.140625" style="149"/>
  </cols>
  <sheetData>
    <row r="1" spans="1:43" ht="15.75" thickBot="1">
      <c r="A1" s="159" t="s">
        <v>108</v>
      </c>
      <c r="B1" s="160" t="s">
        <v>1281</v>
      </c>
      <c r="C1" s="160" t="s">
        <v>99</v>
      </c>
      <c r="D1" s="160" t="s">
        <v>100</v>
      </c>
      <c r="E1" s="160" t="s">
        <v>24</v>
      </c>
      <c r="F1" s="160" t="s">
        <v>101</v>
      </c>
      <c r="G1" s="160" t="s">
        <v>102</v>
      </c>
      <c r="H1" s="160" t="s">
        <v>103</v>
      </c>
      <c r="I1" s="160" t="s">
        <v>104</v>
      </c>
      <c r="J1" s="160" t="s">
        <v>105</v>
      </c>
      <c r="K1" s="160" t="s">
        <v>106</v>
      </c>
      <c r="L1" s="160" t="s">
        <v>107</v>
      </c>
      <c r="M1" t="s">
        <v>107</v>
      </c>
      <c r="O1" t="s">
        <v>1281</v>
      </c>
      <c r="AC1" t="s">
        <v>1414</v>
      </c>
      <c r="AD1" s="149" t="s">
        <v>1403</v>
      </c>
      <c r="AE1" s="149" t="s">
        <v>1404</v>
      </c>
      <c r="AF1" s="149" t="s">
        <v>1405</v>
      </c>
      <c r="AH1" t="s">
        <v>5</v>
      </c>
      <c r="AI1" t="s">
        <v>102</v>
      </c>
      <c r="AN1" t="s">
        <v>5</v>
      </c>
      <c r="AO1" t="s">
        <v>102</v>
      </c>
      <c r="AP1" t="s">
        <v>103</v>
      </c>
    </row>
    <row r="2" spans="1:43" ht="15.75" thickBot="1">
      <c r="A2" s="156" t="s">
        <v>1229</v>
      </c>
      <c r="B2" s="94" t="s">
        <v>214</v>
      </c>
      <c r="C2" s="157">
        <v>325</v>
      </c>
      <c r="D2" s="157">
        <v>50</v>
      </c>
      <c r="E2" s="157">
        <v>68.5</v>
      </c>
      <c r="F2" s="157">
        <v>1.784</v>
      </c>
      <c r="G2" s="157">
        <v>0</v>
      </c>
      <c r="H2" s="157">
        <v>10</v>
      </c>
      <c r="I2" s="157">
        <v>35</v>
      </c>
      <c r="J2" s="157">
        <v>9</v>
      </c>
      <c r="K2" s="157">
        <v>0</v>
      </c>
      <c r="L2" s="157">
        <v>-1</v>
      </c>
      <c r="M2">
        <v>-15</v>
      </c>
      <c r="O2" t="s">
        <v>1317</v>
      </c>
      <c r="P2" s="149"/>
      <c r="Q2" s="149">
        <f>VLOOKUP(O2,B:H,6,FALSE)</f>
        <v>0</v>
      </c>
      <c r="R2" s="149">
        <f>VLOOKUP(O2,B:H,7,FALSE)</f>
        <v>12</v>
      </c>
      <c r="S2" s="149">
        <f>Q2+R2</f>
        <v>12</v>
      </c>
      <c r="T2" s="149">
        <f>VLOOKUP(O2,Model!A:J,10,FALSE)</f>
        <v>12</v>
      </c>
      <c r="AC2" t="e">
        <v>#N/A</v>
      </c>
      <c r="AD2" s="149">
        <v>3</v>
      </c>
      <c r="AE2" s="149" t="e">
        <f t="shared" ref="AE2:AE33" si="0">AC2-AD2</f>
        <v>#N/A</v>
      </c>
      <c r="AF2" s="149">
        <v>10</v>
      </c>
      <c r="AG2" s="149" t="e">
        <f>#REF!-#REF!</f>
        <v>#REF!</v>
      </c>
      <c r="AH2" t="s">
        <v>1327</v>
      </c>
      <c r="AI2">
        <v>25</v>
      </c>
      <c r="AN2" t="s">
        <v>1327</v>
      </c>
      <c r="AO2">
        <v>25</v>
      </c>
      <c r="AP2">
        <v>24</v>
      </c>
      <c r="AQ2">
        <f>AP2+AO2</f>
        <v>49</v>
      </c>
    </row>
    <row r="3" spans="1:43" ht="15.75" thickBot="1">
      <c r="A3" s="156" t="s">
        <v>1229</v>
      </c>
      <c r="B3" s="94" t="s">
        <v>48</v>
      </c>
      <c r="C3" s="157">
        <v>328.9</v>
      </c>
      <c r="D3" s="157">
        <v>35.700000000000003</v>
      </c>
      <c r="E3" s="157">
        <v>50</v>
      </c>
      <c r="F3" s="157">
        <v>1.778</v>
      </c>
      <c r="G3" s="157">
        <v>1</v>
      </c>
      <c r="H3" s="157">
        <v>9</v>
      </c>
      <c r="I3" s="157">
        <v>34</v>
      </c>
      <c r="J3" s="157">
        <v>10</v>
      </c>
      <c r="K3" s="157">
        <v>0</v>
      </c>
      <c r="L3" s="157">
        <v>-1</v>
      </c>
      <c r="M3">
        <v>-13</v>
      </c>
      <c r="O3" t="s">
        <v>248</v>
      </c>
      <c r="P3" s="149"/>
      <c r="Q3" s="149">
        <f t="shared" ref="Q3:Q66" si="1">VLOOKUP(O3,B:H,6,FALSE)</f>
        <v>0</v>
      </c>
      <c r="R3" s="149">
        <f>VLOOKUP(O3,B:H,7,FALSE)</f>
        <v>11</v>
      </c>
      <c r="S3" s="149">
        <f t="shared" ref="S3:S66" si="2">Q3+R3</f>
        <v>11</v>
      </c>
      <c r="T3" s="149">
        <f>VLOOKUP(O3,Model!A:J,10,FALSE)</f>
        <v>11</v>
      </c>
      <c r="AC3" t="e">
        <v>#VALUE!</v>
      </c>
      <c r="AD3" s="149">
        <v>6</v>
      </c>
      <c r="AE3" s="149" t="e">
        <f t="shared" si="0"/>
        <v>#VALUE!</v>
      </c>
      <c r="AF3" s="149">
        <v>8</v>
      </c>
      <c r="AG3" s="149" t="e">
        <f>#REF!-#REF!</f>
        <v>#REF!</v>
      </c>
      <c r="AH3" t="s">
        <v>57</v>
      </c>
      <c r="AI3">
        <v>19</v>
      </c>
      <c r="AK3" s="149"/>
      <c r="AN3" t="s">
        <v>57</v>
      </c>
      <c r="AO3">
        <v>19</v>
      </c>
      <c r="AP3">
        <v>18</v>
      </c>
      <c r="AQ3" s="149">
        <f t="shared" ref="AQ3:AQ66" si="3">AP3+AO3</f>
        <v>37</v>
      </c>
    </row>
    <row r="4" spans="1:43" ht="15.75" thickBot="1">
      <c r="A4" s="156" t="s">
        <v>356</v>
      </c>
      <c r="B4" s="94" t="s">
        <v>62</v>
      </c>
      <c r="C4" s="157">
        <v>328.5</v>
      </c>
      <c r="D4" s="157">
        <v>45.2</v>
      </c>
      <c r="E4" s="157">
        <v>70.400000000000006</v>
      </c>
      <c r="F4" s="157">
        <v>1.8420000000000001</v>
      </c>
      <c r="G4" s="157">
        <v>0</v>
      </c>
      <c r="H4" s="157">
        <v>10</v>
      </c>
      <c r="I4" s="157">
        <v>33</v>
      </c>
      <c r="J4" s="157">
        <v>11</v>
      </c>
      <c r="K4" s="157">
        <v>0</v>
      </c>
      <c r="L4" s="157">
        <v>1</v>
      </c>
      <c r="M4">
        <v>-13</v>
      </c>
      <c r="O4" t="s">
        <v>223</v>
      </c>
      <c r="P4" s="149"/>
      <c r="Q4" s="149">
        <f t="shared" si="1"/>
        <v>1</v>
      </c>
      <c r="R4" s="149">
        <v>8</v>
      </c>
      <c r="S4" s="149">
        <f t="shared" si="2"/>
        <v>9</v>
      </c>
      <c r="T4" s="149" t="e">
        <f>VLOOKUP(O4,Model!A:J,10,FALSE)</f>
        <v>#N/A</v>
      </c>
      <c r="AC4">
        <v>90.213949999999997</v>
      </c>
      <c r="AD4" s="149">
        <v>6</v>
      </c>
      <c r="AE4" s="149">
        <f t="shared" si="0"/>
        <v>84.213949999999997</v>
      </c>
      <c r="AF4" s="149">
        <v>8</v>
      </c>
      <c r="AG4" s="149" t="e">
        <f>#REF!-#REF!</f>
        <v>#REF!</v>
      </c>
      <c r="AH4" t="s">
        <v>261</v>
      </c>
      <c r="AI4">
        <v>20</v>
      </c>
      <c r="AK4" s="149"/>
      <c r="AN4" t="s">
        <v>261</v>
      </c>
      <c r="AO4">
        <v>20</v>
      </c>
      <c r="AP4">
        <v>19</v>
      </c>
      <c r="AQ4" s="149">
        <f t="shared" si="3"/>
        <v>39</v>
      </c>
    </row>
    <row r="5" spans="1:43" ht="15.75" thickBot="1">
      <c r="A5" s="156" t="s">
        <v>356</v>
      </c>
      <c r="B5" s="94" t="s">
        <v>65</v>
      </c>
      <c r="C5" s="157">
        <v>310.5</v>
      </c>
      <c r="D5" s="157">
        <v>42.9</v>
      </c>
      <c r="E5" s="157">
        <v>63</v>
      </c>
      <c r="F5" s="157">
        <v>1.853</v>
      </c>
      <c r="G5" s="157">
        <v>0</v>
      </c>
      <c r="H5" s="157">
        <v>7</v>
      </c>
      <c r="I5" s="157">
        <v>40</v>
      </c>
      <c r="J5" s="157">
        <v>6</v>
      </c>
      <c r="K5" s="157">
        <v>1</v>
      </c>
      <c r="L5" s="157">
        <v>1</v>
      </c>
      <c r="M5">
        <v>-12</v>
      </c>
      <c r="O5" t="s">
        <v>261</v>
      </c>
      <c r="P5" s="149"/>
      <c r="Q5" s="149">
        <f t="shared" si="1"/>
        <v>0</v>
      </c>
      <c r="R5" s="149">
        <f t="shared" ref="R5:R15" si="4">VLOOKUP(O5,B:H,7,FALSE)</f>
        <v>10</v>
      </c>
      <c r="S5" s="149">
        <f t="shared" si="2"/>
        <v>10</v>
      </c>
      <c r="T5" s="149">
        <f>VLOOKUP(O5,Model!A:J,10,FALSE)</f>
        <v>10</v>
      </c>
      <c r="AC5">
        <v>89.688389999999998</v>
      </c>
      <c r="AD5" s="149">
        <v>3</v>
      </c>
      <c r="AE5" s="149">
        <f t="shared" si="0"/>
        <v>86.688389999999998</v>
      </c>
      <c r="AF5" s="149">
        <v>8</v>
      </c>
      <c r="AG5" s="149" t="e">
        <f>#REF!-#REF!</f>
        <v>#REF!</v>
      </c>
      <c r="AH5" t="s">
        <v>271</v>
      </c>
      <c r="AI5">
        <v>13</v>
      </c>
      <c r="AK5" s="149"/>
      <c r="AN5" t="s">
        <v>271</v>
      </c>
      <c r="AO5">
        <v>13</v>
      </c>
      <c r="AP5">
        <v>12</v>
      </c>
      <c r="AQ5" s="149">
        <f t="shared" si="3"/>
        <v>25</v>
      </c>
    </row>
    <row r="6" spans="1:43" ht="15.75" thickBot="1">
      <c r="A6" s="156" t="s">
        <v>356</v>
      </c>
      <c r="B6" s="94" t="s">
        <v>215</v>
      </c>
      <c r="C6" s="157">
        <v>310.89999999999998</v>
      </c>
      <c r="D6" s="157">
        <v>45.2</v>
      </c>
      <c r="E6" s="157">
        <v>61.1</v>
      </c>
      <c r="F6" s="157">
        <v>1.758</v>
      </c>
      <c r="G6" s="157">
        <v>0</v>
      </c>
      <c r="H6" s="157">
        <v>8</v>
      </c>
      <c r="I6" s="157">
        <v>37</v>
      </c>
      <c r="J6" s="157">
        <v>9</v>
      </c>
      <c r="K6" s="157">
        <v>0</v>
      </c>
      <c r="L6" s="157">
        <v>1</v>
      </c>
      <c r="M6">
        <v>-12</v>
      </c>
      <c r="O6" t="s">
        <v>214</v>
      </c>
      <c r="P6" s="149"/>
      <c r="Q6" s="149">
        <f t="shared" si="1"/>
        <v>0</v>
      </c>
      <c r="R6" s="149">
        <f t="shared" si="4"/>
        <v>10</v>
      </c>
      <c r="S6" s="149">
        <f t="shared" si="2"/>
        <v>10</v>
      </c>
      <c r="T6" s="149">
        <f>VLOOKUP(O6,Model!A:J,10,FALSE)</f>
        <v>6</v>
      </c>
      <c r="AC6">
        <v>89.876239999999996</v>
      </c>
      <c r="AD6" s="149">
        <v>4</v>
      </c>
      <c r="AE6" s="149">
        <f t="shared" si="0"/>
        <v>85.876239999999996</v>
      </c>
      <c r="AF6" s="149">
        <v>7</v>
      </c>
      <c r="AG6" s="149" t="e">
        <f>#REF!-#REF!</f>
        <v>#REF!</v>
      </c>
      <c r="AH6" t="s">
        <v>1374</v>
      </c>
      <c r="AI6">
        <v>19</v>
      </c>
      <c r="AK6" s="149"/>
      <c r="AN6" t="s">
        <v>1374</v>
      </c>
      <c r="AO6">
        <v>19</v>
      </c>
      <c r="AP6">
        <v>19</v>
      </c>
      <c r="AQ6" s="149">
        <f t="shared" si="3"/>
        <v>38</v>
      </c>
    </row>
    <row r="7" spans="1:43" ht="15.75" thickBot="1">
      <c r="A7" s="156" t="s">
        <v>358</v>
      </c>
      <c r="B7" s="94" t="s">
        <v>1300</v>
      </c>
      <c r="C7" s="157">
        <v>337.1</v>
      </c>
      <c r="D7" s="157">
        <v>47.6</v>
      </c>
      <c r="E7" s="157">
        <v>63</v>
      </c>
      <c r="F7" s="157">
        <v>1.794</v>
      </c>
      <c r="G7" s="157">
        <v>0</v>
      </c>
      <c r="H7" s="157">
        <v>8</v>
      </c>
      <c r="I7" s="157">
        <v>36</v>
      </c>
      <c r="J7" s="157">
        <v>10</v>
      </c>
      <c r="K7" s="157">
        <v>0</v>
      </c>
      <c r="L7" s="157">
        <v>2</v>
      </c>
      <c r="M7">
        <v>-12</v>
      </c>
      <c r="O7" t="s">
        <v>215</v>
      </c>
      <c r="P7" s="149"/>
      <c r="Q7" s="149">
        <f t="shared" si="1"/>
        <v>0</v>
      </c>
      <c r="R7" s="149">
        <f t="shared" si="4"/>
        <v>8</v>
      </c>
      <c r="S7" s="149">
        <f t="shared" si="2"/>
        <v>8</v>
      </c>
      <c r="T7" s="149" t="e">
        <f>VLOOKUP(O7,Model!A:J,10,FALSE)</f>
        <v>#N/A</v>
      </c>
      <c r="AC7">
        <v>85.458299999999994</v>
      </c>
      <c r="AD7" s="149" t="e">
        <v>#N/A</v>
      </c>
      <c r="AE7" s="149" t="e">
        <f t="shared" si="0"/>
        <v>#N/A</v>
      </c>
      <c r="AF7" s="149">
        <v>7</v>
      </c>
      <c r="AG7" s="149" t="e">
        <f>#REF!-#REF!</f>
        <v>#REF!</v>
      </c>
      <c r="AH7" t="s">
        <v>174</v>
      </c>
      <c r="AI7">
        <v>15</v>
      </c>
      <c r="AK7" s="149"/>
      <c r="AN7" t="s">
        <v>174</v>
      </c>
      <c r="AO7">
        <v>15</v>
      </c>
      <c r="AP7">
        <v>15</v>
      </c>
      <c r="AQ7" s="149">
        <f t="shared" si="3"/>
        <v>30</v>
      </c>
    </row>
    <row r="8" spans="1:43" ht="15.75" thickBot="1">
      <c r="A8" s="156" t="s">
        <v>358</v>
      </c>
      <c r="B8" s="94" t="s">
        <v>1292</v>
      </c>
      <c r="C8" s="157">
        <v>303.39999999999998</v>
      </c>
      <c r="D8" s="157">
        <v>59.5</v>
      </c>
      <c r="E8" s="157">
        <v>57.4</v>
      </c>
      <c r="F8" s="157">
        <v>1.839</v>
      </c>
      <c r="G8" s="157">
        <v>0</v>
      </c>
      <c r="H8" s="157">
        <v>7</v>
      </c>
      <c r="I8" s="157">
        <v>38</v>
      </c>
      <c r="J8" s="157">
        <v>9</v>
      </c>
      <c r="K8" s="157">
        <v>0</v>
      </c>
      <c r="L8" s="157">
        <v>2</v>
      </c>
      <c r="M8">
        <v>-11</v>
      </c>
      <c r="O8" t="s">
        <v>211</v>
      </c>
      <c r="P8" s="149"/>
      <c r="Q8" s="149">
        <f t="shared" si="1"/>
        <v>0</v>
      </c>
      <c r="R8" s="149">
        <f t="shared" si="4"/>
        <v>7</v>
      </c>
      <c r="S8" s="149">
        <f t="shared" si="2"/>
        <v>7</v>
      </c>
      <c r="T8" s="149">
        <f>VLOOKUP(O8,Model!A:J,10,FALSE)</f>
        <v>7</v>
      </c>
      <c r="AC8">
        <v>78.658150000000006</v>
      </c>
      <c r="AD8" s="149">
        <v>4</v>
      </c>
      <c r="AE8" s="149">
        <f t="shared" si="0"/>
        <v>74.658150000000006</v>
      </c>
      <c r="AF8" s="149">
        <v>7</v>
      </c>
      <c r="AG8" s="149" t="e">
        <f>#REF!-#REF!</f>
        <v>#REF!</v>
      </c>
      <c r="AH8" t="s">
        <v>69</v>
      </c>
      <c r="AI8">
        <v>18</v>
      </c>
      <c r="AK8" s="149"/>
      <c r="AN8" t="s">
        <v>69</v>
      </c>
      <c r="AO8">
        <v>18</v>
      </c>
      <c r="AP8">
        <v>17</v>
      </c>
      <c r="AQ8" s="149">
        <f t="shared" si="3"/>
        <v>35</v>
      </c>
    </row>
    <row r="9" spans="1:43" ht="15.75" thickBot="1">
      <c r="A9" s="156" t="s">
        <v>358</v>
      </c>
      <c r="B9" s="94" t="s">
        <v>289</v>
      </c>
      <c r="C9" s="157">
        <v>314</v>
      </c>
      <c r="D9" s="157">
        <v>61.9</v>
      </c>
      <c r="E9" s="157">
        <v>64.8</v>
      </c>
      <c r="F9" s="157">
        <v>1.829</v>
      </c>
      <c r="G9" s="157">
        <v>0</v>
      </c>
      <c r="H9" s="157">
        <v>8</v>
      </c>
      <c r="I9" s="157">
        <v>36</v>
      </c>
      <c r="J9" s="157">
        <v>10</v>
      </c>
      <c r="K9" s="157">
        <v>0</v>
      </c>
      <c r="L9" s="157">
        <v>2</v>
      </c>
      <c r="M9">
        <v>-11</v>
      </c>
      <c r="O9" t="s">
        <v>225</v>
      </c>
      <c r="P9" s="149"/>
      <c r="Q9" s="149">
        <f t="shared" si="1"/>
        <v>0</v>
      </c>
      <c r="R9" s="149">
        <f t="shared" si="4"/>
        <v>10</v>
      </c>
      <c r="S9" s="149">
        <f t="shared" si="2"/>
        <v>10</v>
      </c>
      <c r="T9" s="149">
        <f>VLOOKUP(O9,Model!A:J,10,FALSE)</f>
        <v>10</v>
      </c>
      <c r="AC9">
        <v>89.131140000000002</v>
      </c>
      <c r="AD9" s="149">
        <v>5</v>
      </c>
      <c r="AE9" s="149">
        <f t="shared" si="0"/>
        <v>84.131140000000002</v>
      </c>
      <c r="AF9" s="149">
        <v>7</v>
      </c>
      <c r="AG9" s="149" t="e">
        <f>#REF!-#REF!</f>
        <v>#REF!</v>
      </c>
      <c r="AH9" t="s">
        <v>189</v>
      </c>
      <c r="AI9">
        <v>19</v>
      </c>
      <c r="AK9" s="149"/>
      <c r="AN9" t="s">
        <v>189</v>
      </c>
      <c r="AO9">
        <v>19</v>
      </c>
      <c r="AP9">
        <v>19</v>
      </c>
      <c r="AQ9" s="149">
        <f t="shared" si="3"/>
        <v>38</v>
      </c>
    </row>
    <row r="10" spans="1:43" ht="15.75" thickBot="1">
      <c r="A10" s="156" t="s">
        <v>358</v>
      </c>
      <c r="B10" s="94" t="s">
        <v>211</v>
      </c>
      <c r="C10" s="157">
        <v>297.89999999999998</v>
      </c>
      <c r="D10" s="157">
        <v>54.8</v>
      </c>
      <c r="E10" s="157">
        <v>64.8</v>
      </c>
      <c r="F10" s="157">
        <v>1.829</v>
      </c>
      <c r="G10" s="157">
        <v>0</v>
      </c>
      <c r="H10" s="157">
        <v>7</v>
      </c>
      <c r="I10" s="157">
        <v>38</v>
      </c>
      <c r="J10" s="157">
        <v>9</v>
      </c>
      <c r="K10" s="157">
        <v>0</v>
      </c>
      <c r="L10" s="157">
        <v>2</v>
      </c>
      <c r="M10">
        <v>-10</v>
      </c>
      <c r="O10" t="s">
        <v>60</v>
      </c>
      <c r="P10" s="149"/>
      <c r="Q10" s="149">
        <f t="shared" si="1"/>
        <v>0</v>
      </c>
      <c r="R10" s="149">
        <f t="shared" si="4"/>
        <v>7</v>
      </c>
      <c r="S10" s="149">
        <f t="shared" si="2"/>
        <v>7</v>
      </c>
      <c r="T10" s="149">
        <f>VLOOKUP(O10,Model!A:J,10,FALSE)</f>
        <v>7</v>
      </c>
      <c r="AC10">
        <v>80.587350000000001</v>
      </c>
      <c r="AD10" s="149">
        <v>5</v>
      </c>
      <c r="AE10" s="149">
        <f t="shared" si="0"/>
        <v>75.587350000000001</v>
      </c>
      <c r="AF10" s="149">
        <v>7</v>
      </c>
      <c r="AG10" s="149" t="e">
        <f>#REF!-#REF!</f>
        <v>#REF!</v>
      </c>
      <c r="AH10" t="s">
        <v>264</v>
      </c>
      <c r="AI10">
        <v>16</v>
      </c>
      <c r="AK10" s="149"/>
      <c r="AN10" t="s">
        <v>264</v>
      </c>
      <c r="AO10">
        <v>16</v>
      </c>
      <c r="AP10">
        <v>16</v>
      </c>
      <c r="AQ10" s="149">
        <f t="shared" si="3"/>
        <v>32</v>
      </c>
    </row>
    <row r="11" spans="1:43" ht="15.75" thickBot="1">
      <c r="A11" s="156" t="s">
        <v>358</v>
      </c>
      <c r="B11" s="94" t="s">
        <v>1317</v>
      </c>
      <c r="C11" s="157">
        <v>304.7</v>
      </c>
      <c r="D11" s="157">
        <v>57.1</v>
      </c>
      <c r="E11" s="157">
        <v>51.9</v>
      </c>
      <c r="F11" s="157">
        <v>1.607</v>
      </c>
      <c r="G11" s="157">
        <v>0</v>
      </c>
      <c r="H11" s="157">
        <v>12</v>
      </c>
      <c r="I11" s="157">
        <v>28</v>
      </c>
      <c r="J11" s="157">
        <v>14</v>
      </c>
      <c r="K11" s="157">
        <v>0</v>
      </c>
      <c r="L11" s="157">
        <v>2</v>
      </c>
      <c r="M11">
        <v>-10</v>
      </c>
      <c r="O11" t="s">
        <v>53</v>
      </c>
      <c r="P11" s="149"/>
      <c r="Q11" s="149">
        <f t="shared" si="1"/>
        <v>1</v>
      </c>
      <c r="R11" s="149">
        <f t="shared" si="4"/>
        <v>8</v>
      </c>
      <c r="S11" s="149">
        <f t="shared" si="2"/>
        <v>9</v>
      </c>
      <c r="T11" s="149">
        <f>VLOOKUP(O11,Model!A:J,10,FALSE)</f>
        <v>8</v>
      </c>
      <c r="AC11">
        <v>80.183449999999993</v>
      </c>
      <c r="AD11" s="149">
        <v>2</v>
      </c>
      <c r="AE11" s="149">
        <f t="shared" si="0"/>
        <v>78.183449999999993</v>
      </c>
      <c r="AF11" s="149">
        <v>7</v>
      </c>
      <c r="AG11" s="149" t="e">
        <f>#REF!-#REF!</f>
        <v>#REF!</v>
      </c>
      <c r="AH11" t="s">
        <v>1324</v>
      </c>
      <c r="AI11">
        <v>14</v>
      </c>
      <c r="AK11" s="149"/>
      <c r="AN11" t="s">
        <v>1324</v>
      </c>
      <c r="AO11">
        <v>14</v>
      </c>
      <c r="AP11">
        <v>14</v>
      </c>
      <c r="AQ11" s="149">
        <f t="shared" si="3"/>
        <v>28</v>
      </c>
    </row>
    <row r="12" spans="1:43" ht="15.75" thickBot="1">
      <c r="A12" s="156" t="s">
        <v>358</v>
      </c>
      <c r="B12" s="94" t="s">
        <v>248</v>
      </c>
      <c r="C12" s="157">
        <v>338.9</v>
      </c>
      <c r="D12" s="157">
        <v>52.4</v>
      </c>
      <c r="E12" s="157">
        <v>66.7</v>
      </c>
      <c r="F12" s="157">
        <v>1.806</v>
      </c>
      <c r="G12" s="157">
        <v>0</v>
      </c>
      <c r="H12" s="157">
        <v>11</v>
      </c>
      <c r="I12" s="157">
        <v>30</v>
      </c>
      <c r="J12" s="157">
        <v>13</v>
      </c>
      <c r="K12" s="157">
        <v>0</v>
      </c>
      <c r="L12" s="157">
        <v>2</v>
      </c>
      <c r="M12">
        <v>-10</v>
      </c>
      <c r="O12" t="s">
        <v>1276</v>
      </c>
      <c r="P12" s="149"/>
      <c r="Q12" s="149">
        <f t="shared" si="1"/>
        <v>0</v>
      </c>
      <c r="R12" s="149">
        <f t="shared" si="4"/>
        <v>7</v>
      </c>
      <c r="S12" s="149">
        <f t="shared" si="2"/>
        <v>7</v>
      </c>
      <c r="T12" s="149" t="e">
        <f>VLOOKUP(O12,Model!A:J,10,FALSE)</f>
        <v>#N/A</v>
      </c>
      <c r="AC12">
        <v>81.874449999999996</v>
      </c>
      <c r="AD12" s="149">
        <v>6</v>
      </c>
      <c r="AE12" s="149">
        <f t="shared" si="0"/>
        <v>75.874449999999996</v>
      </c>
      <c r="AF12" s="149">
        <v>6</v>
      </c>
      <c r="AG12" s="149" t="e">
        <f>#REF!-#REF!</f>
        <v>#REF!</v>
      </c>
      <c r="AH12" t="s">
        <v>1253</v>
      </c>
      <c r="AI12">
        <v>18</v>
      </c>
      <c r="AK12" s="149"/>
      <c r="AN12" t="s">
        <v>1253</v>
      </c>
      <c r="AO12">
        <v>18</v>
      </c>
      <c r="AP12">
        <v>18</v>
      </c>
      <c r="AQ12" s="149">
        <f t="shared" si="3"/>
        <v>36</v>
      </c>
    </row>
    <row r="13" spans="1:43" ht="15.75" thickBot="1">
      <c r="A13" s="156" t="s">
        <v>360</v>
      </c>
      <c r="B13" s="94" t="s">
        <v>87</v>
      </c>
      <c r="C13" s="157">
        <v>305.60000000000002</v>
      </c>
      <c r="D13" s="157">
        <v>59.5</v>
      </c>
      <c r="E13" s="157">
        <v>72.2</v>
      </c>
      <c r="F13" s="157">
        <v>1.821</v>
      </c>
      <c r="G13" s="157">
        <v>1</v>
      </c>
      <c r="H13" s="157">
        <v>6</v>
      </c>
      <c r="I13" s="157">
        <v>38</v>
      </c>
      <c r="J13" s="157">
        <v>7</v>
      </c>
      <c r="K13" s="157">
        <v>2</v>
      </c>
      <c r="L13" s="157">
        <v>3</v>
      </c>
      <c r="M13">
        <v>-9</v>
      </c>
      <c r="O13" t="s">
        <v>295</v>
      </c>
      <c r="P13" s="149"/>
      <c r="Q13" s="149">
        <f t="shared" si="1"/>
        <v>0</v>
      </c>
      <c r="R13" s="149">
        <f t="shared" si="4"/>
        <v>8</v>
      </c>
      <c r="S13" s="149">
        <f t="shared" si="2"/>
        <v>8</v>
      </c>
      <c r="T13" s="149" t="e">
        <f>VLOOKUP(O13,Model!A:J,10,FALSE)</f>
        <v>#N/A</v>
      </c>
      <c r="AC13">
        <v>81.35642</v>
      </c>
      <c r="AD13" s="149">
        <v>7</v>
      </c>
      <c r="AE13" s="149">
        <f t="shared" si="0"/>
        <v>74.35642</v>
      </c>
      <c r="AF13" s="149">
        <v>6</v>
      </c>
      <c r="AG13" s="149" t="e">
        <f>#REF!-#REF!</f>
        <v>#REF!</v>
      </c>
      <c r="AH13" t="s">
        <v>54</v>
      </c>
      <c r="AI13">
        <v>15</v>
      </c>
      <c r="AK13" s="149"/>
      <c r="AN13" t="s">
        <v>54</v>
      </c>
      <c r="AO13">
        <v>15</v>
      </c>
      <c r="AP13">
        <v>15</v>
      </c>
      <c r="AQ13" s="149">
        <f t="shared" si="3"/>
        <v>30</v>
      </c>
    </row>
    <row r="14" spans="1:43" ht="15.75" thickBot="1">
      <c r="A14" s="156" t="s">
        <v>360</v>
      </c>
      <c r="B14" s="94" t="s">
        <v>136</v>
      </c>
      <c r="C14" s="157">
        <v>302.60000000000002</v>
      </c>
      <c r="D14" s="157">
        <v>54.8</v>
      </c>
      <c r="E14" s="157">
        <v>59.3</v>
      </c>
      <c r="F14" s="157">
        <v>1.9059999999999999</v>
      </c>
      <c r="G14" s="157">
        <v>0</v>
      </c>
      <c r="H14" s="157">
        <v>7</v>
      </c>
      <c r="I14" s="157">
        <v>39</v>
      </c>
      <c r="J14" s="157">
        <v>6</v>
      </c>
      <c r="K14" s="157">
        <v>2</v>
      </c>
      <c r="L14" s="157">
        <v>3</v>
      </c>
      <c r="M14">
        <v>-9</v>
      </c>
      <c r="O14" t="s">
        <v>62</v>
      </c>
      <c r="P14" s="149"/>
      <c r="Q14" s="149">
        <f t="shared" si="1"/>
        <v>0</v>
      </c>
      <c r="R14" s="149">
        <f t="shared" si="4"/>
        <v>10</v>
      </c>
      <c r="S14" s="149">
        <f t="shared" si="2"/>
        <v>10</v>
      </c>
      <c r="T14" s="149">
        <f>VLOOKUP(O14,Model!A:J,10,FALSE)</f>
        <v>10</v>
      </c>
      <c r="AC14">
        <v>82.026160000000004</v>
      </c>
      <c r="AD14" s="149">
        <v>4</v>
      </c>
      <c r="AE14" s="149">
        <f t="shared" si="0"/>
        <v>78.026160000000004</v>
      </c>
      <c r="AF14" s="149">
        <v>6</v>
      </c>
      <c r="AG14" s="149" t="e">
        <f>#REF!-#REF!</f>
        <v>#REF!</v>
      </c>
      <c r="AH14" t="s">
        <v>48</v>
      </c>
      <c r="AI14">
        <v>17</v>
      </c>
      <c r="AK14" s="149"/>
      <c r="AN14" t="s">
        <v>48</v>
      </c>
      <c r="AO14">
        <v>17</v>
      </c>
      <c r="AP14">
        <v>17</v>
      </c>
      <c r="AQ14" s="149">
        <f t="shared" si="3"/>
        <v>34</v>
      </c>
    </row>
    <row r="15" spans="1:43" ht="15.75" thickBot="1">
      <c r="A15" s="156" t="s">
        <v>360</v>
      </c>
      <c r="B15" s="94" t="s">
        <v>53</v>
      </c>
      <c r="C15" s="157">
        <v>309.7</v>
      </c>
      <c r="D15" s="157">
        <v>52.4</v>
      </c>
      <c r="E15" s="157">
        <v>63</v>
      </c>
      <c r="F15" s="157">
        <v>1.794</v>
      </c>
      <c r="G15" s="157">
        <v>1</v>
      </c>
      <c r="H15" s="157">
        <v>8</v>
      </c>
      <c r="I15" s="157">
        <v>33</v>
      </c>
      <c r="J15" s="157">
        <v>11</v>
      </c>
      <c r="K15" s="157">
        <v>1</v>
      </c>
      <c r="L15" s="157">
        <v>3</v>
      </c>
      <c r="M15">
        <v>-9</v>
      </c>
      <c r="O15" t="s">
        <v>289</v>
      </c>
      <c r="P15" s="149"/>
      <c r="Q15" s="149">
        <f t="shared" si="1"/>
        <v>0</v>
      </c>
      <c r="R15" s="149">
        <f t="shared" si="4"/>
        <v>8</v>
      </c>
      <c r="S15" s="149">
        <f t="shared" si="2"/>
        <v>8</v>
      </c>
      <c r="T15" s="149" t="e">
        <f>VLOOKUP(O15,Model!A:J,10,FALSE)</f>
        <v>#N/A</v>
      </c>
      <c r="AC15">
        <v>75.618319999999997</v>
      </c>
      <c r="AD15" s="149">
        <v>4</v>
      </c>
      <c r="AE15" s="149">
        <f t="shared" si="0"/>
        <v>71.618319999999997</v>
      </c>
      <c r="AF15" s="149">
        <v>6</v>
      </c>
      <c r="AG15" s="149" t="e">
        <f>#REF!-#REF!</f>
        <v>#REF!</v>
      </c>
      <c r="AH15" t="s">
        <v>152</v>
      </c>
      <c r="AI15">
        <v>18</v>
      </c>
      <c r="AK15" s="149"/>
      <c r="AN15" t="s">
        <v>152</v>
      </c>
      <c r="AO15">
        <v>18</v>
      </c>
      <c r="AP15">
        <v>18</v>
      </c>
      <c r="AQ15" s="149">
        <f t="shared" si="3"/>
        <v>36</v>
      </c>
    </row>
    <row r="16" spans="1:43" ht="15.75" thickBot="1">
      <c r="A16" s="156" t="s">
        <v>120</v>
      </c>
      <c r="B16" s="94" t="s">
        <v>88</v>
      </c>
      <c r="C16" s="157">
        <v>316</v>
      </c>
      <c r="D16" s="157">
        <v>42.9</v>
      </c>
      <c r="E16" s="157">
        <v>55.6</v>
      </c>
      <c r="F16" s="157">
        <v>1.8</v>
      </c>
      <c r="G16" s="157">
        <v>0</v>
      </c>
      <c r="H16" s="157">
        <v>8</v>
      </c>
      <c r="I16" s="157">
        <v>34</v>
      </c>
      <c r="J16" s="157">
        <v>12</v>
      </c>
      <c r="K16" s="157">
        <v>0</v>
      </c>
      <c r="L16" s="157">
        <v>4</v>
      </c>
      <c r="M16">
        <v>-9</v>
      </c>
      <c r="O16" t="s">
        <v>77</v>
      </c>
      <c r="P16" s="149"/>
      <c r="Q16" s="149">
        <f t="shared" si="1"/>
        <v>1</v>
      </c>
      <c r="R16" s="149">
        <v>5</v>
      </c>
      <c r="S16" s="149">
        <f t="shared" si="2"/>
        <v>6</v>
      </c>
      <c r="T16" s="149" t="e">
        <f>VLOOKUP(O16,Model!A:J,10,FALSE)</f>
        <v>#N/A</v>
      </c>
      <c r="AC16">
        <v>75.99248</v>
      </c>
      <c r="AD16" s="149">
        <v>6</v>
      </c>
      <c r="AE16" s="149">
        <f t="shared" si="0"/>
        <v>69.99248</v>
      </c>
      <c r="AF16" s="149">
        <v>6</v>
      </c>
      <c r="AG16" s="149" t="e">
        <f>#REF!-#REF!</f>
        <v>#REF!</v>
      </c>
      <c r="AH16" t="s">
        <v>259</v>
      </c>
      <c r="AI16">
        <v>18</v>
      </c>
      <c r="AK16" s="149"/>
      <c r="AN16" t="s">
        <v>259</v>
      </c>
      <c r="AO16">
        <v>18</v>
      </c>
      <c r="AP16">
        <v>17</v>
      </c>
      <c r="AQ16" s="149">
        <f t="shared" si="3"/>
        <v>35</v>
      </c>
    </row>
    <row r="17" spans="1:43" ht="15.75" thickBot="1">
      <c r="A17" s="156" t="s">
        <v>120</v>
      </c>
      <c r="B17" s="94" t="s">
        <v>265</v>
      </c>
      <c r="C17" s="157">
        <v>309.7</v>
      </c>
      <c r="D17" s="157">
        <v>47.6</v>
      </c>
      <c r="E17" s="157">
        <v>57.4</v>
      </c>
      <c r="F17" s="157">
        <v>1.774</v>
      </c>
      <c r="G17" s="157">
        <v>1</v>
      </c>
      <c r="H17" s="157">
        <v>7</v>
      </c>
      <c r="I17" s="157">
        <v>35</v>
      </c>
      <c r="J17" s="157">
        <v>9</v>
      </c>
      <c r="K17" s="157">
        <v>2</v>
      </c>
      <c r="L17" s="157">
        <v>4</v>
      </c>
      <c r="M17">
        <v>-9</v>
      </c>
      <c r="O17" t="s">
        <v>217</v>
      </c>
      <c r="P17" s="149"/>
      <c r="Q17" s="149">
        <f t="shared" si="1"/>
        <v>0</v>
      </c>
      <c r="R17" s="149">
        <f t="shared" ref="R17:R48" si="5">VLOOKUP(O17,B:H,7,FALSE)</f>
        <v>8</v>
      </c>
      <c r="S17" s="149">
        <f t="shared" si="2"/>
        <v>8</v>
      </c>
      <c r="T17" s="149">
        <f>VLOOKUP(O17,Model!A:J,10,FALSE)</f>
        <v>8</v>
      </c>
      <c r="AC17">
        <v>71.125330000000005</v>
      </c>
      <c r="AD17" s="149">
        <v>6</v>
      </c>
      <c r="AE17" s="149">
        <f t="shared" si="0"/>
        <v>65.125330000000005</v>
      </c>
      <c r="AF17" s="149">
        <v>6</v>
      </c>
      <c r="AG17" s="149" t="e">
        <f>#REF!-#REF!</f>
        <v>#REF!</v>
      </c>
      <c r="AH17" t="s">
        <v>1388</v>
      </c>
      <c r="AI17">
        <v>15</v>
      </c>
      <c r="AK17" s="149"/>
      <c r="AN17" t="s">
        <v>1388</v>
      </c>
      <c r="AO17">
        <v>15</v>
      </c>
      <c r="AP17">
        <v>14</v>
      </c>
      <c r="AQ17" s="149">
        <f t="shared" si="3"/>
        <v>29</v>
      </c>
    </row>
    <row r="18" spans="1:43" ht="15.75" thickBot="1">
      <c r="A18" s="156" t="s">
        <v>120</v>
      </c>
      <c r="B18" s="94" t="s">
        <v>43</v>
      </c>
      <c r="C18" s="157">
        <v>295.10000000000002</v>
      </c>
      <c r="D18" s="157">
        <v>57.1</v>
      </c>
      <c r="E18" s="157">
        <v>64.8</v>
      </c>
      <c r="F18" s="157">
        <v>1.857</v>
      </c>
      <c r="G18" s="157">
        <v>0</v>
      </c>
      <c r="H18" s="157">
        <v>7</v>
      </c>
      <c r="I18" s="157">
        <v>37</v>
      </c>
      <c r="J18" s="157">
        <v>9</v>
      </c>
      <c r="K18" s="157">
        <v>1</v>
      </c>
      <c r="L18" s="157">
        <v>4</v>
      </c>
      <c r="M18">
        <v>-9</v>
      </c>
      <c r="O18" t="s">
        <v>1271</v>
      </c>
      <c r="P18" s="149"/>
      <c r="Q18" s="149">
        <f t="shared" si="1"/>
        <v>0</v>
      </c>
      <c r="R18" s="149">
        <f t="shared" si="5"/>
        <v>9</v>
      </c>
      <c r="S18" s="149">
        <f t="shared" si="2"/>
        <v>9</v>
      </c>
      <c r="T18" s="149" t="e">
        <f>VLOOKUP(O18,Model!A:J,10,FALSE)</f>
        <v>#N/A</v>
      </c>
      <c r="AC18">
        <v>74.024690000000007</v>
      </c>
      <c r="AD18" s="149">
        <v>4</v>
      </c>
      <c r="AE18" s="149">
        <f t="shared" si="0"/>
        <v>70.024690000000007</v>
      </c>
      <c r="AF18" s="149">
        <v>6</v>
      </c>
      <c r="AG18" s="149" t="e">
        <f>#REF!-#REF!</f>
        <v>#REF!</v>
      </c>
      <c r="AH18" t="s">
        <v>241</v>
      </c>
      <c r="AI18">
        <v>16</v>
      </c>
      <c r="AK18" s="149"/>
      <c r="AN18" t="s">
        <v>241</v>
      </c>
      <c r="AO18">
        <v>16</v>
      </c>
      <c r="AP18">
        <v>16</v>
      </c>
      <c r="AQ18" s="149">
        <f t="shared" si="3"/>
        <v>32</v>
      </c>
    </row>
    <row r="19" spans="1:43" ht="15.75" thickBot="1">
      <c r="A19" s="156" t="s">
        <v>120</v>
      </c>
      <c r="B19" s="94" t="s">
        <v>241</v>
      </c>
      <c r="C19" s="157">
        <v>304.3</v>
      </c>
      <c r="D19" s="157">
        <v>47.6</v>
      </c>
      <c r="E19" s="157">
        <v>59.3</v>
      </c>
      <c r="F19" s="157">
        <v>1.7809999999999999</v>
      </c>
      <c r="G19" s="157">
        <v>0</v>
      </c>
      <c r="H19" s="157">
        <v>7</v>
      </c>
      <c r="I19" s="157">
        <v>36</v>
      </c>
      <c r="J19" s="157">
        <v>11</v>
      </c>
      <c r="K19" s="157">
        <v>0</v>
      </c>
      <c r="L19" s="157">
        <v>4</v>
      </c>
      <c r="M19">
        <v>-8</v>
      </c>
      <c r="O19" t="s">
        <v>96</v>
      </c>
      <c r="P19" s="149"/>
      <c r="Q19" s="149">
        <f t="shared" si="1"/>
        <v>0</v>
      </c>
      <c r="R19" s="149">
        <f t="shared" si="5"/>
        <v>8</v>
      </c>
      <c r="S19" s="149">
        <f t="shared" si="2"/>
        <v>8</v>
      </c>
      <c r="T19" s="149" t="e">
        <f>VLOOKUP(O19,Model!A:J,10,FALSE)</f>
        <v>#N/A</v>
      </c>
      <c r="AC19">
        <v>77.028229999999994</v>
      </c>
      <c r="AD19" s="149">
        <v>5</v>
      </c>
      <c r="AE19" s="149">
        <f t="shared" si="0"/>
        <v>72.028229999999994</v>
      </c>
      <c r="AF19" s="149">
        <v>5</v>
      </c>
      <c r="AG19" s="149" t="e">
        <f>#REF!-#REF!</f>
        <v>#REF!</v>
      </c>
      <c r="AH19" t="s">
        <v>211</v>
      </c>
      <c r="AI19">
        <v>17</v>
      </c>
      <c r="AK19" s="149"/>
      <c r="AN19" t="s">
        <v>211</v>
      </c>
      <c r="AO19">
        <v>17</v>
      </c>
      <c r="AP19">
        <v>16</v>
      </c>
      <c r="AQ19" s="149">
        <f t="shared" si="3"/>
        <v>33</v>
      </c>
    </row>
    <row r="20" spans="1:43" ht="15.75" thickBot="1">
      <c r="A20" s="156" t="s">
        <v>120</v>
      </c>
      <c r="B20" s="94" t="s">
        <v>256</v>
      </c>
      <c r="C20" s="157">
        <v>342.3</v>
      </c>
      <c r="D20" s="157">
        <v>28.6</v>
      </c>
      <c r="E20" s="157">
        <v>64.8</v>
      </c>
      <c r="F20" s="157">
        <v>1.9430000000000001</v>
      </c>
      <c r="G20" s="157">
        <v>0</v>
      </c>
      <c r="H20" s="157">
        <v>7</v>
      </c>
      <c r="I20" s="157">
        <v>36</v>
      </c>
      <c r="J20" s="157">
        <v>11</v>
      </c>
      <c r="K20" s="157">
        <v>0</v>
      </c>
      <c r="L20" s="157">
        <v>4</v>
      </c>
      <c r="M20">
        <v>-8</v>
      </c>
      <c r="O20" t="s">
        <v>136</v>
      </c>
      <c r="P20" s="149"/>
      <c r="Q20" s="149">
        <f t="shared" si="1"/>
        <v>0</v>
      </c>
      <c r="R20" s="149">
        <f t="shared" si="5"/>
        <v>7</v>
      </c>
      <c r="S20" s="149">
        <f t="shared" si="2"/>
        <v>7</v>
      </c>
      <c r="T20" s="149" t="e">
        <f>VLOOKUP(O20,Model!A:J,10,FALSE)</f>
        <v>#N/A</v>
      </c>
      <c r="AC20">
        <v>79.839789999999994</v>
      </c>
      <c r="AD20" s="149">
        <v>6</v>
      </c>
      <c r="AE20" s="149">
        <f t="shared" si="0"/>
        <v>73.839789999999994</v>
      </c>
      <c r="AF20" s="149">
        <v>5</v>
      </c>
      <c r="AG20" s="149" t="e">
        <f>#REF!-#REF!</f>
        <v>#REF!</v>
      </c>
      <c r="AH20" t="s">
        <v>256</v>
      </c>
      <c r="AI20">
        <v>17</v>
      </c>
      <c r="AK20" s="149"/>
      <c r="AN20" t="s">
        <v>256</v>
      </c>
      <c r="AO20">
        <v>17</v>
      </c>
      <c r="AP20">
        <v>16</v>
      </c>
      <c r="AQ20" s="149">
        <f t="shared" si="3"/>
        <v>33</v>
      </c>
    </row>
    <row r="21" spans="1:43" ht="15.75" thickBot="1">
      <c r="A21" s="156" t="s">
        <v>120</v>
      </c>
      <c r="B21" s="94" t="s">
        <v>223</v>
      </c>
      <c r="C21" s="157">
        <v>323.60000000000002</v>
      </c>
      <c r="D21" s="157">
        <v>40.5</v>
      </c>
      <c r="E21" s="157">
        <v>57.4</v>
      </c>
      <c r="F21" s="157">
        <v>1.742</v>
      </c>
      <c r="G21" s="157">
        <v>1</v>
      </c>
      <c r="H21" s="157">
        <v>7</v>
      </c>
      <c r="I21" s="157">
        <v>34</v>
      </c>
      <c r="J21" s="157">
        <v>11</v>
      </c>
      <c r="K21" s="157">
        <v>1</v>
      </c>
      <c r="L21" s="157">
        <v>4</v>
      </c>
      <c r="M21">
        <v>-7</v>
      </c>
      <c r="O21" t="s">
        <v>88</v>
      </c>
      <c r="P21" s="149"/>
      <c r="Q21" s="149">
        <f t="shared" si="1"/>
        <v>0</v>
      </c>
      <c r="R21" s="149">
        <f t="shared" si="5"/>
        <v>8</v>
      </c>
      <c r="S21" s="149">
        <f t="shared" si="2"/>
        <v>8</v>
      </c>
      <c r="T21" s="149" t="e">
        <f>VLOOKUP(O21,Model!A:J,10,FALSE)</f>
        <v>#N/A</v>
      </c>
      <c r="AC21">
        <v>78.458079999999995</v>
      </c>
      <c r="AD21" s="149">
        <v>6</v>
      </c>
      <c r="AE21" s="149">
        <f t="shared" si="0"/>
        <v>72.458079999999995</v>
      </c>
      <c r="AF21" s="149">
        <v>5</v>
      </c>
      <c r="AG21" s="149" t="e">
        <f>#REF!-#REF!</f>
        <v>#REF!</v>
      </c>
      <c r="AH21" t="s">
        <v>182</v>
      </c>
      <c r="AI21">
        <v>14</v>
      </c>
      <c r="AK21" s="149"/>
      <c r="AN21" t="s">
        <v>182</v>
      </c>
      <c r="AO21">
        <v>14</v>
      </c>
      <c r="AP21">
        <v>14</v>
      </c>
      <c r="AQ21" s="149">
        <f t="shared" si="3"/>
        <v>28</v>
      </c>
    </row>
    <row r="22" spans="1:43" ht="15.75" thickBot="1">
      <c r="A22" s="156" t="s">
        <v>519</v>
      </c>
      <c r="B22" s="94" t="s">
        <v>257</v>
      </c>
      <c r="C22" s="157">
        <v>317.60000000000002</v>
      </c>
      <c r="D22" s="157">
        <v>38.1</v>
      </c>
      <c r="E22" s="157">
        <v>59.3</v>
      </c>
      <c r="F22" s="157">
        <v>1.875</v>
      </c>
      <c r="G22" s="157">
        <v>0</v>
      </c>
      <c r="H22" s="157">
        <v>8</v>
      </c>
      <c r="I22" s="157">
        <v>34</v>
      </c>
      <c r="J22" s="157">
        <v>11</v>
      </c>
      <c r="K22" s="157">
        <v>1</v>
      </c>
      <c r="L22" s="157">
        <v>5</v>
      </c>
      <c r="M22">
        <v>-7</v>
      </c>
      <c r="O22" t="s">
        <v>268</v>
      </c>
      <c r="P22" s="149"/>
      <c r="Q22" s="149">
        <f t="shared" si="1"/>
        <v>0</v>
      </c>
      <c r="R22" s="149">
        <f t="shared" si="5"/>
        <v>7</v>
      </c>
      <c r="S22" s="149">
        <f t="shared" si="2"/>
        <v>7</v>
      </c>
      <c r="T22" s="149" t="e">
        <f>VLOOKUP(O22,Model!A:J,10,FALSE)</f>
        <v>#N/A</v>
      </c>
      <c r="AC22">
        <v>74.795029999999997</v>
      </c>
      <c r="AD22" s="149">
        <v>4</v>
      </c>
      <c r="AE22" s="149">
        <f t="shared" si="0"/>
        <v>70.795029999999997</v>
      </c>
      <c r="AF22" s="149">
        <v>5</v>
      </c>
      <c r="AG22" s="149" t="e">
        <f>#REF!-#REF!</f>
        <v>#REF!</v>
      </c>
      <c r="AH22" t="s">
        <v>1386</v>
      </c>
      <c r="AI22">
        <v>17</v>
      </c>
      <c r="AK22" s="149"/>
      <c r="AN22" t="s">
        <v>1386</v>
      </c>
      <c r="AO22">
        <v>17</v>
      </c>
      <c r="AP22">
        <v>17</v>
      </c>
      <c r="AQ22" s="149">
        <f t="shared" si="3"/>
        <v>34</v>
      </c>
    </row>
    <row r="23" spans="1:43" ht="15.75" thickBot="1">
      <c r="A23" s="156" t="s">
        <v>519</v>
      </c>
      <c r="B23" s="94" t="s">
        <v>44</v>
      </c>
      <c r="C23" s="157">
        <v>312.60000000000002</v>
      </c>
      <c r="D23" s="157">
        <v>57.1</v>
      </c>
      <c r="E23" s="157">
        <v>64.8</v>
      </c>
      <c r="F23" s="157">
        <v>1.9710000000000001</v>
      </c>
      <c r="G23" s="157">
        <v>0</v>
      </c>
      <c r="H23" s="157">
        <v>4</v>
      </c>
      <c r="I23" s="157">
        <v>42</v>
      </c>
      <c r="J23" s="157">
        <v>7</v>
      </c>
      <c r="K23" s="157">
        <v>1</v>
      </c>
      <c r="L23" s="157">
        <v>5</v>
      </c>
      <c r="M23">
        <v>-7</v>
      </c>
      <c r="O23" t="s">
        <v>1406</v>
      </c>
      <c r="P23" s="149"/>
      <c r="Q23" s="149">
        <f t="shared" si="1"/>
        <v>0</v>
      </c>
      <c r="R23" s="149">
        <f t="shared" si="5"/>
        <v>6</v>
      </c>
      <c r="S23" s="149">
        <f t="shared" si="2"/>
        <v>6</v>
      </c>
      <c r="T23" s="149">
        <f>VLOOKUP(O23,Model!A:J,10,FALSE)</f>
        <v>6</v>
      </c>
      <c r="AC23">
        <v>72.995149999999995</v>
      </c>
      <c r="AD23" s="149">
        <v>5</v>
      </c>
      <c r="AE23" s="149">
        <f t="shared" si="0"/>
        <v>67.995149999999995</v>
      </c>
      <c r="AF23" s="149">
        <v>5</v>
      </c>
      <c r="AG23" s="149" t="e">
        <f>#REF!-#REF!</f>
        <v>#REF!</v>
      </c>
      <c r="AH23" t="s">
        <v>1356</v>
      </c>
      <c r="AI23">
        <v>16</v>
      </c>
      <c r="AK23" s="149"/>
      <c r="AN23" t="s">
        <v>1356</v>
      </c>
      <c r="AO23">
        <v>16</v>
      </c>
      <c r="AP23">
        <v>14</v>
      </c>
      <c r="AQ23" s="149">
        <f t="shared" si="3"/>
        <v>30</v>
      </c>
    </row>
    <row r="24" spans="1:43" ht="15.75" thickBot="1">
      <c r="A24" s="156" t="s">
        <v>519</v>
      </c>
      <c r="B24" s="94" t="s">
        <v>55</v>
      </c>
      <c r="C24" s="157">
        <v>317.5</v>
      </c>
      <c r="D24" s="157">
        <v>52.4</v>
      </c>
      <c r="E24" s="157">
        <v>66.7</v>
      </c>
      <c r="F24" s="157">
        <v>1.917</v>
      </c>
      <c r="G24" s="157">
        <v>1</v>
      </c>
      <c r="H24" s="157">
        <v>5</v>
      </c>
      <c r="I24" s="157">
        <v>38</v>
      </c>
      <c r="J24" s="157">
        <v>8</v>
      </c>
      <c r="K24" s="157">
        <v>2</v>
      </c>
      <c r="L24" s="157">
        <v>5</v>
      </c>
      <c r="M24">
        <v>-7</v>
      </c>
      <c r="O24" t="s">
        <v>209</v>
      </c>
      <c r="P24" s="149"/>
      <c r="Q24" s="149">
        <f t="shared" si="1"/>
        <v>0</v>
      </c>
      <c r="R24" s="149">
        <f t="shared" si="5"/>
        <v>7</v>
      </c>
      <c r="S24" s="149">
        <f t="shared" si="2"/>
        <v>7</v>
      </c>
      <c r="T24" s="149" t="e">
        <f>VLOOKUP(O24,Model!A:J,10,FALSE)</f>
        <v>#N/A</v>
      </c>
      <c r="AC24">
        <v>67.051829999999995</v>
      </c>
      <c r="AD24" s="149">
        <v>5</v>
      </c>
      <c r="AE24" s="149">
        <f t="shared" si="0"/>
        <v>62.051829999999995</v>
      </c>
      <c r="AF24" s="149">
        <v>5</v>
      </c>
      <c r="AG24" s="149" t="e">
        <f>#REF!-#REF!</f>
        <v>#REF!</v>
      </c>
      <c r="AH24" t="s">
        <v>502</v>
      </c>
      <c r="AI24">
        <v>13</v>
      </c>
      <c r="AK24" s="149"/>
      <c r="AN24" t="s">
        <v>502</v>
      </c>
      <c r="AO24">
        <v>13</v>
      </c>
      <c r="AP24">
        <v>13</v>
      </c>
      <c r="AQ24" s="149">
        <f t="shared" si="3"/>
        <v>26</v>
      </c>
    </row>
    <row r="25" spans="1:43" ht="15.75" thickBot="1">
      <c r="A25" s="156" t="s">
        <v>519</v>
      </c>
      <c r="B25" s="94" t="s">
        <v>60</v>
      </c>
      <c r="C25" s="157">
        <v>308.60000000000002</v>
      </c>
      <c r="D25" s="157">
        <v>42.9</v>
      </c>
      <c r="E25" s="157">
        <v>57.4</v>
      </c>
      <c r="F25" s="157">
        <v>1.806</v>
      </c>
      <c r="G25" s="157">
        <v>0</v>
      </c>
      <c r="H25" s="157">
        <v>7</v>
      </c>
      <c r="I25" s="157">
        <v>35</v>
      </c>
      <c r="J25" s="157">
        <v>12</v>
      </c>
      <c r="K25" s="157">
        <v>0</v>
      </c>
      <c r="L25" s="157">
        <v>5</v>
      </c>
      <c r="M25">
        <v>-7</v>
      </c>
      <c r="O25" t="s">
        <v>48</v>
      </c>
      <c r="P25" s="149"/>
      <c r="Q25" s="149">
        <f t="shared" si="1"/>
        <v>1</v>
      </c>
      <c r="R25" s="149">
        <f t="shared" si="5"/>
        <v>9</v>
      </c>
      <c r="S25" s="149">
        <f t="shared" si="2"/>
        <v>10</v>
      </c>
      <c r="T25" s="149">
        <f>VLOOKUP(O25,Model!A:J,10,FALSE)</f>
        <v>9</v>
      </c>
      <c r="AC25">
        <v>68.769360000000006</v>
      </c>
      <c r="AD25" s="149">
        <v>3</v>
      </c>
      <c r="AE25" s="149">
        <f t="shared" si="0"/>
        <v>65.769360000000006</v>
      </c>
      <c r="AF25" s="149">
        <v>5</v>
      </c>
      <c r="AG25" s="149" t="e">
        <f>#REF!-#REF!</f>
        <v>#REF!</v>
      </c>
      <c r="AH25" t="s">
        <v>1389</v>
      </c>
      <c r="AI25">
        <v>16</v>
      </c>
      <c r="AK25" s="149"/>
      <c r="AN25" t="s">
        <v>1389</v>
      </c>
      <c r="AO25">
        <v>16</v>
      </c>
      <c r="AP25">
        <v>16</v>
      </c>
      <c r="AQ25" s="149">
        <f t="shared" si="3"/>
        <v>32</v>
      </c>
    </row>
    <row r="26" spans="1:43" ht="15.75" thickBot="1">
      <c r="A26" s="156" t="s">
        <v>519</v>
      </c>
      <c r="B26" s="94" t="s">
        <v>294</v>
      </c>
      <c r="C26" s="157">
        <v>319.7</v>
      </c>
      <c r="D26" s="157">
        <v>52.4</v>
      </c>
      <c r="E26" s="157">
        <v>53.7</v>
      </c>
      <c r="F26" s="157">
        <v>1.966</v>
      </c>
      <c r="G26" s="157">
        <v>0</v>
      </c>
      <c r="H26" s="157">
        <v>5</v>
      </c>
      <c r="I26" s="157">
        <v>39</v>
      </c>
      <c r="J26" s="157">
        <v>10</v>
      </c>
      <c r="K26" s="157">
        <v>0</v>
      </c>
      <c r="L26" s="157">
        <v>5</v>
      </c>
      <c r="M26">
        <v>-7</v>
      </c>
      <c r="O26" t="s">
        <v>65</v>
      </c>
      <c r="P26" s="149"/>
      <c r="Q26" s="149">
        <f t="shared" si="1"/>
        <v>0</v>
      </c>
      <c r="R26" s="149">
        <f t="shared" si="5"/>
        <v>7</v>
      </c>
      <c r="S26" s="149">
        <f t="shared" si="2"/>
        <v>7</v>
      </c>
      <c r="T26" s="149">
        <f>VLOOKUP(O26,Model!A:J,10,FALSE)</f>
        <v>7</v>
      </c>
      <c r="AC26">
        <v>67.301540000000003</v>
      </c>
      <c r="AD26" s="149">
        <v>4</v>
      </c>
      <c r="AE26" s="149">
        <f t="shared" si="0"/>
        <v>63.301540000000003</v>
      </c>
      <c r="AF26" s="149">
        <v>5</v>
      </c>
      <c r="AG26" s="149" t="e">
        <f>#REF!-#REF!</f>
        <v>#REF!</v>
      </c>
      <c r="AH26" t="s">
        <v>282</v>
      </c>
      <c r="AI26">
        <v>15</v>
      </c>
      <c r="AK26" s="149"/>
      <c r="AN26" t="s">
        <v>282</v>
      </c>
      <c r="AO26">
        <v>15</v>
      </c>
      <c r="AP26">
        <v>15</v>
      </c>
      <c r="AQ26" s="149">
        <f t="shared" si="3"/>
        <v>30</v>
      </c>
    </row>
    <row r="27" spans="1:43" ht="15.75" thickBot="1">
      <c r="A27" s="156" t="s">
        <v>122</v>
      </c>
      <c r="B27" s="94" t="s">
        <v>267</v>
      </c>
      <c r="C27" s="157">
        <v>314.89999999999998</v>
      </c>
      <c r="D27" s="157">
        <v>47.6</v>
      </c>
      <c r="E27" s="157">
        <v>53.7</v>
      </c>
      <c r="F27" s="157">
        <v>1.8620000000000001</v>
      </c>
      <c r="G27" s="157">
        <v>0</v>
      </c>
      <c r="H27" s="157">
        <v>7</v>
      </c>
      <c r="I27" s="157">
        <v>36</v>
      </c>
      <c r="J27" s="157">
        <v>9</v>
      </c>
      <c r="K27" s="157">
        <v>2</v>
      </c>
      <c r="L27" s="157">
        <v>6</v>
      </c>
      <c r="M27">
        <v>-7</v>
      </c>
      <c r="O27" t="s">
        <v>256</v>
      </c>
      <c r="P27" s="149"/>
      <c r="Q27" s="149">
        <f t="shared" si="1"/>
        <v>0</v>
      </c>
      <c r="R27" s="149">
        <f t="shared" si="5"/>
        <v>7</v>
      </c>
      <c r="S27" s="149">
        <f t="shared" si="2"/>
        <v>7</v>
      </c>
      <c r="T27" s="149">
        <f>VLOOKUP(O27,Model!A:J,10,FALSE)</f>
        <v>7</v>
      </c>
      <c r="AC27">
        <v>66.823300000000003</v>
      </c>
      <c r="AD27" s="149">
        <v>1</v>
      </c>
      <c r="AE27" s="149">
        <f t="shared" si="0"/>
        <v>65.823300000000003</v>
      </c>
      <c r="AF27" s="149">
        <v>5</v>
      </c>
      <c r="AG27" s="149" t="e">
        <f>#REF!-#REF!</f>
        <v>#REF!</v>
      </c>
      <c r="AH27" t="s">
        <v>254</v>
      </c>
      <c r="AI27">
        <v>17</v>
      </c>
      <c r="AK27" s="149"/>
      <c r="AN27" t="s">
        <v>254</v>
      </c>
      <c r="AO27">
        <v>17</v>
      </c>
      <c r="AP27">
        <v>17</v>
      </c>
      <c r="AQ27" s="149">
        <f t="shared" si="3"/>
        <v>34</v>
      </c>
    </row>
    <row r="28" spans="1:43" ht="15.75" thickBot="1">
      <c r="A28" s="156" t="s">
        <v>122</v>
      </c>
      <c r="B28" s="94" t="s">
        <v>262</v>
      </c>
      <c r="C28" s="157">
        <v>303</v>
      </c>
      <c r="D28" s="157">
        <v>54.8</v>
      </c>
      <c r="E28" s="157">
        <v>59.3</v>
      </c>
      <c r="F28" s="157">
        <v>1.8129999999999999</v>
      </c>
      <c r="G28" s="157">
        <v>0</v>
      </c>
      <c r="H28" s="157">
        <v>7</v>
      </c>
      <c r="I28" s="157">
        <v>36</v>
      </c>
      <c r="J28" s="157">
        <v>9</v>
      </c>
      <c r="K28" s="157">
        <v>2</v>
      </c>
      <c r="L28" s="157">
        <v>6</v>
      </c>
      <c r="M28">
        <v>-7</v>
      </c>
      <c r="O28" t="s">
        <v>1235</v>
      </c>
      <c r="P28" s="149"/>
      <c r="Q28" s="149">
        <f t="shared" si="1"/>
        <v>0</v>
      </c>
      <c r="R28" s="149">
        <f t="shared" si="5"/>
        <v>6</v>
      </c>
      <c r="S28" s="149">
        <f t="shared" si="2"/>
        <v>6</v>
      </c>
      <c r="T28" s="149" t="e">
        <f>VLOOKUP(O28,Model!A:J,10,FALSE)</f>
        <v>#N/A</v>
      </c>
      <c r="AC28">
        <v>73.754329999999996</v>
      </c>
      <c r="AD28" s="149">
        <v>4</v>
      </c>
      <c r="AE28" s="149">
        <f t="shared" si="0"/>
        <v>69.754329999999996</v>
      </c>
      <c r="AF28" s="149">
        <v>5</v>
      </c>
      <c r="AG28" s="149" t="e">
        <f>#REF!-#REF!</f>
        <v>#REF!</v>
      </c>
      <c r="AH28" t="s">
        <v>171</v>
      </c>
      <c r="AI28">
        <v>18</v>
      </c>
      <c r="AK28" s="149"/>
      <c r="AN28" t="s">
        <v>171</v>
      </c>
      <c r="AO28">
        <v>18</v>
      </c>
      <c r="AP28">
        <v>18</v>
      </c>
      <c r="AQ28" s="149">
        <f t="shared" si="3"/>
        <v>36</v>
      </c>
    </row>
    <row r="29" spans="1:43" ht="15.75" thickBot="1">
      <c r="A29" s="156" t="s">
        <v>122</v>
      </c>
      <c r="B29" s="94" t="s">
        <v>160</v>
      </c>
      <c r="C29" s="157">
        <v>323.2</v>
      </c>
      <c r="D29" s="157">
        <v>54.8</v>
      </c>
      <c r="E29" s="157">
        <v>57.4</v>
      </c>
      <c r="F29" s="157">
        <v>1.9350000000000001</v>
      </c>
      <c r="G29" s="157">
        <v>0</v>
      </c>
      <c r="H29" s="157">
        <v>5</v>
      </c>
      <c r="I29" s="157">
        <v>38</v>
      </c>
      <c r="J29" s="157">
        <v>11</v>
      </c>
      <c r="K29" s="157">
        <v>0</v>
      </c>
      <c r="L29" s="157">
        <v>6</v>
      </c>
      <c r="M29">
        <v>-6</v>
      </c>
      <c r="O29" t="s">
        <v>68</v>
      </c>
      <c r="P29" s="149"/>
      <c r="Q29" s="149">
        <f t="shared" si="1"/>
        <v>0</v>
      </c>
      <c r="R29" s="149">
        <f t="shared" si="5"/>
        <v>8</v>
      </c>
      <c r="S29" s="149">
        <f t="shared" si="2"/>
        <v>8</v>
      </c>
      <c r="T29" s="149" t="e">
        <f>VLOOKUP(O29,Model!A:J,10,FALSE)</f>
        <v>#N/A</v>
      </c>
      <c r="AC29">
        <v>70.834620000000001</v>
      </c>
      <c r="AD29" s="149">
        <v>1</v>
      </c>
      <c r="AE29" s="149">
        <f t="shared" si="0"/>
        <v>69.834620000000001</v>
      </c>
      <c r="AF29" s="149">
        <v>5</v>
      </c>
      <c r="AG29" s="149" t="e">
        <f>#REF!-#REF!</f>
        <v>#REF!</v>
      </c>
      <c r="AH29" t="s">
        <v>240</v>
      </c>
      <c r="AI29">
        <v>18</v>
      </c>
      <c r="AK29" s="149"/>
      <c r="AN29" t="s">
        <v>240</v>
      </c>
      <c r="AO29">
        <v>18</v>
      </c>
      <c r="AP29">
        <v>18</v>
      </c>
      <c r="AQ29" s="149">
        <f t="shared" si="3"/>
        <v>36</v>
      </c>
    </row>
    <row r="30" spans="1:43" ht="15.75" thickBot="1">
      <c r="A30" s="156" t="s">
        <v>122</v>
      </c>
      <c r="B30" s="94" t="s">
        <v>1374</v>
      </c>
      <c r="C30" s="157">
        <v>298.39999999999998</v>
      </c>
      <c r="D30" s="157">
        <v>42.9</v>
      </c>
      <c r="E30" s="157">
        <v>61.1</v>
      </c>
      <c r="F30" s="157">
        <v>1.8480000000000001</v>
      </c>
      <c r="G30" s="157">
        <v>0</v>
      </c>
      <c r="H30" s="157">
        <v>6</v>
      </c>
      <c r="I30" s="157">
        <v>36</v>
      </c>
      <c r="J30" s="157">
        <v>12</v>
      </c>
      <c r="K30" s="157">
        <v>0</v>
      </c>
      <c r="L30" s="157">
        <v>6</v>
      </c>
      <c r="M30">
        <v>-6</v>
      </c>
      <c r="O30" t="s">
        <v>155</v>
      </c>
      <c r="P30" s="149"/>
      <c r="Q30" s="149">
        <f t="shared" si="1"/>
        <v>0</v>
      </c>
      <c r="R30" s="149">
        <f t="shared" si="5"/>
        <v>6</v>
      </c>
      <c r="S30" s="149">
        <f t="shared" si="2"/>
        <v>6</v>
      </c>
      <c r="T30" s="149" t="e">
        <f>VLOOKUP(O30,Model!A:J,10,FALSE)</f>
        <v>#N/A</v>
      </c>
      <c r="AC30">
        <v>71.587760000000003</v>
      </c>
      <c r="AD30" s="149">
        <v>3</v>
      </c>
      <c r="AE30" s="149">
        <f t="shared" si="0"/>
        <v>68.587760000000003</v>
      </c>
      <c r="AF30" s="149">
        <v>5</v>
      </c>
      <c r="AG30" s="149" t="e">
        <f>#REF!-#REF!</f>
        <v>#REF!</v>
      </c>
      <c r="AH30" t="s">
        <v>96</v>
      </c>
      <c r="AI30">
        <v>15</v>
      </c>
      <c r="AK30" s="149"/>
      <c r="AN30" t="s">
        <v>96</v>
      </c>
      <c r="AO30">
        <v>15</v>
      </c>
      <c r="AP30">
        <v>14</v>
      </c>
      <c r="AQ30" s="149">
        <f t="shared" si="3"/>
        <v>29</v>
      </c>
    </row>
    <row r="31" spans="1:43" ht="15.75" thickBot="1">
      <c r="A31" s="156" t="s">
        <v>122</v>
      </c>
      <c r="B31" s="94" t="s">
        <v>96</v>
      </c>
      <c r="C31" s="157">
        <v>309.2</v>
      </c>
      <c r="D31" s="157">
        <v>40.5</v>
      </c>
      <c r="E31" s="157">
        <v>59.3</v>
      </c>
      <c r="F31" s="157">
        <v>1.75</v>
      </c>
      <c r="G31" s="157">
        <v>0</v>
      </c>
      <c r="H31" s="157">
        <v>8</v>
      </c>
      <c r="I31" s="157">
        <v>33</v>
      </c>
      <c r="J31" s="157">
        <v>12</v>
      </c>
      <c r="K31" s="157">
        <v>1</v>
      </c>
      <c r="L31" s="157">
        <v>6</v>
      </c>
      <c r="M31">
        <v>-6</v>
      </c>
      <c r="O31" t="s">
        <v>1268</v>
      </c>
      <c r="P31" s="149"/>
      <c r="Q31" s="149">
        <f t="shared" si="1"/>
        <v>0</v>
      </c>
      <c r="R31" s="149">
        <f t="shared" si="5"/>
        <v>9</v>
      </c>
      <c r="S31" s="149">
        <f t="shared" si="2"/>
        <v>9</v>
      </c>
      <c r="T31" s="149" t="e">
        <f>VLOOKUP(O31,Model!A:J,10,FALSE)</f>
        <v>#N/A</v>
      </c>
      <c r="AC31">
        <v>59.308509999999998</v>
      </c>
      <c r="AD31" s="149">
        <v>7</v>
      </c>
      <c r="AE31" s="149">
        <f t="shared" si="0"/>
        <v>52.308509999999998</v>
      </c>
      <c r="AF31" s="149">
        <v>4</v>
      </c>
      <c r="AG31" s="149" t="e">
        <f>#REF!-#REF!</f>
        <v>#REF!</v>
      </c>
      <c r="AH31" t="s">
        <v>1285</v>
      </c>
      <c r="AI31">
        <v>14</v>
      </c>
      <c r="AK31" s="149"/>
      <c r="AN31" t="s">
        <v>1285</v>
      </c>
      <c r="AO31">
        <v>14</v>
      </c>
      <c r="AP31">
        <v>14</v>
      </c>
      <c r="AQ31" s="149">
        <f t="shared" si="3"/>
        <v>28</v>
      </c>
    </row>
    <row r="32" spans="1:43" ht="15.75" thickBot="1">
      <c r="A32" s="156" t="s">
        <v>122</v>
      </c>
      <c r="B32" s="94" t="s">
        <v>1271</v>
      </c>
      <c r="C32" s="157">
        <v>323.2</v>
      </c>
      <c r="D32" s="157">
        <v>42.9</v>
      </c>
      <c r="E32" s="157">
        <v>57.4</v>
      </c>
      <c r="F32" s="157">
        <v>1.774</v>
      </c>
      <c r="G32" s="157">
        <v>0</v>
      </c>
      <c r="H32" s="157">
        <v>9</v>
      </c>
      <c r="I32" s="157">
        <v>32</v>
      </c>
      <c r="J32" s="157">
        <v>11</v>
      </c>
      <c r="K32" s="157">
        <v>2</v>
      </c>
      <c r="L32" s="157">
        <v>6</v>
      </c>
      <c r="M32">
        <v>-6</v>
      </c>
      <c r="O32" t="s">
        <v>1327</v>
      </c>
      <c r="P32" s="149"/>
      <c r="Q32" s="149">
        <f t="shared" si="1"/>
        <v>0</v>
      </c>
      <c r="R32" s="149">
        <f t="shared" si="5"/>
        <v>6</v>
      </c>
      <c r="S32" s="149">
        <f t="shared" si="2"/>
        <v>6</v>
      </c>
      <c r="T32" s="149" t="e">
        <f>VLOOKUP(O32,Model!A:J,10,FALSE)</f>
        <v>#N/A</v>
      </c>
      <c r="AC32">
        <v>60.468640000000001</v>
      </c>
      <c r="AD32" s="149">
        <v>5</v>
      </c>
      <c r="AE32" s="149">
        <f t="shared" si="0"/>
        <v>55.468640000000001</v>
      </c>
      <c r="AF32" s="149">
        <v>4</v>
      </c>
      <c r="AG32" s="149" t="e">
        <f>#REF!-#REF!</f>
        <v>#REF!</v>
      </c>
      <c r="AH32" t="s">
        <v>47</v>
      </c>
      <c r="AI32">
        <v>13</v>
      </c>
      <c r="AK32" s="149"/>
      <c r="AN32" t="s">
        <v>47</v>
      </c>
      <c r="AO32">
        <v>13</v>
      </c>
      <c r="AP32">
        <v>12</v>
      </c>
      <c r="AQ32" s="149">
        <f t="shared" si="3"/>
        <v>25</v>
      </c>
    </row>
    <row r="33" spans="1:43" ht="15.75" thickBot="1">
      <c r="A33" s="156" t="s">
        <v>122</v>
      </c>
      <c r="B33" s="94" t="s">
        <v>290</v>
      </c>
      <c r="C33" s="157">
        <v>330.8</v>
      </c>
      <c r="D33" s="157">
        <v>31</v>
      </c>
      <c r="E33" s="157">
        <v>57.4</v>
      </c>
      <c r="F33" s="157">
        <v>1.9350000000000001</v>
      </c>
      <c r="G33" s="157">
        <v>0</v>
      </c>
      <c r="H33" s="157">
        <v>3</v>
      </c>
      <c r="I33" s="157">
        <v>42</v>
      </c>
      <c r="J33" s="157">
        <v>9</v>
      </c>
      <c r="K33" s="157">
        <v>0</v>
      </c>
      <c r="L33" s="157">
        <v>6</v>
      </c>
      <c r="M33">
        <v>-6</v>
      </c>
      <c r="O33" t="s">
        <v>241</v>
      </c>
      <c r="P33" s="149"/>
      <c r="Q33" s="149">
        <f t="shared" si="1"/>
        <v>0</v>
      </c>
      <c r="R33" s="149">
        <f t="shared" si="5"/>
        <v>7</v>
      </c>
      <c r="S33" s="149">
        <f t="shared" si="2"/>
        <v>7</v>
      </c>
      <c r="T33" s="149">
        <f>VLOOKUP(O33,Model!A:J,10,FALSE)</f>
        <v>7</v>
      </c>
      <c r="AC33">
        <v>56.727969999999999</v>
      </c>
      <c r="AD33" s="149">
        <v>5</v>
      </c>
      <c r="AE33" s="149">
        <f t="shared" si="0"/>
        <v>51.727969999999999</v>
      </c>
      <c r="AF33" s="149">
        <v>4</v>
      </c>
      <c r="AG33" s="149" t="e">
        <f>#REF!-#REF!</f>
        <v>#REF!</v>
      </c>
      <c r="AH33" t="s">
        <v>1391</v>
      </c>
      <c r="AI33">
        <v>14</v>
      </c>
      <c r="AK33" s="149"/>
      <c r="AN33" t="s">
        <v>1391</v>
      </c>
      <c r="AO33">
        <v>14</v>
      </c>
      <c r="AP33">
        <v>14</v>
      </c>
      <c r="AQ33" s="149">
        <f t="shared" si="3"/>
        <v>28</v>
      </c>
    </row>
    <row r="34" spans="1:43" ht="15.75" thickBot="1">
      <c r="A34" s="156" t="s">
        <v>122</v>
      </c>
      <c r="B34" s="94" t="s">
        <v>1235</v>
      </c>
      <c r="C34" s="157">
        <v>310.39999999999998</v>
      </c>
      <c r="D34" s="157">
        <v>54.8</v>
      </c>
      <c r="E34" s="157">
        <v>59.3</v>
      </c>
      <c r="F34" s="157">
        <v>1.875</v>
      </c>
      <c r="G34" s="157">
        <v>0</v>
      </c>
      <c r="H34" s="157">
        <v>6</v>
      </c>
      <c r="I34" s="157">
        <v>39</v>
      </c>
      <c r="J34" s="157">
        <v>7</v>
      </c>
      <c r="K34" s="157">
        <v>1</v>
      </c>
      <c r="L34" s="157">
        <v>6</v>
      </c>
      <c r="M34">
        <v>-6</v>
      </c>
      <c r="O34" t="s">
        <v>273</v>
      </c>
      <c r="P34" s="149"/>
      <c r="Q34" s="149">
        <f t="shared" si="1"/>
        <v>0</v>
      </c>
      <c r="R34" s="149">
        <f t="shared" si="5"/>
        <v>8</v>
      </c>
      <c r="S34" s="149">
        <f t="shared" si="2"/>
        <v>8</v>
      </c>
      <c r="T34" s="149">
        <f>VLOOKUP(O34,Model!A:J,10,FALSE)</f>
        <v>8</v>
      </c>
      <c r="AC34">
        <v>70.369389999999996</v>
      </c>
      <c r="AD34" s="149">
        <v>5</v>
      </c>
      <c r="AE34" s="149">
        <f t="shared" ref="AE34:AE65" si="6">AC34-AD34</f>
        <v>65.369389999999996</v>
      </c>
      <c r="AF34" s="149">
        <v>4</v>
      </c>
      <c r="AG34" s="149" t="e">
        <f>#REF!-#REF!</f>
        <v>#REF!</v>
      </c>
      <c r="AH34" t="s">
        <v>354</v>
      </c>
      <c r="AI34">
        <v>17</v>
      </c>
      <c r="AK34" s="149"/>
      <c r="AN34" t="s">
        <v>354</v>
      </c>
      <c r="AO34">
        <v>17</v>
      </c>
      <c r="AP34">
        <v>17</v>
      </c>
      <c r="AQ34" s="149">
        <f t="shared" si="3"/>
        <v>34</v>
      </c>
    </row>
    <row r="35" spans="1:43" ht="15.75" thickBot="1">
      <c r="A35" s="156" t="s">
        <v>122</v>
      </c>
      <c r="B35" s="94" t="s">
        <v>273</v>
      </c>
      <c r="C35" s="157">
        <v>312.89999999999998</v>
      </c>
      <c r="D35" s="157">
        <v>42.9</v>
      </c>
      <c r="E35" s="157">
        <v>63</v>
      </c>
      <c r="F35" s="157">
        <v>1.853</v>
      </c>
      <c r="G35" s="157">
        <v>0</v>
      </c>
      <c r="H35" s="157">
        <v>8</v>
      </c>
      <c r="I35" s="157">
        <v>34</v>
      </c>
      <c r="J35" s="157">
        <v>10</v>
      </c>
      <c r="K35" s="157">
        <v>2</v>
      </c>
      <c r="L35" s="157">
        <v>6</v>
      </c>
      <c r="M35">
        <v>-6</v>
      </c>
      <c r="O35" t="s">
        <v>160</v>
      </c>
      <c r="P35" s="149"/>
      <c r="Q35" s="149">
        <f t="shared" si="1"/>
        <v>0</v>
      </c>
      <c r="R35" s="149">
        <f t="shared" si="5"/>
        <v>5</v>
      </c>
      <c r="S35" s="149">
        <f t="shared" si="2"/>
        <v>5</v>
      </c>
      <c r="T35" s="149">
        <f>VLOOKUP(O35,Model!A:J,10,FALSE)</f>
        <v>5</v>
      </c>
      <c r="AC35">
        <v>69.100099999999998</v>
      </c>
      <c r="AD35" s="149">
        <v>6</v>
      </c>
      <c r="AE35" s="149">
        <f t="shared" si="6"/>
        <v>63.100099999999998</v>
      </c>
      <c r="AF35" s="149">
        <v>4</v>
      </c>
      <c r="AG35" s="149" t="e">
        <f>#REF!-#REF!</f>
        <v>#REF!</v>
      </c>
      <c r="AH35" t="s">
        <v>206</v>
      </c>
      <c r="AI35">
        <v>15</v>
      </c>
      <c r="AK35" s="149"/>
      <c r="AN35" t="s">
        <v>206</v>
      </c>
      <c r="AO35">
        <v>15</v>
      </c>
      <c r="AP35">
        <v>15</v>
      </c>
      <c r="AQ35" s="149">
        <f t="shared" si="3"/>
        <v>30</v>
      </c>
    </row>
    <row r="36" spans="1:43" ht="15.75" thickBot="1">
      <c r="A36" s="156" t="s">
        <v>122</v>
      </c>
      <c r="B36" s="94" t="s">
        <v>1276</v>
      </c>
      <c r="C36" s="157">
        <v>310.60000000000002</v>
      </c>
      <c r="D36" s="157">
        <v>59.5</v>
      </c>
      <c r="E36" s="157">
        <v>57.4</v>
      </c>
      <c r="F36" s="157">
        <v>1.9350000000000001</v>
      </c>
      <c r="G36" s="157">
        <v>0</v>
      </c>
      <c r="H36" s="157">
        <v>7</v>
      </c>
      <c r="I36" s="157">
        <v>34</v>
      </c>
      <c r="J36" s="157">
        <v>13</v>
      </c>
      <c r="K36" s="157">
        <v>0</v>
      </c>
      <c r="L36" s="157">
        <v>6</v>
      </c>
      <c r="M36">
        <v>-6</v>
      </c>
      <c r="O36" t="s">
        <v>212</v>
      </c>
      <c r="P36" s="149"/>
      <c r="Q36" s="149">
        <f t="shared" si="1"/>
        <v>0</v>
      </c>
      <c r="R36" s="149">
        <f t="shared" si="5"/>
        <v>6</v>
      </c>
      <c r="S36" s="149">
        <f t="shared" si="2"/>
        <v>6</v>
      </c>
      <c r="T36" s="149" t="e">
        <f>VLOOKUP(O36,Model!A:J,10,FALSE)</f>
        <v>#N/A</v>
      </c>
      <c r="AC36">
        <v>63.589829999999999</v>
      </c>
      <c r="AD36" s="149">
        <v>3</v>
      </c>
      <c r="AE36" s="149">
        <f t="shared" si="6"/>
        <v>60.589829999999999</v>
      </c>
      <c r="AF36" s="149">
        <v>4</v>
      </c>
      <c r="AG36" s="149" t="e">
        <f>#REF!-#REF!</f>
        <v>#REF!</v>
      </c>
      <c r="AH36" t="s">
        <v>1384</v>
      </c>
      <c r="AI36">
        <v>13</v>
      </c>
      <c r="AK36" s="149"/>
      <c r="AN36" t="s">
        <v>1384</v>
      </c>
      <c r="AO36">
        <v>13</v>
      </c>
      <c r="AP36">
        <v>13</v>
      </c>
      <c r="AQ36" s="149">
        <f t="shared" si="3"/>
        <v>26</v>
      </c>
    </row>
    <row r="37" spans="1:43" ht="15.75" thickBot="1">
      <c r="A37" s="156" t="s">
        <v>122</v>
      </c>
      <c r="B37" s="94" t="s">
        <v>295</v>
      </c>
      <c r="C37" s="157">
        <v>323.60000000000002</v>
      </c>
      <c r="D37" s="157">
        <v>35.700000000000003</v>
      </c>
      <c r="E37" s="157">
        <v>53.7</v>
      </c>
      <c r="F37" s="157">
        <v>1.8620000000000001</v>
      </c>
      <c r="G37" s="157">
        <v>0</v>
      </c>
      <c r="H37" s="157">
        <v>8</v>
      </c>
      <c r="I37" s="157">
        <v>33</v>
      </c>
      <c r="J37" s="157">
        <v>12</v>
      </c>
      <c r="K37" s="157">
        <v>1</v>
      </c>
      <c r="L37" s="157">
        <v>6</v>
      </c>
      <c r="M37">
        <v>-6</v>
      </c>
      <c r="O37" t="s">
        <v>71</v>
      </c>
      <c r="P37" s="149"/>
      <c r="Q37" s="149">
        <f t="shared" si="1"/>
        <v>0</v>
      </c>
      <c r="R37" s="149">
        <f t="shared" si="5"/>
        <v>6</v>
      </c>
      <c r="S37" s="149">
        <f t="shared" si="2"/>
        <v>6</v>
      </c>
      <c r="T37" s="149" t="e">
        <f>VLOOKUP(O37,Model!A:J,10,FALSE)</f>
        <v>#N/A</v>
      </c>
      <c r="AC37">
        <v>64.666830000000004</v>
      </c>
      <c r="AD37" s="149">
        <v>4</v>
      </c>
      <c r="AE37" s="149">
        <f t="shared" si="6"/>
        <v>60.666830000000004</v>
      </c>
      <c r="AF37" s="149">
        <v>4</v>
      </c>
      <c r="AG37" s="149" t="e">
        <f>#REF!-#REF!</f>
        <v>#REF!</v>
      </c>
      <c r="AH37" t="s">
        <v>129</v>
      </c>
      <c r="AI37">
        <v>17</v>
      </c>
      <c r="AK37" s="149"/>
      <c r="AN37" t="s">
        <v>129</v>
      </c>
      <c r="AO37">
        <v>17</v>
      </c>
      <c r="AP37">
        <v>17</v>
      </c>
      <c r="AQ37" s="149">
        <f t="shared" si="3"/>
        <v>34</v>
      </c>
    </row>
    <row r="38" spans="1:43" ht="15.75" thickBot="1">
      <c r="A38" s="156" t="s">
        <v>368</v>
      </c>
      <c r="B38" s="94" t="s">
        <v>1318</v>
      </c>
      <c r="C38" s="157">
        <v>311.39999999999998</v>
      </c>
      <c r="D38" s="157">
        <v>47.6</v>
      </c>
      <c r="E38" s="157">
        <v>55.6</v>
      </c>
      <c r="F38" s="157">
        <v>1.833</v>
      </c>
      <c r="G38" s="157">
        <v>0</v>
      </c>
      <c r="H38" s="157">
        <v>7</v>
      </c>
      <c r="I38" s="157">
        <v>34</v>
      </c>
      <c r="J38" s="157">
        <v>12</v>
      </c>
      <c r="K38" s="157">
        <v>1</v>
      </c>
      <c r="L38" s="157">
        <v>7</v>
      </c>
      <c r="M38">
        <v>-6</v>
      </c>
      <c r="O38" t="s">
        <v>282</v>
      </c>
      <c r="P38" s="149"/>
      <c r="Q38" s="149">
        <f t="shared" si="1"/>
        <v>0</v>
      </c>
      <c r="R38" s="149">
        <f t="shared" si="5"/>
        <v>5</v>
      </c>
      <c r="S38" s="149">
        <f t="shared" si="2"/>
        <v>5</v>
      </c>
      <c r="T38" s="149" t="e">
        <f>VLOOKUP(O38,Model!A:J,10,FALSE)</f>
        <v>#N/A</v>
      </c>
      <c r="AC38">
        <v>66.926469999999995</v>
      </c>
      <c r="AD38" s="149">
        <v>5</v>
      </c>
      <c r="AE38" s="149">
        <f t="shared" si="6"/>
        <v>61.926469999999995</v>
      </c>
      <c r="AF38" s="149">
        <v>4</v>
      </c>
      <c r="AG38" s="149" t="e">
        <f>#REF!-#REF!</f>
        <v>#REF!</v>
      </c>
      <c r="AH38" t="s">
        <v>224</v>
      </c>
      <c r="AI38">
        <v>14</v>
      </c>
      <c r="AK38" s="149"/>
      <c r="AN38" t="s">
        <v>224</v>
      </c>
      <c r="AO38">
        <v>14</v>
      </c>
      <c r="AP38">
        <v>14</v>
      </c>
      <c r="AQ38" s="149">
        <f t="shared" si="3"/>
        <v>28</v>
      </c>
    </row>
    <row r="39" spans="1:43" ht="15.75" thickBot="1">
      <c r="A39" s="156" t="s">
        <v>368</v>
      </c>
      <c r="B39" s="94" t="s">
        <v>244</v>
      </c>
      <c r="C39" s="157">
        <v>287.5</v>
      </c>
      <c r="D39" s="157">
        <v>50</v>
      </c>
      <c r="E39" s="157">
        <v>50</v>
      </c>
      <c r="F39" s="157">
        <v>1.8520000000000001</v>
      </c>
      <c r="G39" s="157">
        <v>0</v>
      </c>
      <c r="H39" s="157">
        <v>7</v>
      </c>
      <c r="I39" s="157">
        <v>33</v>
      </c>
      <c r="J39" s="157">
        <v>14</v>
      </c>
      <c r="K39" s="157">
        <v>0</v>
      </c>
      <c r="L39" s="157">
        <v>7</v>
      </c>
      <c r="M39">
        <v>-6</v>
      </c>
      <c r="O39" t="s">
        <v>1300</v>
      </c>
      <c r="P39" s="149"/>
      <c r="Q39" s="149">
        <f t="shared" si="1"/>
        <v>0</v>
      </c>
      <c r="R39" s="149">
        <f t="shared" si="5"/>
        <v>8</v>
      </c>
      <c r="S39" s="149">
        <f t="shared" si="2"/>
        <v>8</v>
      </c>
      <c r="T39" s="149">
        <f>VLOOKUP(O39,Model!A:J,10,FALSE)</f>
        <v>8</v>
      </c>
      <c r="AC39">
        <v>60.535580000000003</v>
      </c>
      <c r="AD39" s="149">
        <v>5</v>
      </c>
      <c r="AE39" s="149">
        <f t="shared" si="6"/>
        <v>55.535580000000003</v>
      </c>
      <c r="AF39" s="149">
        <v>4</v>
      </c>
      <c r="AG39" s="149" t="e">
        <f>#REF!-#REF!</f>
        <v>#REF!</v>
      </c>
      <c r="AH39" t="s">
        <v>53</v>
      </c>
      <c r="AI39">
        <v>14</v>
      </c>
      <c r="AK39" s="149"/>
      <c r="AN39" t="s">
        <v>53</v>
      </c>
      <c r="AO39">
        <v>14</v>
      </c>
      <c r="AP39">
        <v>14</v>
      </c>
      <c r="AQ39" s="149">
        <f t="shared" si="3"/>
        <v>28</v>
      </c>
    </row>
    <row r="40" spans="1:43" ht="15.75" thickBot="1">
      <c r="A40" s="156" t="s">
        <v>368</v>
      </c>
      <c r="B40" s="94" t="s">
        <v>77</v>
      </c>
      <c r="C40" s="157">
        <v>305.60000000000002</v>
      </c>
      <c r="D40" s="157">
        <v>61.9</v>
      </c>
      <c r="E40" s="157">
        <v>51.9</v>
      </c>
      <c r="F40" s="157">
        <v>1.75</v>
      </c>
      <c r="G40" s="157">
        <v>1</v>
      </c>
      <c r="H40" s="157">
        <v>5</v>
      </c>
      <c r="I40" s="157">
        <v>35</v>
      </c>
      <c r="J40" s="157">
        <v>12</v>
      </c>
      <c r="K40" s="157">
        <v>1</v>
      </c>
      <c r="L40" s="157">
        <v>7</v>
      </c>
      <c r="M40">
        <v>-6</v>
      </c>
      <c r="O40" t="s">
        <v>41</v>
      </c>
      <c r="P40" s="149"/>
      <c r="Q40" s="149">
        <f t="shared" si="1"/>
        <v>0</v>
      </c>
      <c r="R40" s="149">
        <f t="shared" si="5"/>
        <v>6</v>
      </c>
      <c r="S40" s="149">
        <f t="shared" si="2"/>
        <v>6</v>
      </c>
      <c r="T40" s="149" t="e">
        <f>VLOOKUP(O40,Model!A:J,10,FALSE)</f>
        <v>#N/A</v>
      </c>
      <c r="AC40">
        <v>70.280519999999996</v>
      </c>
      <c r="AD40" s="149">
        <v>5</v>
      </c>
      <c r="AE40" s="149">
        <f t="shared" si="6"/>
        <v>65.280519999999996</v>
      </c>
      <c r="AF40" s="149">
        <v>4</v>
      </c>
      <c r="AG40" s="149" t="e">
        <f>#REF!-#REF!</f>
        <v>#REF!</v>
      </c>
      <c r="AH40" t="s">
        <v>1264</v>
      </c>
      <c r="AI40">
        <v>15</v>
      </c>
      <c r="AK40" s="149"/>
      <c r="AN40" t="s">
        <v>1264</v>
      </c>
      <c r="AO40">
        <v>15</v>
      </c>
      <c r="AP40">
        <v>14</v>
      </c>
      <c r="AQ40" s="149">
        <f t="shared" si="3"/>
        <v>29</v>
      </c>
    </row>
    <row r="41" spans="1:43" ht="15.75" thickBot="1">
      <c r="A41" s="156" t="s">
        <v>368</v>
      </c>
      <c r="B41" s="94" t="s">
        <v>1324</v>
      </c>
      <c r="C41" s="157">
        <v>310.7</v>
      </c>
      <c r="D41" s="157">
        <v>47.6</v>
      </c>
      <c r="E41" s="157">
        <v>51.9</v>
      </c>
      <c r="F41" s="157">
        <v>1.857</v>
      </c>
      <c r="G41" s="157">
        <v>0</v>
      </c>
      <c r="H41" s="157">
        <v>7</v>
      </c>
      <c r="I41" s="157">
        <v>34</v>
      </c>
      <c r="J41" s="157">
        <v>12</v>
      </c>
      <c r="K41" s="157">
        <v>1</v>
      </c>
      <c r="L41" s="157">
        <v>7</v>
      </c>
      <c r="M41">
        <v>-5</v>
      </c>
      <c r="O41" t="s">
        <v>44</v>
      </c>
      <c r="P41" s="149"/>
      <c r="Q41" s="149">
        <f t="shared" si="1"/>
        <v>0</v>
      </c>
      <c r="R41" s="149">
        <f t="shared" si="5"/>
        <v>4</v>
      </c>
      <c r="S41" s="149">
        <f t="shared" si="2"/>
        <v>4</v>
      </c>
      <c r="T41" s="149">
        <f>VLOOKUP(O41,Model!A:J,10,FALSE)</f>
        <v>4</v>
      </c>
      <c r="AC41">
        <v>63.261800000000001</v>
      </c>
      <c r="AD41" s="149">
        <v>7</v>
      </c>
      <c r="AE41" s="149">
        <f t="shared" si="6"/>
        <v>56.261800000000001</v>
      </c>
      <c r="AF41" s="149">
        <v>4</v>
      </c>
      <c r="AG41" s="149" t="e">
        <f>#REF!-#REF!</f>
        <v>#REF!</v>
      </c>
      <c r="AH41" t="s">
        <v>1387</v>
      </c>
      <c r="AI41">
        <v>16</v>
      </c>
      <c r="AK41" s="149"/>
      <c r="AN41" t="s">
        <v>1387</v>
      </c>
      <c r="AO41">
        <v>16</v>
      </c>
      <c r="AP41">
        <v>15</v>
      </c>
      <c r="AQ41" s="149">
        <f t="shared" si="3"/>
        <v>31</v>
      </c>
    </row>
    <row r="42" spans="1:43" ht="15.75" thickBot="1">
      <c r="A42" s="156" t="s">
        <v>368</v>
      </c>
      <c r="B42" s="94" t="s">
        <v>1327</v>
      </c>
      <c r="C42" s="157">
        <v>320.5</v>
      </c>
      <c r="D42" s="157">
        <v>45.2</v>
      </c>
      <c r="E42" s="157">
        <v>63</v>
      </c>
      <c r="F42" s="157">
        <v>1.9710000000000001</v>
      </c>
      <c r="G42" s="157">
        <v>0</v>
      </c>
      <c r="H42" s="157">
        <v>6</v>
      </c>
      <c r="I42" s="157">
        <v>36</v>
      </c>
      <c r="J42" s="157">
        <v>11</v>
      </c>
      <c r="K42" s="157">
        <v>1</v>
      </c>
      <c r="L42" s="157">
        <v>7</v>
      </c>
      <c r="M42">
        <v>-5</v>
      </c>
      <c r="O42" t="s">
        <v>242</v>
      </c>
      <c r="P42" s="149"/>
      <c r="Q42" s="149">
        <f t="shared" si="1"/>
        <v>0</v>
      </c>
      <c r="R42" s="149">
        <f t="shared" si="5"/>
        <v>4</v>
      </c>
      <c r="S42" s="149">
        <f t="shared" si="2"/>
        <v>4</v>
      </c>
      <c r="T42" s="149" t="e">
        <f>VLOOKUP(O42,Model!A:J,10,FALSE)</f>
        <v>#N/A</v>
      </c>
      <c r="AC42">
        <v>54.753700000000002</v>
      </c>
      <c r="AD42" s="149">
        <v>2</v>
      </c>
      <c r="AE42" s="149">
        <f t="shared" si="6"/>
        <v>52.753700000000002</v>
      </c>
      <c r="AF42" s="149">
        <v>4</v>
      </c>
      <c r="AG42" s="149" t="e">
        <f>#REF!-#REF!</f>
        <v>#REF!</v>
      </c>
      <c r="AH42" t="s">
        <v>218</v>
      </c>
      <c r="AI42">
        <v>14</v>
      </c>
      <c r="AK42" s="149"/>
      <c r="AN42" t="s">
        <v>218</v>
      </c>
      <c r="AO42">
        <v>14</v>
      </c>
      <c r="AP42">
        <v>14</v>
      </c>
      <c r="AQ42" s="149">
        <f t="shared" si="3"/>
        <v>28</v>
      </c>
    </row>
    <row r="43" spans="1:43" ht="15.75" thickBot="1">
      <c r="A43" s="156" t="s">
        <v>368</v>
      </c>
      <c r="B43" s="94" t="s">
        <v>225</v>
      </c>
      <c r="C43" s="157">
        <v>318.3</v>
      </c>
      <c r="D43" s="157">
        <v>42.9</v>
      </c>
      <c r="E43" s="157">
        <v>55.6</v>
      </c>
      <c r="F43" s="157">
        <v>1.7669999999999999</v>
      </c>
      <c r="G43" s="157">
        <v>0</v>
      </c>
      <c r="H43" s="157">
        <v>10</v>
      </c>
      <c r="I43" s="157">
        <v>30</v>
      </c>
      <c r="J43" s="157">
        <v>11</v>
      </c>
      <c r="K43" s="157">
        <v>3</v>
      </c>
      <c r="L43" s="157">
        <v>7</v>
      </c>
      <c r="M43">
        <v>-5</v>
      </c>
      <c r="O43" t="s">
        <v>255</v>
      </c>
      <c r="P43" s="149"/>
      <c r="Q43" s="149">
        <f t="shared" si="1"/>
        <v>0</v>
      </c>
      <c r="R43" s="149">
        <f t="shared" si="5"/>
        <v>8</v>
      </c>
      <c r="S43" s="149">
        <f t="shared" si="2"/>
        <v>8</v>
      </c>
      <c r="T43" s="149" t="e">
        <f>VLOOKUP(O43,Model!A:J,10,FALSE)</f>
        <v>#N/A</v>
      </c>
      <c r="AC43">
        <v>52.391190000000002</v>
      </c>
      <c r="AD43" s="149">
        <v>3</v>
      </c>
      <c r="AE43" s="149">
        <f t="shared" si="6"/>
        <v>49.391190000000002</v>
      </c>
      <c r="AF43" s="149">
        <v>4</v>
      </c>
      <c r="AG43" s="149" t="e">
        <f>#REF!-#REF!</f>
        <v>#REF!</v>
      </c>
      <c r="AH43" t="s">
        <v>154</v>
      </c>
      <c r="AI43">
        <v>15</v>
      </c>
      <c r="AK43" s="149"/>
      <c r="AN43" t="s">
        <v>154</v>
      </c>
      <c r="AO43">
        <v>15</v>
      </c>
      <c r="AP43">
        <v>15</v>
      </c>
      <c r="AQ43" s="149">
        <f t="shared" si="3"/>
        <v>30</v>
      </c>
    </row>
    <row r="44" spans="1:43" ht="15.75" thickBot="1">
      <c r="A44" s="156" t="s">
        <v>369</v>
      </c>
      <c r="B44" s="94" t="s">
        <v>1421</v>
      </c>
      <c r="C44" s="157">
        <v>312.10000000000002</v>
      </c>
      <c r="D44" s="157">
        <v>40.5</v>
      </c>
      <c r="E44" s="157">
        <v>48.2</v>
      </c>
      <c r="F44" s="157">
        <v>1.885</v>
      </c>
      <c r="G44" s="157">
        <v>0</v>
      </c>
      <c r="H44" s="157">
        <v>4</v>
      </c>
      <c r="I44" s="157">
        <v>38</v>
      </c>
      <c r="J44" s="157">
        <v>12</v>
      </c>
      <c r="K44" s="157">
        <v>0</v>
      </c>
      <c r="L44" s="157">
        <v>8</v>
      </c>
      <c r="M44">
        <v>-5</v>
      </c>
      <c r="O44" t="s">
        <v>1318</v>
      </c>
      <c r="P44" s="149"/>
      <c r="Q44" s="149">
        <f t="shared" si="1"/>
        <v>0</v>
      </c>
      <c r="R44" s="149">
        <f t="shared" si="5"/>
        <v>7</v>
      </c>
      <c r="S44" s="149">
        <f t="shared" si="2"/>
        <v>7</v>
      </c>
      <c r="T44" s="149">
        <f>VLOOKUP(O44,Model!A:J,10,FALSE)</f>
        <v>7</v>
      </c>
      <c r="AC44">
        <v>57.281309999999998</v>
      </c>
      <c r="AD44" s="149">
        <v>4</v>
      </c>
      <c r="AE44" s="149">
        <f t="shared" si="6"/>
        <v>53.281309999999998</v>
      </c>
      <c r="AF44" s="149">
        <v>4</v>
      </c>
      <c r="AG44" s="149" t="e">
        <f>#REF!-#REF!</f>
        <v>#REF!</v>
      </c>
      <c r="AH44" t="s">
        <v>1317</v>
      </c>
      <c r="AI44">
        <v>15</v>
      </c>
      <c r="AK44" s="149"/>
      <c r="AN44" t="s">
        <v>1317</v>
      </c>
      <c r="AO44">
        <v>15</v>
      </c>
      <c r="AP44">
        <v>14</v>
      </c>
      <c r="AQ44" s="149">
        <f t="shared" si="3"/>
        <v>29</v>
      </c>
    </row>
    <row r="45" spans="1:43" ht="15.75" thickBot="1">
      <c r="A45" s="156" t="s">
        <v>369</v>
      </c>
      <c r="B45" s="94" t="s">
        <v>217</v>
      </c>
      <c r="C45" s="157">
        <v>328.5</v>
      </c>
      <c r="D45" s="157">
        <v>42.9</v>
      </c>
      <c r="E45" s="157">
        <v>55.6</v>
      </c>
      <c r="F45" s="157">
        <v>1.867</v>
      </c>
      <c r="G45" s="157">
        <v>0</v>
      </c>
      <c r="H45" s="157">
        <v>8</v>
      </c>
      <c r="I45" s="157">
        <v>31</v>
      </c>
      <c r="J45" s="157">
        <v>14</v>
      </c>
      <c r="K45" s="157">
        <v>1</v>
      </c>
      <c r="L45" s="157">
        <v>8</v>
      </c>
      <c r="M45">
        <v>-5</v>
      </c>
      <c r="O45" t="s">
        <v>220</v>
      </c>
      <c r="P45" s="149"/>
      <c r="Q45" s="149">
        <f t="shared" si="1"/>
        <v>0</v>
      </c>
      <c r="R45" s="149">
        <f t="shared" si="5"/>
        <v>3</v>
      </c>
      <c r="S45" s="149">
        <f t="shared" si="2"/>
        <v>3</v>
      </c>
      <c r="T45" s="149" t="e">
        <f>VLOOKUP(O45,Model!A:J,10,FALSE)</f>
        <v>#N/A</v>
      </c>
      <c r="AC45">
        <v>55.41451</v>
      </c>
      <c r="AD45" s="149">
        <v>5</v>
      </c>
      <c r="AE45" s="149">
        <f t="shared" si="6"/>
        <v>50.41451</v>
      </c>
      <c r="AF45" s="149">
        <v>4</v>
      </c>
      <c r="AG45" s="149" t="e">
        <f>#REF!-#REF!</f>
        <v>#REF!</v>
      </c>
      <c r="AH45" t="s">
        <v>61</v>
      </c>
      <c r="AI45">
        <v>14</v>
      </c>
      <c r="AK45" s="149"/>
      <c r="AN45" t="s">
        <v>61</v>
      </c>
      <c r="AO45">
        <v>14</v>
      </c>
      <c r="AP45">
        <v>14</v>
      </c>
      <c r="AQ45" s="149">
        <f t="shared" si="3"/>
        <v>28</v>
      </c>
    </row>
    <row r="46" spans="1:43" ht="15.75" thickBot="1">
      <c r="A46" s="156" t="s">
        <v>369</v>
      </c>
      <c r="B46" s="94" t="s">
        <v>155</v>
      </c>
      <c r="C46" s="157">
        <v>327.2</v>
      </c>
      <c r="D46" s="157">
        <v>33.299999999999997</v>
      </c>
      <c r="E46" s="157">
        <v>55.6</v>
      </c>
      <c r="F46" s="157">
        <v>1.9</v>
      </c>
      <c r="G46" s="157">
        <v>0</v>
      </c>
      <c r="H46" s="157">
        <v>6</v>
      </c>
      <c r="I46" s="157">
        <v>35</v>
      </c>
      <c r="J46" s="157">
        <v>12</v>
      </c>
      <c r="K46" s="157">
        <v>1</v>
      </c>
      <c r="L46" s="157">
        <v>8</v>
      </c>
      <c r="M46">
        <v>-5</v>
      </c>
      <c r="O46" t="s">
        <v>1260</v>
      </c>
      <c r="P46" s="149"/>
      <c r="Q46" s="149">
        <f t="shared" si="1"/>
        <v>0</v>
      </c>
      <c r="R46" s="149">
        <f t="shared" si="5"/>
        <v>6</v>
      </c>
      <c r="S46" s="149">
        <f t="shared" si="2"/>
        <v>6</v>
      </c>
      <c r="T46" s="149">
        <f>VLOOKUP(O46,Model!A:J,10,FALSE)</f>
        <v>6</v>
      </c>
      <c r="AC46">
        <v>55.522649999999999</v>
      </c>
      <c r="AD46" s="149">
        <v>4</v>
      </c>
      <c r="AE46" s="149">
        <f t="shared" si="6"/>
        <v>51.522649999999999</v>
      </c>
      <c r="AF46" s="149">
        <v>4</v>
      </c>
      <c r="AG46" s="149" t="e">
        <f>#REF!-#REF!</f>
        <v>#REF!</v>
      </c>
      <c r="AH46" t="s">
        <v>226</v>
      </c>
      <c r="AI46">
        <v>14</v>
      </c>
      <c r="AK46" s="149"/>
      <c r="AN46" t="s">
        <v>226</v>
      </c>
      <c r="AO46">
        <v>14</v>
      </c>
      <c r="AP46">
        <v>14</v>
      </c>
      <c r="AQ46" s="149">
        <f t="shared" si="3"/>
        <v>28</v>
      </c>
    </row>
    <row r="47" spans="1:43" ht="15.75" thickBot="1">
      <c r="A47" s="156" t="s">
        <v>369</v>
      </c>
      <c r="B47" s="94" t="s">
        <v>261</v>
      </c>
      <c r="C47" s="157">
        <v>341.3</v>
      </c>
      <c r="D47" s="157">
        <v>21.4</v>
      </c>
      <c r="E47" s="157">
        <v>44.4</v>
      </c>
      <c r="F47" s="157">
        <v>1.667</v>
      </c>
      <c r="G47" s="157">
        <v>0</v>
      </c>
      <c r="H47" s="157">
        <v>10</v>
      </c>
      <c r="I47" s="157">
        <v>31</v>
      </c>
      <c r="J47" s="157">
        <v>8</v>
      </c>
      <c r="K47" s="157">
        <v>5</v>
      </c>
      <c r="L47" s="157">
        <v>8</v>
      </c>
      <c r="M47">
        <v>-5</v>
      </c>
      <c r="O47" t="s">
        <v>1376</v>
      </c>
      <c r="P47" s="149"/>
      <c r="Q47" s="149">
        <f t="shared" si="1"/>
        <v>0</v>
      </c>
      <c r="R47" s="149">
        <f t="shared" si="5"/>
        <v>3</v>
      </c>
      <c r="S47" s="149">
        <f t="shared" si="2"/>
        <v>3</v>
      </c>
      <c r="T47" s="149" t="e">
        <f>VLOOKUP(O47,Model!A:J,10,FALSE)</f>
        <v>#N/A</v>
      </c>
      <c r="AC47">
        <v>53.218049999999998</v>
      </c>
      <c r="AD47" s="149">
        <v>5</v>
      </c>
      <c r="AE47" s="149">
        <f t="shared" si="6"/>
        <v>48.218049999999998</v>
      </c>
      <c r="AF47" s="149">
        <v>4</v>
      </c>
      <c r="AG47" s="149" t="e">
        <f>#REF!-#REF!</f>
        <v>#REF!</v>
      </c>
      <c r="AH47" t="s">
        <v>1376</v>
      </c>
      <c r="AI47">
        <v>14</v>
      </c>
      <c r="AK47" s="149"/>
      <c r="AN47" t="s">
        <v>1376</v>
      </c>
      <c r="AO47">
        <v>14</v>
      </c>
      <c r="AP47">
        <v>14</v>
      </c>
      <c r="AQ47" s="149">
        <f t="shared" si="3"/>
        <v>28</v>
      </c>
    </row>
    <row r="48" spans="1:43" ht="15.75" thickBot="1">
      <c r="A48" s="156" t="s">
        <v>843</v>
      </c>
      <c r="B48" s="94" t="s">
        <v>263</v>
      </c>
      <c r="C48" s="157">
        <v>304.5</v>
      </c>
      <c r="D48" s="157">
        <v>35.700000000000003</v>
      </c>
      <c r="E48" s="157">
        <v>53.7</v>
      </c>
      <c r="F48" s="157">
        <v>1.7929999999999999</v>
      </c>
      <c r="G48" s="157">
        <v>0</v>
      </c>
      <c r="H48" s="157">
        <v>6</v>
      </c>
      <c r="I48" s="157">
        <v>36</v>
      </c>
      <c r="J48" s="157">
        <v>10</v>
      </c>
      <c r="K48" s="157">
        <v>1</v>
      </c>
      <c r="L48" s="157">
        <v>9</v>
      </c>
      <c r="M48">
        <v>-4</v>
      </c>
      <c r="O48" t="s">
        <v>252</v>
      </c>
      <c r="P48" s="149"/>
      <c r="Q48" s="149">
        <f t="shared" si="1"/>
        <v>0</v>
      </c>
      <c r="R48" s="149">
        <f t="shared" si="5"/>
        <v>2</v>
      </c>
      <c r="S48" s="149">
        <f t="shared" si="2"/>
        <v>2</v>
      </c>
      <c r="T48" s="149">
        <f>VLOOKUP(O48,Model!A:J,10,FALSE)</f>
        <v>2</v>
      </c>
      <c r="AC48">
        <v>47.763849999999998</v>
      </c>
      <c r="AD48" s="149">
        <v>5</v>
      </c>
      <c r="AE48" s="149">
        <f t="shared" si="6"/>
        <v>42.763849999999998</v>
      </c>
      <c r="AF48" s="149">
        <v>4</v>
      </c>
      <c r="AG48" s="149" t="e">
        <f>#REF!-#REF!</f>
        <v>#REF!</v>
      </c>
      <c r="AH48" t="s">
        <v>184</v>
      </c>
      <c r="AI48">
        <v>15</v>
      </c>
      <c r="AK48" s="149"/>
      <c r="AN48" t="s">
        <v>184</v>
      </c>
      <c r="AO48">
        <v>15</v>
      </c>
      <c r="AP48">
        <v>15</v>
      </c>
      <c r="AQ48" s="149">
        <f t="shared" si="3"/>
        <v>30</v>
      </c>
    </row>
    <row r="49" spans="1:43" ht="15.75" thickBot="1">
      <c r="A49" s="156" t="s">
        <v>843</v>
      </c>
      <c r="B49" s="94" t="s">
        <v>297</v>
      </c>
      <c r="C49" s="157">
        <v>301.10000000000002</v>
      </c>
      <c r="D49" s="157">
        <v>47.6</v>
      </c>
      <c r="E49" s="157">
        <v>57.4</v>
      </c>
      <c r="F49" s="157">
        <v>1.871</v>
      </c>
      <c r="G49" s="157">
        <v>0</v>
      </c>
      <c r="H49" s="157">
        <v>5</v>
      </c>
      <c r="I49" s="157">
        <v>38</v>
      </c>
      <c r="J49" s="157">
        <v>9</v>
      </c>
      <c r="K49" s="157">
        <v>1</v>
      </c>
      <c r="L49" s="157">
        <v>9</v>
      </c>
      <c r="M49">
        <v>-4</v>
      </c>
      <c r="O49" t="s">
        <v>177</v>
      </c>
      <c r="P49" s="149"/>
      <c r="Q49" s="149">
        <f t="shared" si="1"/>
        <v>0</v>
      </c>
      <c r="R49" s="149">
        <f t="shared" ref="R49:R70" si="7">VLOOKUP(O49,B:H,7,FALSE)</f>
        <v>6</v>
      </c>
      <c r="S49" s="149">
        <f t="shared" si="2"/>
        <v>6</v>
      </c>
      <c r="T49" s="149" t="e">
        <f>VLOOKUP(O49,Model!A:J,10,FALSE)</f>
        <v>#N/A</v>
      </c>
      <c r="AC49">
        <v>54.775680000000001</v>
      </c>
      <c r="AD49" s="149">
        <v>4</v>
      </c>
      <c r="AE49" s="149">
        <f t="shared" si="6"/>
        <v>50.775680000000001</v>
      </c>
      <c r="AF49" s="149">
        <v>4</v>
      </c>
      <c r="AG49" s="149" t="e">
        <f>#REF!-#REF!</f>
        <v>#REF!</v>
      </c>
      <c r="AH49" t="s">
        <v>79</v>
      </c>
      <c r="AI49">
        <v>15</v>
      </c>
      <c r="AK49" s="149"/>
      <c r="AN49" t="s">
        <v>79</v>
      </c>
      <c r="AO49">
        <v>15</v>
      </c>
      <c r="AP49">
        <v>15</v>
      </c>
      <c r="AQ49" s="149">
        <f t="shared" si="3"/>
        <v>30</v>
      </c>
    </row>
    <row r="50" spans="1:43" ht="15.75" thickBot="1">
      <c r="A50" s="156" t="s">
        <v>843</v>
      </c>
      <c r="B50" s="94" t="s">
        <v>1406</v>
      </c>
      <c r="C50" s="157">
        <v>327.10000000000002</v>
      </c>
      <c r="D50" s="157">
        <v>54.8</v>
      </c>
      <c r="E50" s="157">
        <v>57.4</v>
      </c>
      <c r="F50" s="157">
        <v>1.839</v>
      </c>
      <c r="G50" s="157">
        <v>0</v>
      </c>
      <c r="H50" s="157">
        <v>6</v>
      </c>
      <c r="I50" s="157">
        <v>34</v>
      </c>
      <c r="J50" s="157">
        <v>13</v>
      </c>
      <c r="K50" s="157">
        <v>1</v>
      </c>
      <c r="L50" s="157">
        <v>9</v>
      </c>
      <c r="M50">
        <v>-4</v>
      </c>
      <c r="O50" t="s">
        <v>1375</v>
      </c>
      <c r="P50" s="149"/>
      <c r="Q50" s="149">
        <f t="shared" si="1"/>
        <v>0</v>
      </c>
      <c r="R50" s="149">
        <f t="shared" si="7"/>
        <v>6</v>
      </c>
      <c r="S50" s="149">
        <f t="shared" si="2"/>
        <v>6</v>
      </c>
      <c r="T50" s="149" t="e">
        <f>VLOOKUP(O50,Model!A:J,10,FALSE)</f>
        <v>#N/A</v>
      </c>
      <c r="AC50">
        <v>54.900730000000003</v>
      </c>
      <c r="AD50" s="149">
        <v>3</v>
      </c>
      <c r="AE50" s="149">
        <f t="shared" si="6"/>
        <v>51.900730000000003</v>
      </c>
      <c r="AF50" s="149">
        <v>4</v>
      </c>
      <c r="AG50" s="149" t="e">
        <f>#REF!-#REF!</f>
        <v>#REF!</v>
      </c>
      <c r="AH50" t="s">
        <v>73</v>
      </c>
      <c r="AI50">
        <v>14</v>
      </c>
      <c r="AK50" s="149"/>
      <c r="AN50" t="s">
        <v>73</v>
      </c>
      <c r="AO50">
        <v>14</v>
      </c>
      <c r="AP50">
        <v>12</v>
      </c>
      <c r="AQ50" s="149">
        <f t="shared" si="3"/>
        <v>26</v>
      </c>
    </row>
    <row r="51" spans="1:43" ht="15.75" thickBot="1">
      <c r="A51" s="156" t="s">
        <v>843</v>
      </c>
      <c r="B51" s="94" t="s">
        <v>282</v>
      </c>
      <c r="C51" s="157">
        <v>304.7</v>
      </c>
      <c r="D51" s="157">
        <v>54.8</v>
      </c>
      <c r="E51" s="157">
        <v>68.5</v>
      </c>
      <c r="F51" s="157">
        <v>1.919</v>
      </c>
      <c r="G51" s="157">
        <v>0</v>
      </c>
      <c r="H51" s="157">
        <v>5</v>
      </c>
      <c r="I51" s="157">
        <v>37</v>
      </c>
      <c r="J51" s="157">
        <v>10</v>
      </c>
      <c r="K51" s="157">
        <v>2</v>
      </c>
      <c r="L51" s="157">
        <v>9</v>
      </c>
      <c r="M51">
        <v>-4</v>
      </c>
      <c r="O51" t="s">
        <v>1292</v>
      </c>
      <c r="P51" s="149"/>
      <c r="Q51" s="149">
        <f t="shared" si="1"/>
        <v>0</v>
      </c>
      <c r="R51" s="149">
        <f t="shared" si="7"/>
        <v>7</v>
      </c>
      <c r="S51" s="149">
        <f t="shared" si="2"/>
        <v>7</v>
      </c>
      <c r="T51" s="149" t="e">
        <f>VLOOKUP(O51,Model!A:J,10,FALSE)</f>
        <v>#N/A</v>
      </c>
      <c r="AC51">
        <v>59.717469999999999</v>
      </c>
      <c r="AD51" s="149">
        <v>4</v>
      </c>
      <c r="AE51" s="149">
        <f t="shared" si="6"/>
        <v>55.717469999999999</v>
      </c>
      <c r="AF51" s="149">
        <v>3</v>
      </c>
      <c r="AG51" s="149" t="e">
        <f>#REF!-#REF!</f>
        <v>#REF!</v>
      </c>
      <c r="AH51" t="s">
        <v>861</v>
      </c>
      <c r="AI51">
        <v>15</v>
      </c>
      <c r="AK51" s="149"/>
      <c r="AN51" t="s">
        <v>861</v>
      </c>
      <c r="AO51">
        <v>15</v>
      </c>
      <c r="AP51">
        <v>15</v>
      </c>
      <c r="AQ51" s="149">
        <f t="shared" si="3"/>
        <v>30</v>
      </c>
    </row>
    <row r="52" spans="1:43" ht="15.75" thickBot="1">
      <c r="A52" s="156" t="s">
        <v>843</v>
      </c>
      <c r="B52" s="94" t="s">
        <v>209</v>
      </c>
      <c r="C52" s="157">
        <v>312.89999999999998</v>
      </c>
      <c r="D52" s="157">
        <v>50</v>
      </c>
      <c r="E52" s="157">
        <v>55.6</v>
      </c>
      <c r="F52" s="157">
        <v>1.833</v>
      </c>
      <c r="G52" s="157">
        <v>0</v>
      </c>
      <c r="H52" s="157">
        <v>7</v>
      </c>
      <c r="I52" s="157">
        <v>33</v>
      </c>
      <c r="J52" s="157">
        <v>12</v>
      </c>
      <c r="K52" s="157">
        <v>2</v>
      </c>
      <c r="L52" s="157">
        <v>9</v>
      </c>
      <c r="M52">
        <v>-4</v>
      </c>
      <c r="O52" t="s">
        <v>43</v>
      </c>
      <c r="P52" s="149"/>
      <c r="Q52" s="149">
        <f t="shared" si="1"/>
        <v>0</v>
      </c>
      <c r="R52" s="149">
        <f t="shared" si="7"/>
        <v>7</v>
      </c>
      <c r="S52" s="149">
        <f t="shared" si="2"/>
        <v>7</v>
      </c>
      <c r="T52" s="149">
        <f>VLOOKUP(O52,Model!A:J,10,FALSE)</f>
        <v>7</v>
      </c>
      <c r="AC52">
        <v>64.518439999999998</v>
      </c>
      <c r="AD52" s="149">
        <v>4</v>
      </c>
      <c r="AE52" s="149">
        <f t="shared" si="6"/>
        <v>60.518439999999998</v>
      </c>
      <c r="AF52" s="149">
        <v>3</v>
      </c>
      <c r="AG52" s="149" t="e">
        <f>#REF!-#REF!</f>
        <v>#REF!</v>
      </c>
      <c r="AH52" t="s">
        <v>177</v>
      </c>
      <c r="AI52">
        <v>14</v>
      </c>
      <c r="AK52" s="149"/>
      <c r="AN52" t="s">
        <v>177</v>
      </c>
      <c r="AO52">
        <v>14</v>
      </c>
      <c r="AP52">
        <v>14</v>
      </c>
      <c r="AQ52" s="149">
        <f t="shared" si="3"/>
        <v>28</v>
      </c>
    </row>
    <row r="53" spans="1:43" ht="15.75" thickBot="1">
      <c r="A53" s="156" t="s">
        <v>843</v>
      </c>
      <c r="B53" s="94" t="s">
        <v>71</v>
      </c>
      <c r="C53" s="157">
        <v>311.10000000000002</v>
      </c>
      <c r="D53" s="157">
        <v>45.2</v>
      </c>
      <c r="E53" s="157">
        <v>61.1</v>
      </c>
      <c r="F53" s="157">
        <v>1.909</v>
      </c>
      <c r="G53" s="157">
        <v>0</v>
      </c>
      <c r="H53" s="157">
        <v>6</v>
      </c>
      <c r="I53" s="157">
        <v>37</v>
      </c>
      <c r="J53" s="157">
        <v>9</v>
      </c>
      <c r="K53" s="157">
        <v>0</v>
      </c>
      <c r="L53" s="157">
        <v>9</v>
      </c>
      <c r="M53">
        <v>-4</v>
      </c>
      <c r="O53" t="s">
        <v>1324</v>
      </c>
      <c r="P53" s="149"/>
      <c r="Q53" s="149">
        <f t="shared" si="1"/>
        <v>0</v>
      </c>
      <c r="R53" s="149">
        <f t="shared" si="7"/>
        <v>7</v>
      </c>
      <c r="S53" s="149">
        <f t="shared" si="2"/>
        <v>7</v>
      </c>
      <c r="T53" s="149">
        <f>VLOOKUP(O53,Model!A:J,10,FALSE)</f>
        <v>7</v>
      </c>
      <c r="AC53">
        <v>52.614719999999998</v>
      </c>
      <c r="AD53" s="149">
        <v>3</v>
      </c>
      <c r="AE53" s="149">
        <f t="shared" si="6"/>
        <v>49.614719999999998</v>
      </c>
      <c r="AF53" s="149">
        <v>3</v>
      </c>
      <c r="AG53" s="149" t="e">
        <f>#REF!-#REF!</f>
        <v>#REF!</v>
      </c>
      <c r="AH53" t="s">
        <v>76</v>
      </c>
      <c r="AI53">
        <v>14</v>
      </c>
      <c r="AK53" s="149"/>
      <c r="AN53" t="s">
        <v>76</v>
      </c>
      <c r="AO53">
        <v>14</v>
      </c>
      <c r="AP53">
        <v>14</v>
      </c>
      <c r="AQ53" s="149">
        <f t="shared" si="3"/>
        <v>28</v>
      </c>
    </row>
    <row r="54" spans="1:43" ht="15.75" thickBot="1">
      <c r="A54" s="156" t="s">
        <v>843</v>
      </c>
      <c r="B54" s="94" t="s">
        <v>1375</v>
      </c>
      <c r="C54" s="157">
        <v>317</v>
      </c>
      <c r="D54" s="157">
        <v>50</v>
      </c>
      <c r="E54" s="157">
        <v>55.6</v>
      </c>
      <c r="F54" s="157">
        <v>1.9</v>
      </c>
      <c r="G54" s="157">
        <v>0</v>
      </c>
      <c r="H54" s="157">
        <v>6</v>
      </c>
      <c r="I54" s="157">
        <v>34</v>
      </c>
      <c r="J54" s="157">
        <v>13</v>
      </c>
      <c r="K54" s="157">
        <v>1</v>
      </c>
      <c r="L54" s="157">
        <v>9</v>
      </c>
      <c r="M54">
        <v>-4</v>
      </c>
      <c r="O54" t="s">
        <v>265</v>
      </c>
      <c r="P54" s="149"/>
      <c r="Q54" s="149">
        <f t="shared" si="1"/>
        <v>1</v>
      </c>
      <c r="R54" s="149">
        <f t="shared" si="7"/>
        <v>7</v>
      </c>
      <c r="S54" s="149">
        <f t="shared" si="2"/>
        <v>8</v>
      </c>
      <c r="T54" s="149" t="e">
        <f>VLOOKUP(O54,Model!A:J,10,FALSE)</f>
        <v>#N/A</v>
      </c>
      <c r="AC54">
        <v>52.884349999999998</v>
      </c>
      <c r="AD54" s="149">
        <v>4</v>
      </c>
      <c r="AE54" s="149">
        <f t="shared" si="6"/>
        <v>48.884349999999998</v>
      </c>
      <c r="AF54" s="149">
        <v>3</v>
      </c>
      <c r="AG54" s="149" t="e">
        <f>#REF!-#REF!</f>
        <v>#REF!</v>
      </c>
      <c r="AH54" t="s">
        <v>202</v>
      </c>
      <c r="AI54">
        <v>11</v>
      </c>
      <c r="AK54" s="149"/>
      <c r="AN54" t="s">
        <v>202</v>
      </c>
      <c r="AO54">
        <v>11</v>
      </c>
      <c r="AP54">
        <v>11</v>
      </c>
      <c r="AQ54" s="149">
        <f t="shared" si="3"/>
        <v>22</v>
      </c>
    </row>
    <row r="55" spans="1:43" ht="15.75" thickBot="1">
      <c r="A55" s="156" t="s">
        <v>843</v>
      </c>
      <c r="B55" s="94" t="s">
        <v>68</v>
      </c>
      <c r="C55" s="157">
        <v>306.8</v>
      </c>
      <c r="D55" s="157">
        <v>45.2</v>
      </c>
      <c r="E55" s="157">
        <v>46.3</v>
      </c>
      <c r="F55" s="157">
        <v>1.8</v>
      </c>
      <c r="G55" s="157">
        <v>0</v>
      </c>
      <c r="H55" s="157">
        <v>8</v>
      </c>
      <c r="I55" s="157">
        <v>30</v>
      </c>
      <c r="J55" s="157">
        <v>15</v>
      </c>
      <c r="K55" s="157">
        <v>1</v>
      </c>
      <c r="L55" s="157">
        <v>9</v>
      </c>
      <c r="M55">
        <v>-4</v>
      </c>
      <c r="O55" t="s">
        <v>244</v>
      </c>
      <c r="P55" s="149"/>
      <c r="Q55" s="149">
        <f t="shared" si="1"/>
        <v>0</v>
      </c>
      <c r="R55" s="149">
        <f t="shared" si="7"/>
        <v>7</v>
      </c>
      <c r="S55" s="149">
        <f t="shared" si="2"/>
        <v>7</v>
      </c>
      <c r="T55" s="149">
        <f>VLOOKUP(O55,Model!A:J,10,FALSE)</f>
        <v>7</v>
      </c>
      <c r="AC55">
        <v>48.56709</v>
      </c>
      <c r="AD55" s="149">
        <v>5</v>
      </c>
      <c r="AE55" s="149">
        <f t="shared" si="6"/>
        <v>43.56709</v>
      </c>
      <c r="AF55" s="149">
        <v>3</v>
      </c>
      <c r="AG55" s="149" t="e">
        <f>#REF!-#REF!</f>
        <v>#REF!</v>
      </c>
      <c r="AH55" t="s">
        <v>461</v>
      </c>
      <c r="AI55">
        <v>16</v>
      </c>
      <c r="AK55" s="149"/>
      <c r="AN55" t="s">
        <v>461</v>
      </c>
      <c r="AO55">
        <v>16</v>
      </c>
      <c r="AP55">
        <v>16</v>
      </c>
      <c r="AQ55" s="149">
        <f t="shared" si="3"/>
        <v>32</v>
      </c>
    </row>
    <row r="56" spans="1:43" ht="15.75" thickBot="1">
      <c r="A56" s="156" t="s">
        <v>858</v>
      </c>
      <c r="B56" s="94" t="s">
        <v>268</v>
      </c>
      <c r="C56" s="157">
        <v>291.60000000000002</v>
      </c>
      <c r="D56" s="157">
        <v>59.5</v>
      </c>
      <c r="E56" s="157">
        <v>57.4</v>
      </c>
      <c r="F56" s="157">
        <v>1.839</v>
      </c>
      <c r="G56" s="157">
        <v>0</v>
      </c>
      <c r="H56" s="157">
        <v>7</v>
      </c>
      <c r="I56" s="157">
        <v>31</v>
      </c>
      <c r="J56" s="157">
        <v>15</v>
      </c>
      <c r="K56" s="157">
        <v>1</v>
      </c>
      <c r="L56" s="157">
        <v>10</v>
      </c>
      <c r="M56">
        <v>-4</v>
      </c>
      <c r="O56" t="s">
        <v>262</v>
      </c>
      <c r="P56" s="149"/>
      <c r="Q56" s="149">
        <f t="shared" si="1"/>
        <v>0</v>
      </c>
      <c r="R56" s="149">
        <f t="shared" si="7"/>
        <v>7</v>
      </c>
      <c r="S56" s="149">
        <f t="shared" si="2"/>
        <v>7</v>
      </c>
      <c r="T56" s="149" t="e">
        <f>VLOOKUP(O56,Model!A:J,10,FALSE)</f>
        <v>#N/A</v>
      </c>
      <c r="AC56">
        <v>56.325830000000003</v>
      </c>
      <c r="AD56" s="149">
        <v>4</v>
      </c>
      <c r="AE56" s="149">
        <f t="shared" si="6"/>
        <v>52.325830000000003</v>
      </c>
      <c r="AF56" s="149">
        <v>3</v>
      </c>
      <c r="AG56" s="149" t="e">
        <f>#REF!-#REF!</f>
        <v>#REF!</v>
      </c>
      <c r="AH56" t="s">
        <v>379</v>
      </c>
      <c r="AI56">
        <v>16</v>
      </c>
      <c r="AK56" s="149"/>
      <c r="AN56" t="s">
        <v>379</v>
      </c>
      <c r="AO56">
        <v>16</v>
      </c>
      <c r="AP56">
        <v>16</v>
      </c>
      <c r="AQ56" s="149">
        <f t="shared" si="3"/>
        <v>32</v>
      </c>
    </row>
    <row r="57" spans="1:43" ht="15.75" thickBot="1">
      <c r="A57" s="156" t="s">
        <v>858</v>
      </c>
      <c r="B57" s="94" t="s">
        <v>212</v>
      </c>
      <c r="C57" s="157">
        <v>310.39999999999998</v>
      </c>
      <c r="D57" s="157">
        <v>45.2</v>
      </c>
      <c r="E57" s="157">
        <v>63</v>
      </c>
      <c r="F57" s="157">
        <v>1.9119999999999999</v>
      </c>
      <c r="G57" s="157">
        <v>0</v>
      </c>
      <c r="H57" s="157">
        <v>6</v>
      </c>
      <c r="I57" s="157">
        <v>35</v>
      </c>
      <c r="J57" s="157">
        <v>11</v>
      </c>
      <c r="K57" s="157">
        <v>1</v>
      </c>
      <c r="L57" s="157">
        <v>10</v>
      </c>
      <c r="M57">
        <v>-4</v>
      </c>
      <c r="O57" t="s">
        <v>183</v>
      </c>
      <c r="P57" s="149"/>
      <c r="Q57" s="149">
        <f t="shared" si="1"/>
        <v>0</v>
      </c>
      <c r="R57" s="149">
        <f t="shared" si="7"/>
        <v>4</v>
      </c>
      <c r="S57" s="149">
        <f t="shared" si="2"/>
        <v>4</v>
      </c>
      <c r="T57" s="149" t="e">
        <f>VLOOKUP(O57,Model!A:J,10,FALSE)</f>
        <v>#N/A</v>
      </c>
      <c r="AC57">
        <v>52.410020000000003</v>
      </c>
      <c r="AD57" s="149">
        <v>4</v>
      </c>
      <c r="AE57" s="149">
        <f t="shared" si="6"/>
        <v>48.410020000000003</v>
      </c>
      <c r="AF57" s="149">
        <v>3</v>
      </c>
      <c r="AG57" s="149" t="e">
        <f>#REF!-#REF!</f>
        <v>#REF!</v>
      </c>
      <c r="AH57" t="s">
        <v>144</v>
      </c>
      <c r="AI57">
        <v>14</v>
      </c>
      <c r="AK57" s="149"/>
      <c r="AN57" t="s">
        <v>144</v>
      </c>
      <c r="AO57">
        <v>14</v>
      </c>
      <c r="AP57">
        <v>14</v>
      </c>
      <c r="AQ57" s="149">
        <f t="shared" si="3"/>
        <v>28</v>
      </c>
    </row>
    <row r="58" spans="1:43" ht="15.75" thickBot="1">
      <c r="A58" s="156" t="s">
        <v>858</v>
      </c>
      <c r="B58" s="94" t="s">
        <v>1376</v>
      </c>
      <c r="C58" s="157">
        <v>314.7</v>
      </c>
      <c r="D58" s="157">
        <v>47.6</v>
      </c>
      <c r="E58" s="157">
        <v>51.9</v>
      </c>
      <c r="F58" s="157">
        <v>1.929</v>
      </c>
      <c r="G58" s="157">
        <v>0</v>
      </c>
      <c r="H58" s="157">
        <v>3</v>
      </c>
      <c r="I58" s="157">
        <v>39</v>
      </c>
      <c r="J58" s="157">
        <v>11</v>
      </c>
      <c r="K58" s="157">
        <v>1</v>
      </c>
      <c r="L58" s="157">
        <v>10</v>
      </c>
      <c r="M58">
        <v>-4</v>
      </c>
      <c r="O58" t="s">
        <v>294</v>
      </c>
      <c r="P58" s="149"/>
      <c r="Q58" s="149">
        <f t="shared" si="1"/>
        <v>0</v>
      </c>
      <c r="R58" s="149">
        <f t="shared" si="7"/>
        <v>5</v>
      </c>
      <c r="S58" s="149">
        <f t="shared" si="2"/>
        <v>5</v>
      </c>
      <c r="T58" s="149" t="e">
        <f>VLOOKUP(O58,Model!A:J,10,FALSE)</f>
        <v>#N/A</v>
      </c>
      <c r="AC58">
        <v>57.634300000000003</v>
      </c>
      <c r="AD58" s="149">
        <v>5</v>
      </c>
      <c r="AE58" s="149">
        <f t="shared" si="6"/>
        <v>52.634300000000003</v>
      </c>
      <c r="AF58" s="149">
        <v>2</v>
      </c>
      <c r="AG58" s="149" t="e">
        <f>#REF!-#REF!</f>
        <v>#REF!</v>
      </c>
      <c r="AH58" t="s">
        <v>1272</v>
      </c>
      <c r="AI58">
        <v>15</v>
      </c>
      <c r="AK58" s="149"/>
      <c r="AN58" t="s">
        <v>1272</v>
      </c>
      <c r="AO58">
        <v>15</v>
      </c>
      <c r="AP58">
        <v>15</v>
      </c>
      <c r="AQ58" s="149">
        <f t="shared" si="3"/>
        <v>30</v>
      </c>
    </row>
    <row r="59" spans="1:43" ht="15.75" thickBot="1">
      <c r="A59" s="156" t="s">
        <v>858</v>
      </c>
      <c r="B59" s="94" t="s">
        <v>41</v>
      </c>
      <c r="C59" s="157">
        <v>304.7</v>
      </c>
      <c r="D59" s="157">
        <v>42.9</v>
      </c>
      <c r="E59" s="157">
        <v>51.9</v>
      </c>
      <c r="F59" s="157">
        <v>1.821</v>
      </c>
      <c r="G59" s="157">
        <v>0</v>
      </c>
      <c r="H59" s="157">
        <v>6</v>
      </c>
      <c r="I59" s="157">
        <v>34</v>
      </c>
      <c r="J59" s="157">
        <v>12</v>
      </c>
      <c r="K59" s="157">
        <v>2</v>
      </c>
      <c r="L59" s="157">
        <v>10</v>
      </c>
      <c r="M59">
        <v>-3</v>
      </c>
      <c r="O59" t="s">
        <v>257</v>
      </c>
      <c r="P59" s="149"/>
      <c r="Q59" s="149">
        <f t="shared" si="1"/>
        <v>0</v>
      </c>
      <c r="R59" s="149">
        <f t="shared" si="7"/>
        <v>8</v>
      </c>
      <c r="S59" s="149">
        <f t="shared" si="2"/>
        <v>8</v>
      </c>
      <c r="T59" s="149" t="e">
        <f>VLOOKUP(O59,Model!A:J,10,FALSE)</f>
        <v>#N/A</v>
      </c>
      <c r="AC59">
        <v>58.746490000000001</v>
      </c>
      <c r="AD59" s="149">
        <v>4</v>
      </c>
      <c r="AE59" s="149">
        <f t="shared" si="6"/>
        <v>54.746490000000001</v>
      </c>
      <c r="AF59" s="149">
        <v>2</v>
      </c>
      <c r="AG59" s="149" t="e">
        <f>#REF!-#REF!</f>
        <v>#REF!</v>
      </c>
      <c r="AH59" t="s">
        <v>130</v>
      </c>
      <c r="AI59">
        <v>15</v>
      </c>
      <c r="AK59" s="149"/>
      <c r="AN59" t="s">
        <v>130</v>
      </c>
      <c r="AO59">
        <v>15</v>
      </c>
      <c r="AP59">
        <v>14</v>
      </c>
      <c r="AQ59" s="149">
        <f t="shared" si="3"/>
        <v>29</v>
      </c>
    </row>
    <row r="60" spans="1:43" ht="15.75" thickBot="1">
      <c r="A60" s="156" t="s">
        <v>819</v>
      </c>
      <c r="B60" s="94" t="s">
        <v>379</v>
      </c>
      <c r="C60" s="157">
        <v>348.1</v>
      </c>
      <c r="D60" s="157">
        <v>47.6</v>
      </c>
      <c r="E60" s="157">
        <v>46.3</v>
      </c>
      <c r="F60" s="157">
        <v>1.92</v>
      </c>
      <c r="G60" s="157">
        <v>0</v>
      </c>
      <c r="H60" s="157">
        <v>6</v>
      </c>
      <c r="I60" s="157">
        <v>35</v>
      </c>
      <c r="J60" s="157">
        <v>9</v>
      </c>
      <c r="K60" s="157">
        <v>4</v>
      </c>
      <c r="L60" s="157">
        <v>11</v>
      </c>
      <c r="M60">
        <v>-3</v>
      </c>
      <c r="O60" t="s">
        <v>267</v>
      </c>
      <c r="P60" s="149"/>
      <c r="Q60" s="149">
        <f t="shared" si="1"/>
        <v>0</v>
      </c>
      <c r="R60" s="149">
        <f t="shared" si="7"/>
        <v>7</v>
      </c>
      <c r="S60" s="149">
        <f t="shared" si="2"/>
        <v>7</v>
      </c>
      <c r="T60" s="149">
        <f>VLOOKUP(O60,Model!A:J,10,FALSE)</f>
        <v>7</v>
      </c>
      <c r="AC60">
        <v>48.542110000000001</v>
      </c>
      <c r="AD60" s="149">
        <v>6</v>
      </c>
      <c r="AE60" s="149">
        <f t="shared" si="6"/>
        <v>42.542110000000001</v>
      </c>
      <c r="AF60" s="149">
        <v>2</v>
      </c>
      <c r="AG60" s="149" t="e">
        <f>#REF!-#REF!</f>
        <v>#REF!</v>
      </c>
      <c r="AH60" t="s">
        <v>1260</v>
      </c>
      <c r="AI60">
        <v>13</v>
      </c>
      <c r="AK60" s="149"/>
      <c r="AN60" t="s">
        <v>1260</v>
      </c>
      <c r="AO60">
        <v>13</v>
      </c>
      <c r="AP60">
        <v>13</v>
      </c>
      <c r="AQ60" s="149">
        <f t="shared" si="3"/>
        <v>26</v>
      </c>
    </row>
    <row r="61" spans="1:43" ht="15.75" thickBot="1">
      <c r="A61" s="156" t="s">
        <v>819</v>
      </c>
      <c r="B61" s="94" t="s">
        <v>1268</v>
      </c>
      <c r="C61" s="157">
        <v>305.2</v>
      </c>
      <c r="D61" s="157">
        <v>54.8</v>
      </c>
      <c r="E61" s="157">
        <v>46.3</v>
      </c>
      <c r="F61" s="157">
        <v>1.84</v>
      </c>
      <c r="G61" s="157">
        <v>0</v>
      </c>
      <c r="H61" s="157">
        <v>9</v>
      </c>
      <c r="I61" s="157">
        <v>28</v>
      </c>
      <c r="J61" s="157">
        <v>15</v>
      </c>
      <c r="K61" s="157">
        <v>1</v>
      </c>
      <c r="L61" s="157">
        <v>11</v>
      </c>
      <c r="M61">
        <v>-3</v>
      </c>
      <c r="O61" t="s">
        <v>1421</v>
      </c>
      <c r="P61" s="149"/>
      <c r="Q61" s="149">
        <f t="shared" si="1"/>
        <v>0</v>
      </c>
      <c r="R61" s="149">
        <f t="shared" si="7"/>
        <v>4</v>
      </c>
      <c r="S61" s="149">
        <f t="shared" si="2"/>
        <v>4</v>
      </c>
      <c r="T61" s="149" t="e">
        <f>VLOOKUP(O61,Model!A:J,10,FALSE)</f>
        <v>#N/A</v>
      </c>
      <c r="AC61">
        <v>50.699730000000002</v>
      </c>
      <c r="AD61" s="149">
        <v>5</v>
      </c>
      <c r="AE61" s="149">
        <f t="shared" si="6"/>
        <v>45.699730000000002</v>
      </c>
      <c r="AF61" s="149">
        <v>2</v>
      </c>
      <c r="AG61" s="149" t="e">
        <f>#REF!-#REF!</f>
        <v>#REF!</v>
      </c>
      <c r="AH61" t="s">
        <v>1392</v>
      </c>
      <c r="AI61">
        <v>11</v>
      </c>
      <c r="AK61" s="149"/>
      <c r="AN61" t="s">
        <v>1392</v>
      </c>
      <c r="AO61">
        <v>11</v>
      </c>
      <c r="AP61">
        <v>9</v>
      </c>
      <c r="AQ61" s="149">
        <f t="shared" si="3"/>
        <v>20</v>
      </c>
    </row>
    <row r="62" spans="1:43" ht="15.75" thickBot="1">
      <c r="A62" s="156" t="s">
        <v>819</v>
      </c>
      <c r="B62" s="94" t="s">
        <v>298</v>
      </c>
      <c r="C62" s="157">
        <v>308.39999999999998</v>
      </c>
      <c r="D62" s="157">
        <v>50</v>
      </c>
      <c r="E62" s="157">
        <v>55.6</v>
      </c>
      <c r="F62" s="157">
        <v>1.9330000000000001</v>
      </c>
      <c r="G62" s="157">
        <v>0</v>
      </c>
      <c r="H62" s="157">
        <v>3</v>
      </c>
      <c r="I62" s="157">
        <v>37</v>
      </c>
      <c r="J62" s="157">
        <v>14</v>
      </c>
      <c r="K62" s="157">
        <v>0</v>
      </c>
      <c r="L62" s="157">
        <v>11</v>
      </c>
      <c r="M62">
        <v>-3</v>
      </c>
      <c r="O62" t="s">
        <v>263</v>
      </c>
      <c r="P62" s="149"/>
      <c r="Q62" s="149">
        <f t="shared" si="1"/>
        <v>0</v>
      </c>
      <c r="R62" s="149">
        <f t="shared" si="7"/>
        <v>6</v>
      </c>
      <c r="S62" s="149">
        <f t="shared" si="2"/>
        <v>6</v>
      </c>
      <c r="T62" s="149" t="e">
        <f>VLOOKUP(O62,Model!A:J,10,FALSE)</f>
        <v>#N/A</v>
      </c>
      <c r="AC62">
        <v>50.37574</v>
      </c>
      <c r="AD62" s="149">
        <v>6</v>
      </c>
      <c r="AE62" s="149">
        <f t="shared" si="6"/>
        <v>44.37574</v>
      </c>
      <c r="AF62" s="149">
        <v>2</v>
      </c>
      <c r="AG62" s="149" t="e">
        <f>#REF!-#REF!</f>
        <v>#REF!</v>
      </c>
      <c r="AH62" t="s">
        <v>1390</v>
      </c>
      <c r="AI62">
        <v>13</v>
      </c>
      <c r="AK62" s="149"/>
      <c r="AN62" t="s">
        <v>1390</v>
      </c>
      <c r="AO62">
        <v>13</v>
      </c>
      <c r="AP62">
        <v>13</v>
      </c>
      <c r="AQ62" s="149">
        <f t="shared" si="3"/>
        <v>26</v>
      </c>
    </row>
    <row r="63" spans="1:43" ht="15.75" thickBot="1">
      <c r="A63" s="156" t="s">
        <v>819</v>
      </c>
      <c r="B63" s="94" t="s">
        <v>177</v>
      </c>
      <c r="C63" s="157">
        <v>320.60000000000002</v>
      </c>
      <c r="D63" s="157">
        <v>64.3</v>
      </c>
      <c r="E63" s="157">
        <v>57.4</v>
      </c>
      <c r="F63" s="157">
        <v>1.871</v>
      </c>
      <c r="G63" s="157">
        <v>0</v>
      </c>
      <c r="H63" s="157">
        <v>6</v>
      </c>
      <c r="I63" s="157">
        <v>34</v>
      </c>
      <c r="J63" s="157">
        <v>12</v>
      </c>
      <c r="K63" s="157">
        <v>1</v>
      </c>
      <c r="L63" s="157">
        <v>11</v>
      </c>
      <c r="M63">
        <v>-3</v>
      </c>
      <c r="O63" t="s">
        <v>55</v>
      </c>
      <c r="P63" s="149"/>
      <c r="Q63" s="149">
        <f t="shared" si="1"/>
        <v>1</v>
      </c>
      <c r="R63" s="149">
        <f t="shared" si="7"/>
        <v>5</v>
      </c>
      <c r="S63" s="149">
        <f t="shared" si="2"/>
        <v>6</v>
      </c>
      <c r="T63" s="149" t="e">
        <f>VLOOKUP(O63,Model!A:J,10,FALSE)</f>
        <v>#N/A</v>
      </c>
      <c r="AC63">
        <v>40.70599</v>
      </c>
      <c r="AD63" s="149">
        <v>6</v>
      </c>
      <c r="AE63" s="149">
        <f t="shared" si="6"/>
        <v>34.70599</v>
      </c>
      <c r="AF63" s="149">
        <v>2</v>
      </c>
      <c r="AG63" s="149" t="e">
        <f>#REF!-#REF!</f>
        <v>#REF!</v>
      </c>
      <c r="AH63" t="s">
        <v>1393</v>
      </c>
      <c r="AI63">
        <v>13</v>
      </c>
      <c r="AK63" s="149"/>
      <c r="AN63" t="s">
        <v>1393</v>
      </c>
      <c r="AO63">
        <v>13</v>
      </c>
      <c r="AP63">
        <v>13</v>
      </c>
      <c r="AQ63" s="149">
        <f t="shared" si="3"/>
        <v>26</v>
      </c>
    </row>
    <row r="64" spans="1:43" ht="15.75" thickBot="1">
      <c r="A64" s="156" t="s">
        <v>1294</v>
      </c>
      <c r="B64" s="94" t="s">
        <v>255</v>
      </c>
      <c r="C64" s="157">
        <v>275.2</v>
      </c>
      <c r="D64" s="157">
        <v>59.5</v>
      </c>
      <c r="E64" s="157">
        <v>63</v>
      </c>
      <c r="F64" s="157">
        <v>1.9710000000000001</v>
      </c>
      <c r="G64" s="157">
        <v>0</v>
      </c>
      <c r="H64" s="157">
        <v>8</v>
      </c>
      <c r="I64" s="157">
        <v>32</v>
      </c>
      <c r="J64" s="157">
        <v>10</v>
      </c>
      <c r="K64" s="157">
        <v>2</v>
      </c>
      <c r="L64" s="157">
        <v>12</v>
      </c>
      <c r="M64">
        <v>-3</v>
      </c>
      <c r="O64" t="s">
        <v>379</v>
      </c>
      <c r="P64" s="149"/>
      <c r="Q64" s="149">
        <f t="shared" si="1"/>
        <v>0</v>
      </c>
      <c r="R64" s="149">
        <f t="shared" si="7"/>
        <v>6</v>
      </c>
      <c r="S64" s="149">
        <f t="shared" si="2"/>
        <v>6</v>
      </c>
      <c r="T64" s="149">
        <f>VLOOKUP(O64,Model!A:J,10,FALSE)</f>
        <v>6</v>
      </c>
      <c r="AC64">
        <v>48.713880000000003</v>
      </c>
      <c r="AD64" s="149">
        <v>4</v>
      </c>
      <c r="AE64" s="149">
        <f t="shared" si="6"/>
        <v>44.713880000000003</v>
      </c>
      <c r="AF64" s="149">
        <v>2</v>
      </c>
      <c r="AG64" s="149" t="e">
        <f>#REF!-#REF!</f>
        <v>#REF!</v>
      </c>
      <c r="AH64" t="s">
        <v>1274</v>
      </c>
      <c r="AI64">
        <v>12</v>
      </c>
      <c r="AK64" s="149"/>
      <c r="AN64" t="s">
        <v>1274</v>
      </c>
      <c r="AO64">
        <v>12</v>
      </c>
      <c r="AP64">
        <v>12</v>
      </c>
      <c r="AQ64" s="149">
        <f t="shared" si="3"/>
        <v>24</v>
      </c>
    </row>
    <row r="65" spans="1:43" ht="15.75" thickBot="1">
      <c r="A65" s="156" t="s">
        <v>1294</v>
      </c>
      <c r="B65" s="94" t="s">
        <v>183</v>
      </c>
      <c r="C65" s="157">
        <v>300.10000000000002</v>
      </c>
      <c r="D65" s="157">
        <v>50</v>
      </c>
      <c r="E65" s="157">
        <v>48.2</v>
      </c>
      <c r="F65" s="157">
        <v>1.8460000000000001</v>
      </c>
      <c r="G65" s="157">
        <v>0</v>
      </c>
      <c r="H65" s="157">
        <v>4</v>
      </c>
      <c r="I65" s="157">
        <v>36</v>
      </c>
      <c r="J65" s="157">
        <v>12</v>
      </c>
      <c r="K65" s="157">
        <v>2</v>
      </c>
      <c r="L65" s="157">
        <v>12</v>
      </c>
      <c r="M65">
        <v>-3</v>
      </c>
      <c r="O65" t="s">
        <v>87</v>
      </c>
      <c r="P65" s="149"/>
      <c r="Q65" s="149">
        <f t="shared" si="1"/>
        <v>1</v>
      </c>
      <c r="R65" s="149">
        <f t="shared" si="7"/>
        <v>6</v>
      </c>
      <c r="S65" s="149">
        <f t="shared" si="2"/>
        <v>7</v>
      </c>
      <c r="T65" s="149" t="e">
        <f>VLOOKUP(O65,Model!A:J,10,FALSE)</f>
        <v>#N/A</v>
      </c>
      <c r="AC65" t="e">
        <v>#N/A</v>
      </c>
      <c r="AD65" s="149">
        <v>4</v>
      </c>
      <c r="AE65" s="149" t="e">
        <f t="shared" si="6"/>
        <v>#N/A</v>
      </c>
      <c r="AF65" s="149">
        <v>2</v>
      </c>
      <c r="AG65" s="149" t="e">
        <f>#REF!-#REF!</f>
        <v>#REF!</v>
      </c>
      <c r="AH65" t="s">
        <v>77</v>
      </c>
      <c r="AI65">
        <v>13</v>
      </c>
      <c r="AK65" s="149"/>
      <c r="AN65" t="s">
        <v>77</v>
      </c>
      <c r="AO65">
        <v>13</v>
      </c>
      <c r="AP65">
        <v>13</v>
      </c>
      <c r="AQ65" s="149">
        <f t="shared" si="3"/>
        <v>26</v>
      </c>
    </row>
    <row r="66" spans="1:43" ht="15.75" thickBot="1">
      <c r="A66" s="156">
        <v>65</v>
      </c>
      <c r="B66" s="94" t="s">
        <v>1260</v>
      </c>
      <c r="C66" s="157">
        <v>322.7</v>
      </c>
      <c r="D66" s="157">
        <v>45.2</v>
      </c>
      <c r="E66" s="157">
        <v>46.3</v>
      </c>
      <c r="F66" s="157">
        <v>1.76</v>
      </c>
      <c r="G66" s="157">
        <v>0</v>
      </c>
      <c r="H66" s="157">
        <v>6</v>
      </c>
      <c r="I66" s="157">
        <v>35</v>
      </c>
      <c r="J66" s="157">
        <v>9</v>
      </c>
      <c r="K66" s="157">
        <v>2</v>
      </c>
      <c r="L66" s="157">
        <v>13</v>
      </c>
      <c r="M66">
        <v>-3</v>
      </c>
      <c r="O66" t="s">
        <v>1374</v>
      </c>
      <c r="P66" s="149"/>
      <c r="Q66" s="149">
        <f t="shared" si="1"/>
        <v>0</v>
      </c>
      <c r="R66" s="149">
        <f t="shared" si="7"/>
        <v>6</v>
      </c>
      <c r="S66" s="149">
        <f t="shared" si="2"/>
        <v>6</v>
      </c>
      <c r="T66" s="149" t="e">
        <f>VLOOKUP(O66,Model!A:J,10,FALSE)</f>
        <v>#N/A</v>
      </c>
      <c r="AC66">
        <v>46.223750000000003</v>
      </c>
      <c r="AD66" s="149">
        <v>3</v>
      </c>
      <c r="AE66" s="149">
        <f t="shared" ref="AE66:AE78" si="8">AC66-AD66</f>
        <v>43.223750000000003</v>
      </c>
      <c r="AF66" s="149">
        <v>1</v>
      </c>
      <c r="AG66" s="149" t="e">
        <f>#REF!-#REF!</f>
        <v>#REF!</v>
      </c>
      <c r="AH66" t="s">
        <v>243</v>
      </c>
      <c r="AI66">
        <v>10</v>
      </c>
      <c r="AK66" s="149"/>
      <c r="AN66" t="s">
        <v>243</v>
      </c>
      <c r="AO66">
        <v>10</v>
      </c>
      <c r="AP66">
        <v>9</v>
      </c>
      <c r="AQ66" s="149">
        <f t="shared" si="3"/>
        <v>19</v>
      </c>
    </row>
    <row r="67" spans="1:43" ht="15.75" thickBot="1">
      <c r="A67" s="156" t="s">
        <v>1353</v>
      </c>
      <c r="B67" s="94" t="s">
        <v>147</v>
      </c>
      <c r="C67" s="157">
        <v>318.60000000000002</v>
      </c>
      <c r="D67" s="157">
        <v>50</v>
      </c>
      <c r="E67" s="157">
        <v>42.6</v>
      </c>
      <c r="F67" s="157">
        <v>1.87</v>
      </c>
      <c r="G67" s="157">
        <v>0</v>
      </c>
      <c r="H67" s="157">
        <v>4</v>
      </c>
      <c r="I67" s="157">
        <v>33</v>
      </c>
      <c r="J67" s="157">
        <v>14</v>
      </c>
      <c r="K67" s="157">
        <v>3</v>
      </c>
      <c r="L67" s="157">
        <v>16</v>
      </c>
      <c r="M67">
        <v>-3</v>
      </c>
      <c r="O67" t="s">
        <v>298</v>
      </c>
      <c r="P67" s="149"/>
      <c r="Q67" s="149">
        <f t="shared" ref="Q67:Q70" si="9">VLOOKUP(O67,B:H,6,FALSE)</f>
        <v>0</v>
      </c>
      <c r="R67" s="149">
        <f t="shared" si="7"/>
        <v>3</v>
      </c>
      <c r="S67" s="149">
        <f t="shared" ref="S67:S70" si="10">Q67+R67</f>
        <v>3</v>
      </c>
      <c r="T67" s="149">
        <f>VLOOKUP(O67,Model!A:J,10,FALSE)</f>
        <v>3</v>
      </c>
      <c r="AC67">
        <v>51.844709999999999</v>
      </c>
      <c r="AD67" s="149">
        <v>7</v>
      </c>
      <c r="AE67" s="149">
        <f t="shared" si="8"/>
        <v>44.844709999999999</v>
      </c>
      <c r="AF67" s="149">
        <v>0</v>
      </c>
      <c r="AG67" s="149" t="e">
        <f>#REF!-#REF!</f>
        <v>#REF!</v>
      </c>
      <c r="AH67" t="s">
        <v>1385</v>
      </c>
      <c r="AI67">
        <v>9</v>
      </c>
      <c r="AK67" s="149"/>
      <c r="AN67" t="s">
        <v>1385</v>
      </c>
      <c r="AO67">
        <v>9</v>
      </c>
      <c r="AP67">
        <v>9</v>
      </c>
      <c r="AQ67" s="149">
        <f t="shared" ref="AQ67:AQ71" si="11">AP67+AO67</f>
        <v>18</v>
      </c>
    </row>
    <row r="68" spans="1:43" ht="15.75" thickBot="1">
      <c r="A68" s="156" t="s">
        <v>1353</v>
      </c>
      <c r="B68" s="94" t="s">
        <v>242</v>
      </c>
      <c r="C68" s="157">
        <v>312.60000000000002</v>
      </c>
      <c r="D68" s="157">
        <v>26.2</v>
      </c>
      <c r="E68" s="157">
        <v>44.4</v>
      </c>
      <c r="F68" s="157">
        <v>1.917</v>
      </c>
      <c r="G68" s="157">
        <v>0</v>
      </c>
      <c r="H68" s="157">
        <v>4</v>
      </c>
      <c r="I68" s="157">
        <v>34</v>
      </c>
      <c r="J68" s="157">
        <v>13</v>
      </c>
      <c r="K68" s="157">
        <v>2</v>
      </c>
      <c r="L68" s="157">
        <v>16</v>
      </c>
      <c r="M68">
        <v>-3</v>
      </c>
      <c r="O68" t="s">
        <v>297</v>
      </c>
      <c r="P68" s="149"/>
      <c r="Q68" s="149">
        <f t="shared" si="9"/>
        <v>0</v>
      </c>
      <c r="R68" s="149">
        <f t="shared" si="7"/>
        <v>5</v>
      </c>
      <c r="S68" s="149">
        <f t="shared" si="10"/>
        <v>5</v>
      </c>
      <c r="T68" s="149" t="e">
        <f>VLOOKUP(O68,Model!A:J,10,FALSE)</f>
        <v>#N/A</v>
      </c>
      <c r="AC68">
        <v>46.747019999999999</v>
      </c>
      <c r="AD68" s="149">
        <v>7</v>
      </c>
      <c r="AE68" s="149">
        <f t="shared" si="8"/>
        <v>39.747019999999999</v>
      </c>
      <c r="AF68" s="149">
        <v>0</v>
      </c>
      <c r="AG68" s="149" t="e">
        <f>#REF!-#REF!</f>
        <v>#REF!</v>
      </c>
      <c r="AH68" t="s">
        <v>238</v>
      </c>
      <c r="AI68">
        <v>12</v>
      </c>
      <c r="AK68" s="149"/>
      <c r="AN68" t="s">
        <v>238</v>
      </c>
      <c r="AO68">
        <v>12</v>
      </c>
      <c r="AP68">
        <v>11</v>
      </c>
      <c r="AQ68" s="149">
        <f t="shared" si="11"/>
        <v>23</v>
      </c>
    </row>
    <row r="69" spans="1:43" ht="15.75" thickBot="1">
      <c r="A69" s="156" t="s">
        <v>1353</v>
      </c>
      <c r="B69" s="94" t="s">
        <v>220</v>
      </c>
      <c r="C69" s="157">
        <v>308.8</v>
      </c>
      <c r="D69" s="157">
        <v>35.700000000000003</v>
      </c>
      <c r="E69" s="157">
        <v>42.6</v>
      </c>
      <c r="F69" s="157">
        <v>1.9570000000000001</v>
      </c>
      <c r="G69" s="157">
        <v>0</v>
      </c>
      <c r="H69" s="157">
        <v>3</v>
      </c>
      <c r="I69" s="157">
        <v>34</v>
      </c>
      <c r="J69" s="157">
        <v>15</v>
      </c>
      <c r="K69" s="157">
        <v>2</v>
      </c>
      <c r="L69" s="157">
        <v>16</v>
      </c>
      <c r="M69">
        <v>-3</v>
      </c>
      <c r="O69" t="s">
        <v>290</v>
      </c>
      <c r="P69" s="149"/>
      <c r="Q69" s="149">
        <f t="shared" si="9"/>
        <v>0</v>
      </c>
      <c r="R69" s="149">
        <f t="shared" si="7"/>
        <v>3</v>
      </c>
      <c r="S69" s="149">
        <f t="shared" si="10"/>
        <v>3</v>
      </c>
      <c r="T69" s="149" t="e">
        <f>VLOOKUP(O69,Model!A:J,10,FALSE)</f>
        <v>#N/A</v>
      </c>
      <c r="AC69">
        <v>48.648000000000003</v>
      </c>
      <c r="AD69" s="149" t="e">
        <v>#N/A</v>
      </c>
      <c r="AE69" s="149" t="e">
        <f t="shared" si="8"/>
        <v>#N/A</v>
      </c>
      <c r="AF69" s="149">
        <v>0</v>
      </c>
      <c r="AG69" s="149" t="e">
        <f>#REF!-#REF!</f>
        <v>#REF!</v>
      </c>
      <c r="AH69" t="s">
        <v>1383</v>
      </c>
      <c r="AI69">
        <v>9</v>
      </c>
      <c r="AK69" s="149"/>
      <c r="AN69" t="s">
        <v>1383</v>
      </c>
      <c r="AO69">
        <v>9</v>
      </c>
      <c r="AP69">
        <v>9</v>
      </c>
      <c r="AQ69" s="149">
        <f t="shared" si="11"/>
        <v>18</v>
      </c>
    </row>
    <row r="70" spans="1:43" ht="15.75" thickBot="1">
      <c r="A70" s="156">
        <v>69</v>
      </c>
      <c r="B70" s="94" t="s">
        <v>252</v>
      </c>
      <c r="C70" s="157">
        <v>275.5</v>
      </c>
      <c r="D70" s="157">
        <v>50</v>
      </c>
      <c r="E70" s="157">
        <v>38.9</v>
      </c>
      <c r="F70" s="157">
        <v>2.048</v>
      </c>
      <c r="G70" s="157">
        <v>0</v>
      </c>
      <c r="H70" s="157">
        <v>2</v>
      </c>
      <c r="I70" s="157">
        <v>27</v>
      </c>
      <c r="J70" s="157">
        <v>21</v>
      </c>
      <c r="K70" s="157">
        <v>4</v>
      </c>
      <c r="L70" s="157">
        <v>27</v>
      </c>
      <c r="M70">
        <v>-3</v>
      </c>
      <c r="O70" t="s">
        <v>147</v>
      </c>
      <c r="P70" s="149"/>
      <c r="Q70" s="149">
        <f t="shared" si="9"/>
        <v>0</v>
      </c>
      <c r="R70" s="149">
        <f t="shared" si="7"/>
        <v>4</v>
      </c>
      <c r="S70" s="149">
        <f t="shared" si="10"/>
        <v>4</v>
      </c>
      <c r="T70" s="149" t="e">
        <f>VLOOKUP(O70,Model!A:J,10,FALSE)</f>
        <v>#N/A</v>
      </c>
      <c r="AC70">
        <v>43.313830000000003</v>
      </c>
      <c r="AD70" s="149" t="e">
        <v>#N/A</v>
      </c>
      <c r="AE70" s="149" t="e">
        <f t="shared" si="8"/>
        <v>#N/A</v>
      </c>
      <c r="AF70" s="149">
        <v>0</v>
      </c>
      <c r="AG70" s="149" t="e">
        <f>#REF!-#REF!</f>
        <v>#REF!</v>
      </c>
      <c r="AH70" t="s">
        <v>1329</v>
      </c>
      <c r="AI70">
        <v>10</v>
      </c>
      <c r="AK70" s="149"/>
      <c r="AN70" t="s">
        <v>1329</v>
      </c>
      <c r="AO70">
        <v>10</v>
      </c>
      <c r="AP70">
        <v>10</v>
      </c>
      <c r="AQ70" s="149">
        <f t="shared" si="11"/>
        <v>20</v>
      </c>
    </row>
    <row r="71" spans="1:43">
      <c r="B71">
        <v>0</v>
      </c>
      <c r="C71">
        <v>0</v>
      </c>
      <c r="M71">
        <v>-2</v>
      </c>
      <c r="O71">
        <v>0</v>
      </c>
      <c r="P71" s="149"/>
      <c r="AC71">
        <v>46.616039999999998</v>
      </c>
      <c r="AD71" s="149" t="e">
        <v>#N/A</v>
      </c>
      <c r="AE71" s="149" t="e">
        <f t="shared" si="8"/>
        <v>#N/A</v>
      </c>
      <c r="AF71" s="149">
        <v>0</v>
      </c>
      <c r="AG71" s="149" t="e">
        <f>#REF!-#REF!</f>
        <v>#REF!</v>
      </c>
      <c r="AH71" t="s">
        <v>1375</v>
      </c>
      <c r="AI71">
        <v>10</v>
      </c>
      <c r="AK71" s="149"/>
      <c r="AN71" t="s">
        <v>1375</v>
      </c>
      <c r="AO71">
        <v>10</v>
      </c>
      <c r="AP71">
        <v>10</v>
      </c>
      <c r="AQ71" s="149">
        <f t="shared" si="11"/>
        <v>20</v>
      </c>
    </row>
    <row r="72" spans="1:43">
      <c r="B72">
        <v>0</v>
      </c>
      <c r="C72">
        <v>0</v>
      </c>
      <c r="M72">
        <v>-2</v>
      </c>
      <c r="O72" t="s">
        <v>1463</v>
      </c>
      <c r="P72" s="149"/>
      <c r="AC72" t="e">
        <v>#N/A</v>
      </c>
      <c r="AD72" s="149" t="e">
        <v>#N/A</v>
      </c>
      <c r="AE72" s="149" t="e">
        <f t="shared" si="8"/>
        <v>#N/A</v>
      </c>
      <c r="AF72" s="149">
        <v>0</v>
      </c>
      <c r="AG72" s="149" t="e">
        <f>#REF!-#REF!</f>
        <v>#REF!</v>
      </c>
      <c r="AK72" s="149"/>
    </row>
    <row r="73" spans="1:43">
      <c r="B73">
        <v>0</v>
      </c>
      <c r="C73">
        <v>0</v>
      </c>
      <c r="M73">
        <v>-2</v>
      </c>
      <c r="O73" t="s">
        <v>1464</v>
      </c>
      <c r="P73" s="149"/>
      <c r="AC73">
        <v>42.630949999999999</v>
      </c>
      <c r="AD73" s="149" t="e">
        <v>#N/A</v>
      </c>
      <c r="AE73" s="149" t="e">
        <f t="shared" si="8"/>
        <v>#N/A</v>
      </c>
      <c r="AF73" s="149">
        <v>0</v>
      </c>
      <c r="AG73" s="149" t="e">
        <f>#REF!-#REF!</f>
        <v>#REF!</v>
      </c>
      <c r="AK73" s="149"/>
    </row>
    <row r="74" spans="1:43">
      <c r="B74">
        <v>0</v>
      </c>
      <c r="C74">
        <v>0</v>
      </c>
      <c r="M74">
        <v>-2</v>
      </c>
      <c r="O74" t="s">
        <v>1465</v>
      </c>
      <c r="P74" s="149"/>
      <c r="AC74">
        <v>53.719450000000002</v>
      </c>
      <c r="AD74" s="149" t="e">
        <v>#N/A</v>
      </c>
      <c r="AE74" s="149" t="e">
        <f t="shared" si="8"/>
        <v>#N/A</v>
      </c>
      <c r="AF74" s="149">
        <v>0</v>
      </c>
      <c r="AG74" s="149" t="e">
        <f>#REF!-#REF!</f>
        <v>#REF!</v>
      </c>
      <c r="AK74" s="149"/>
    </row>
    <row r="75" spans="1:43">
      <c r="B75">
        <v>0</v>
      </c>
      <c r="C75">
        <v>0</v>
      </c>
      <c r="M75">
        <v>-2</v>
      </c>
      <c r="O75">
        <v>3.9583333333333331E-2</v>
      </c>
      <c r="P75" s="149"/>
      <c r="AC75">
        <v>51.025190000000002</v>
      </c>
      <c r="AD75" s="149" t="e">
        <v>#N/A</v>
      </c>
      <c r="AE75" s="149" t="e">
        <f t="shared" si="8"/>
        <v>#N/A</v>
      </c>
      <c r="AF75" s="149">
        <v>0</v>
      </c>
      <c r="AG75" s="149" t="e">
        <f>#REF!-#REF!</f>
        <v>#REF!</v>
      </c>
      <c r="AK75" s="149"/>
    </row>
    <row r="76" spans="1:43">
      <c r="B76">
        <v>0</v>
      </c>
      <c r="C76">
        <v>0</v>
      </c>
      <c r="M76">
        <v>-2</v>
      </c>
      <c r="O76" t="s">
        <v>1464</v>
      </c>
      <c r="P76" s="149"/>
      <c r="AC76">
        <v>49.175159999999998</v>
      </c>
      <c r="AD76" s="149" t="e">
        <v>#N/A</v>
      </c>
      <c r="AE76" s="149" t="e">
        <f t="shared" si="8"/>
        <v>#N/A</v>
      </c>
      <c r="AF76" s="149">
        <v>0</v>
      </c>
      <c r="AG76" s="149" t="e">
        <f>#REF!-#REF!</f>
        <v>#REF!</v>
      </c>
      <c r="AK76" s="149"/>
    </row>
    <row r="77" spans="1:43">
      <c r="B77">
        <v>0</v>
      </c>
      <c r="C77">
        <v>0</v>
      </c>
      <c r="M77">
        <v>-1</v>
      </c>
      <c r="O77">
        <v>0</v>
      </c>
      <c r="P77" s="149"/>
      <c r="AC77">
        <v>42.293080000000003</v>
      </c>
      <c r="AD77" s="149" t="e">
        <v>#N/A</v>
      </c>
      <c r="AE77" s="149" t="e">
        <f t="shared" si="8"/>
        <v>#N/A</v>
      </c>
      <c r="AF77" s="149">
        <v>0</v>
      </c>
      <c r="AG77" s="149" t="e">
        <f>#REF!-#REF!</f>
        <v>#REF!</v>
      </c>
      <c r="AK77" s="149"/>
    </row>
    <row r="78" spans="1:43">
      <c r="B78">
        <v>0</v>
      </c>
      <c r="C78">
        <v>0</v>
      </c>
      <c r="M78">
        <v>-1</v>
      </c>
      <c r="O78">
        <v>0</v>
      </c>
      <c r="P78" s="149"/>
      <c r="AC78">
        <v>38.663960000000003</v>
      </c>
      <c r="AD78" s="149" t="e">
        <v>#N/A</v>
      </c>
      <c r="AE78" s="149" t="e">
        <f t="shared" si="8"/>
        <v>#N/A</v>
      </c>
      <c r="AF78" s="149">
        <v>0</v>
      </c>
      <c r="AG78" s="149" t="e">
        <f>#REF!-#REF!</f>
        <v>#REF!</v>
      </c>
      <c r="AK78" s="149"/>
    </row>
    <row r="79" spans="1:43">
      <c r="B79">
        <v>0</v>
      </c>
      <c r="C79">
        <v>0</v>
      </c>
      <c r="M79">
        <v>-1</v>
      </c>
      <c r="O79">
        <v>0</v>
      </c>
      <c r="P79" s="149"/>
      <c r="AK79" s="149"/>
    </row>
    <row r="80" spans="1:43">
      <c r="B80">
        <v>0</v>
      </c>
      <c r="C80">
        <v>0</v>
      </c>
      <c r="M80">
        <v>-1</v>
      </c>
      <c r="O80">
        <v>0</v>
      </c>
      <c r="P80" s="149"/>
      <c r="AK80" s="149"/>
    </row>
    <row r="81" spans="2:37">
      <c r="B81">
        <v>0</v>
      </c>
      <c r="C81">
        <v>0</v>
      </c>
      <c r="M81">
        <v>-1</v>
      </c>
      <c r="O81">
        <v>0</v>
      </c>
      <c r="P81" s="149"/>
      <c r="AK81" s="149"/>
    </row>
    <row r="82" spans="2:37">
      <c r="B82">
        <v>0</v>
      </c>
      <c r="C82">
        <v>0</v>
      </c>
      <c r="M82">
        <v>-1</v>
      </c>
      <c r="O82">
        <v>0</v>
      </c>
      <c r="P82" s="149"/>
      <c r="AK82" s="149"/>
    </row>
    <row r="83" spans="2:37">
      <c r="B83">
        <v>0</v>
      </c>
      <c r="C83">
        <v>0</v>
      </c>
      <c r="M83">
        <v>-1</v>
      </c>
      <c r="O83">
        <v>0</v>
      </c>
      <c r="P83" s="149"/>
      <c r="AK83" s="149"/>
    </row>
    <row r="84" spans="2:37">
      <c r="B84">
        <v>0</v>
      </c>
      <c r="C84">
        <v>0</v>
      </c>
      <c r="M84" t="s">
        <v>121</v>
      </c>
      <c r="O84">
        <v>0</v>
      </c>
      <c r="P84" s="149"/>
      <c r="AK84" s="149"/>
    </row>
    <row r="85" spans="2:37">
      <c r="B85">
        <v>0</v>
      </c>
      <c r="C85">
        <v>0</v>
      </c>
      <c r="M85" t="s">
        <v>121</v>
      </c>
      <c r="O85">
        <v>0</v>
      </c>
      <c r="P85" s="149"/>
      <c r="AK85" s="149"/>
    </row>
    <row r="86" spans="2:37">
      <c r="B86">
        <v>0</v>
      </c>
      <c r="C86">
        <v>0</v>
      </c>
      <c r="M86" t="s">
        <v>121</v>
      </c>
      <c r="O86">
        <v>0</v>
      </c>
      <c r="P86" s="149"/>
      <c r="AK86" s="149"/>
    </row>
    <row r="87" spans="2:37">
      <c r="B87">
        <v>0</v>
      </c>
      <c r="C87">
        <v>0</v>
      </c>
      <c r="M87" t="s">
        <v>121</v>
      </c>
      <c r="O87">
        <v>0</v>
      </c>
      <c r="P87" s="149"/>
      <c r="AK87" s="149"/>
    </row>
    <row r="88" spans="2:37">
      <c r="B88">
        <v>0</v>
      </c>
      <c r="C88">
        <v>0</v>
      </c>
      <c r="M88" t="s">
        <v>121</v>
      </c>
      <c r="O88">
        <v>0</v>
      </c>
      <c r="P88" s="149"/>
      <c r="AK88" s="149"/>
    </row>
    <row r="89" spans="2:37">
      <c r="B89">
        <v>0</v>
      </c>
      <c r="C89">
        <v>0</v>
      </c>
      <c r="M89" t="s">
        <v>121</v>
      </c>
      <c r="O89">
        <v>0</v>
      </c>
      <c r="P89" s="149"/>
      <c r="AK89" s="149"/>
    </row>
    <row r="90" spans="2:37">
      <c r="B90">
        <v>0</v>
      </c>
      <c r="C90">
        <v>0</v>
      </c>
      <c r="M90" t="s">
        <v>121</v>
      </c>
      <c r="O90">
        <v>0</v>
      </c>
      <c r="P90" s="149"/>
      <c r="AK90" s="149"/>
    </row>
    <row r="91" spans="2:37">
      <c r="B91">
        <v>0</v>
      </c>
      <c r="C91">
        <v>0</v>
      </c>
      <c r="M91" t="s">
        <v>121</v>
      </c>
      <c r="O91">
        <v>0</v>
      </c>
      <c r="P91" s="149"/>
      <c r="AK91" s="149"/>
    </row>
    <row r="92" spans="2:37">
      <c r="B92">
        <v>0</v>
      </c>
      <c r="C92">
        <v>0</v>
      </c>
      <c r="M92" t="s">
        <v>121</v>
      </c>
      <c r="O92">
        <v>0</v>
      </c>
      <c r="P92" s="149"/>
      <c r="AK92" s="149"/>
    </row>
    <row r="93" spans="2:37">
      <c r="B93">
        <v>0</v>
      </c>
      <c r="C93">
        <v>0</v>
      </c>
      <c r="M93" t="s">
        <v>121</v>
      </c>
      <c r="O93">
        <v>0</v>
      </c>
      <c r="P93" s="149"/>
      <c r="AK93" s="149"/>
    </row>
    <row r="94" spans="2:37">
      <c r="B94">
        <v>0</v>
      </c>
      <c r="C94">
        <v>0</v>
      </c>
      <c r="M94" t="s">
        <v>121</v>
      </c>
      <c r="O94">
        <v>0</v>
      </c>
      <c r="P94" s="149"/>
      <c r="AK94" s="149"/>
    </row>
    <row r="95" spans="2:37">
      <c r="B95">
        <v>0</v>
      </c>
      <c r="C95">
        <v>0</v>
      </c>
      <c r="M95">
        <v>1</v>
      </c>
      <c r="O95">
        <v>0</v>
      </c>
      <c r="P95" s="149"/>
      <c r="AK95" s="149"/>
    </row>
    <row r="96" spans="2:37">
      <c r="B96">
        <v>0</v>
      </c>
      <c r="C96">
        <v>0</v>
      </c>
      <c r="M96">
        <v>1</v>
      </c>
      <c r="O96">
        <v>0</v>
      </c>
      <c r="P96" s="149"/>
      <c r="AK96" s="149"/>
    </row>
    <row r="97" spans="2:37">
      <c r="B97">
        <v>0</v>
      </c>
      <c r="C97">
        <v>0</v>
      </c>
      <c r="M97">
        <v>1</v>
      </c>
      <c r="O97">
        <v>0</v>
      </c>
      <c r="P97" s="149"/>
      <c r="AK97" s="149"/>
    </row>
    <row r="98" spans="2:37">
      <c r="B98">
        <v>0</v>
      </c>
      <c r="C98">
        <v>0</v>
      </c>
      <c r="M98">
        <v>1</v>
      </c>
      <c r="O98">
        <v>0</v>
      </c>
      <c r="P98" s="149"/>
      <c r="AK98" s="149"/>
    </row>
    <row r="99" spans="2:37">
      <c r="B99">
        <v>0</v>
      </c>
      <c r="C99">
        <v>0</v>
      </c>
      <c r="M99">
        <v>1</v>
      </c>
      <c r="O99">
        <v>0</v>
      </c>
      <c r="P99" s="149"/>
      <c r="AK99" s="149"/>
    </row>
    <row r="100" spans="2:37">
      <c r="B100">
        <v>0</v>
      </c>
      <c r="C100">
        <v>0</v>
      </c>
      <c r="M100">
        <v>1</v>
      </c>
      <c r="O100">
        <v>0</v>
      </c>
      <c r="P100" s="149"/>
      <c r="AK100" s="149"/>
    </row>
    <row r="101" spans="2:37">
      <c r="B101">
        <v>0</v>
      </c>
      <c r="C101">
        <v>0</v>
      </c>
      <c r="M101">
        <v>1</v>
      </c>
      <c r="O101">
        <v>0</v>
      </c>
      <c r="P101" s="149"/>
      <c r="AK101" s="149"/>
    </row>
    <row r="102" spans="2:37">
      <c r="B102">
        <v>0</v>
      </c>
      <c r="C102">
        <v>0</v>
      </c>
      <c r="M102">
        <v>1</v>
      </c>
      <c r="O102">
        <v>0</v>
      </c>
      <c r="P102" s="149"/>
      <c r="AK102" s="149"/>
    </row>
    <row r="103" spans="2:37">
      <c r="B103">
        <v>0</v>
      </c>
      <c r="C103">
        <v>0</v>
      </c>
      <c r="M103">
        <v>1</v>
      </c>
      <c r="O103">
        <v>0</v>
      </c>
      <c r="P103" s="149"/>
      <c r="AK103" s="149"/>
    </row>
    <row r="104" spans="2:37">
      <c r="B104">
        <v>0</v>
      </c>
      <c r="C104">
        <v>0</v>
      </c>
      <c r="M104">
        <v>1</v>
      </c>
      <c r="O104">
        <v>0</v>
      </c>
      <c r="P104" s="149"/>
      <c r="AK104" s="149"/>
    </row>
    <row r="105" spans="2:37">
      <c r="B105">
        <v>0</v>
      </c>
      <c r="C105">
        <v>0</v>
      </c>
      <c r="M105">
        <v>2</v>
      </c>
      <c r="O105">
        <v>0</v>
      </c>
      <c r="P105" s="149"/>
      <c r="AK105" s="149"/>
    </row>
    <row r="106" spans="2:37">
      <c r="B106">
        <v>0</v>
      </c>
      <c r="C106">
        <v>0</v>
      </c>
      <c r="M106">
        <v>2</v>
      </c>
      <c r="O106">
        <v>0</v>
      </c>
      <c r="P106" s="149"/>
      <c r="AK106" s="149"/>
    </row>
    <row r="107" spans="2:37">
      <c r="B107">
        <v>0</v>
      </c>
      <c r="C107">
        <v>0</v>
      </c>
      <c r="M107">
        <v>2</v>
      </c>
      <c r="O107">
        <v>0</v>
      </c>
      <c r="P107" s="149"/>
      <c r="AK107" s="149"/>
    </row>
    <row r="108" spans="2:37">
      <c r="B108">
        <v>0</v>
      </c>
      <c r="C108">
        <v>0</v>
      </c>
      <c r="M108">
        <v>2</v>
      </c>
      <c r="O108">
        <v>0</v>
      </c>
      <c r="P108" s="149"/>
      <c r="AK108" s="149"/>
    </row>
    <row r="109" spans="2:37">
      <c r="B109">
        <v>0</v>
      </c>
      <c r="C109">
        <v>0</v>
      </c>
      <c r="M109">
        <v>2</v>
      </c>
      <c r="O109">
        <v>0</v>
      </c>
      <c r="P109" s="149"/>
      <c r="AK109" s="149"/>
    </row>
    <row r="110" spans="2:37">
      <c r="B110">
        <v>0</v>
      </c>
      <c r="C110">
        <v>0</v>
      </c>
      <c r="M110">
        <v>3</v>
      </c>
      <c r="O110">
        <v>0</v>
      </c>
      <c r="P110" s="149"/>
      <c r="AK110" s="149"/>
    </row>
    <row r="111" spans="2:37">
      <c r="B111">
        <v>0</v>
      </c>
      <c r="C111">
        <v>0</v>
      </c>
      <c r="M111">
        <v>3</v>
      </c>
      <c r="O111">
        <v>0</v>
      </c>
      <c r="P111" s="149"/>
      <c r="AK111" s="149"/>
    </row>
    <row r="112" spans="2:37">
      <c r="B112">
        <v>0</v>
      </c>
      <c r="C112">
        <v>0</v>
      </c>
      <c r="M112">
        <v>3</v>
      </c>
      <c r="O112">
        <v>0</v>
      </c>
      <c r="P112" s="149"/>
      <c r="AK112" s="149"/>
    </row>
    <row r="113" spans="2:37">
      <c r="B113">
        <v>0</v>
      </c>
      <c r="C113">
        <v>0</v>
      </c>
      <c r="M113">
        <v>3</v>
      </c>
      <c r="O113">
        <v>0</v>
      </c>
      <c r="P113" s="149"/>
      <c r="AK113" s="149"/>
    </row>
    <row r="114" spans="2:37">
      <c r="B114">
        <v>0</v>
      </c>
      <c r="C114">
        <v>0</v>
      </c>
      <c r="M114">
        <v>3</v>
      </c>
      <c r="O114">
        <v>0</v>
      </c>
      <c r="P114" s="149"/>
      <c r="AK114" s="149"/>
    </row>
    <row r="115" spans="2:37">
      <c r="B115">
        <v>0</v>
      </c>
      <c r="C115">
        <v>0</v>
      </c>
      <c r="M115">
        <v>4</v>
      </c>
      <c r="O115">
        <v>0</v>
      </c>
      <c r="P115" s="149"/>
      <c r="AK115" s="149"/>
    </row>
    <row r="116" spans="2:37">
      <c r="B116">
        <v>0</v>
      </c>
      <c r="C116">
        <v>0</v>
      </c>
      <c r="M116">
        <v>4</v>
      </c>
      <c r="O116">
        <v>0</v>
      </c>
      <c r="P116" s="149"/>
      <c r="AK116" s="149"/>
    </row>
    <row r="117" spans="2:37">
      <c r="B117">
        <v>0</v>
      </c>
      <c r="C117">
        <v>0</v>
      </c>
      <c r="M117">
        <v>4</v>
      </c>
      <c r="O117">
        <v>0</v>
      </c>
      <c r="P117" s="149"/>
      <c r="AK117" s="149"/>
    </row>
    <row r="118" spans="2:37">
      <c r="B118">
        <v>0</v>
      </c>
      <c r="C118">
        <v>0</v>
      </c>
      <c r="M118">
        <v>5</v>
      </c>
      <c r="O118">
        <v>0</v>
      </c>
      <c r="P118" s="149"/>
      <c r="AK118" s="149"/>
    </row>
    <row r="119" spans="2:37">
      <c r="B119">
        <v>0</v>
      </c>
      <c r="C119">
        <v>0</v>
      </c>
      <c r="M119">
        <v>6</v>
      </c>
      <c r="O119">
        <v>0</v>
      </c>
      <c r="P119" s="149"/>
      <c r="AK119" s="149"/>
    </row>
    <row r="120" spans="2:37">
      <c r="B120">
        <v>0</v>
      </c>
      <c r="C120">
        <v>0</v>
      </c>
      <c r="M120">
        <v>7</v>
      </c>
      <c r="O120">
        <v>0</v>
      </c>
      <c r="AK120" s="149"/>
    </row>
    <row r="121" spans="2:37">
      <c r="B121">
        <v>0</v>
      </c>
      <c r="C121">
        <v>0</v>
      </c>
      <c r="M121">
        <v>8</v>
      </c>
      <c r="O121">
        <v>0</v>
      </c>
      <c r="AK121" s="149"/>
    </row>
    <row r="122" spans="2:37">
      <c r="B122">
        <v>0</v>
      </c>
      <c r="C122">
        <v>0</v>
      </c>
      <c r="M122">
        <v>9</v>
      </c>
      <c r="O122">
        <v>0</v>
      </c>
      <c r="AK122" s="149"/>
    </row>
    <row r="123" spans="2:37">
      <c r="B123">
        <v>0</v>
      </c>
      <c r="C123">
        <v>0</v>
      </c>
      <c r="O123">
        <v>0</v>
      </c>
      <c r="AK123" s="149"/>
    </row>
    <row r="124" spans="2:37">
      <c r="B124">
        <v>0</v>
      </c>
      <c r="C124">
        <v>0</v>
      </c>
      <c r="O124">
        <v>0</v>
      </c>
      <c r="AK124" s="149"/>
    </row>
    <row r="125" spans="2:37">
      <c r="B125">
        <v>0</v>
      </c>
      <c r="C125">
        <v>0</v>
      </c>
      <c r="O125">
        <v>0</v>
      </c>
      <c r="AK125" s="149"/>
    </row>
    <row r="126" spans="2:37">
      <c r="B126">
        <v>0</v>
      </c>
      <c r="C126">
        <v>0</v>
      </c>
      <c r="O126">
        <v>0</v>
      </c>
      <c r="AK126" s="149"/>
    </row>
    <row r="127" spans="2:37">
      <c r="B127">
        <v>0</v>
      </c>
      <c r="C127">
        <v>0</v>
      </c>
      <c r="O127">
        <v>0</v>
      </c>
      <c r="AK127" s="149"/>
    </row>
    <row r="128" spans="2:37">
      <c r="B128">
        <v>0</v>
      </c>
      <c r="C128">
        <v>0</v>
      </c>
      <c r="O128">
        <v>0</v>
      </c>
      <c r="AK128" s="149"/>
    </row>
    <row r="129" spans="2:37">
      <c r="B129">
        <v>0</v>
      </c>
      <c r="C129">
        <v>0</v>
      </c>
      <c r="O129">
        <v>0</v>
      </c>
      <c r="AK129" s="149"/>
    </row>
    <row r="130" spans="2:37">
      <c r="B130">
        <v>0</v>
      </c>
      <c r="C130">
        <v>0</v>
      </c>
      <c r="O130">
        <v>0</v>
      </c>
      <c r="AK130" s="149"/>
    </row>
    <row r="131" spans="2:37">
      <c r="B131">
        <v>0</v>
      </c>
      <c r="C131">
        <v>0</v>
      </c>
      <c r="O131">
        <v>0</v>
      </c>
      <c r="AK131" s="149"/>
    </row>
    <row r="132" spans="2:37">
      <c r="B132">
        <v>0</v>
      </c>
      <c r="C132">
        <v>0</v>
      </c>
      <c r="O132">
        <v>0</v>
      </c>
      <c r="AK132" s="149"/>
    </row>
    <row r="133" spans="2:37">
      <c r="B133">
        <v>0</v>
      </c>
      <c r="C133">
        <v>0</v>
      </c>
      <c r="O133">
        <v>0</v>
      </c>
      <c r="AK133" s="149"/>
    </row>
    <row r="134" spans="2:37">
      <c r="B134">
        <v>0</v>
      </c>
      <c r="C134">
        <v>0</v>
      </c>
      <c r="O134">
        <v>0</v>
      </c>
      <c r="AK134" s="149"/>
    </row>
    <row r="135" spans="2:37">
      <c r="B135">
        <v>0</v>
      </c>
      <c r="C135">
        <v>0</v>
      </c>
      <c r="O135">
        <v>0</v>
      </c>
      <c r="AK135" s="149"/>
    </row>
    <row r="136" spans="2:37">
      <c r="B136">
        <v>0</v>
      </c>
      <c r="C136">
        <v>0</v>
      </c>
      <c r="O136">
        <v>0</v>
      </c>
      <c r="AK136" s="149"/>
    </row>
    <row r="137" spans="2:37">
      <c r="B137">
        <v>0</v>
      </c>
      <c r="C137">
        <v>0</v>
      </c>
      <c r="O137">
        <v>0</v>
      </c>
      <c r="AK137" s="149"/>
    </row>
    <row r="138" spans="2:37">
      <c r="B138">
        <v>0</v>
      </c>
      <c r="C138">
        <v>0</v>
      </c>
      <c r="O138">
        <v>0</v>
      </c>
      <c r="AK138" s="149"/>
    </row>
    <row r="139" spans="2:37">
      <c r="B139">
        <v>0</v>
      </c>
      <c r="C139">
        <v>0</v>
      </c>
      <c r="O139">
        <v>0</v>
      </c>
      <c r="AK139" s="149"/>
    </row>
    <row r="140" spans="2:37">
      <c r="B140">
        <v>0</v>
      </c>
      <c r="C140">
        <v>0</v>
      </c>
      <c r="O140">
        <v>0</v>
      </c>
      <c r="AK140" s="149"/>
    </row>
    <row r="141" spans="2:37">
      <c r="B141">
        <v>0</v>
      </c>
      <c r="C141">
        <v>0</v>
      </c>
      <c r="O141">
        <v>0</v>
      </c>
      <c r="AK141" s="149"/>
    </row>
    <row r="142" spans="2:37">
      <c r="B142">
        <v>0</v>
      </c>
      <c r="C142">
        <v>0</v>
      </c>
      <c r="O142">
        <v>0</v>
      </c>
      <c r="AK142" s="149"/>
    </row>
    <row r="143" spans="2:37">
      <c r="B143">
        <v>0</v>
      </c>
      <c r="C143">
        <v>0</v>
      </c>
      <c r="O143">
        <v>0</v>
      </c>
      <c r="AK143" s="149"/>
    </row>
    <row r="144" spans="2:37">
      <c r="B144">
        <v>0</v>
      </c>
      <c r="C144">
        <v>0</v>
      </c>
      <c r="O144">
        <v>0</v>
      </c>
      <c r="AK144" s="149"/>
    </row>
    <row r="145" spans="2:37">
      <c r="B145">
        <v>0</v>
      </c>
      <c r="C145">
        <v>0</v>
      </c>
      <c r="O145">
        <v>0</v>
      </c>
      <c r="AK145" s="149"/>
    </row>
    <row r="146" spans="2:37">
      <c r="B146">
        <v>0</v>
      </c>
      <c r="C146">
        <v>0</v>
      </c>
      <c r="O146">
        <v>0</v>
      </c>
      <c r="AK146" s="149"/>
    </row>
    <row r="147" spans="2:37">
      <c r="B147">
        <v>0</v>
      </c>
      <c r="C147">
        <v>0</v>
      </c>
      <c r="O147">
        <v>0</v>
      </c>
      <c r="AK147" s="149"/>
    </row>
    <row r="148" spans="2:37">
      <c r="B148">
        <v>0</v>
      </c>
      <c r="C148">
        <v>0</v>
      </c>
      <c r="O148">
        <v>0</v>
      </c>
      <c r="AK148" s="149"/>
    </row>
    <row r="149" spans="2:37">
      <c r="B149">
        <v>0</v>
      </c>
      <c r="C149">
        <v>0</v>
      </c>
      <c r="O149">
        <v>0</v>
      </c>
      <c r="AK149" s="149"/>
    </row>
    <row r="150" spans="2:37">
      <c r="B150">
        <v>0</v>
      </c>
      <c r="C150">
        <v>0</v>
      </c>
      <c r="O150">
        <v>0</v>
      </c>
      <c r="AK150" s="149"/>
    </row>
    <row r="151" spans="2:37">
      <c r="B151">
        <v>0</v>
      </c>
      <c r="C151">
        <v>0</v>
      </c>
      <c r="O151">
        <v>0</v>
      </c>
      <c r="AK151" s="149"/>
    </row>
    <row r="152" spans="2:37">
      <c r="B152">
        <v>0</v>
      </c>
      <c r="C152">
        <v>0</v>
      </c>
      <c r="O152">
        <v>0</v>
      </c>
      <c r="AK152" s="149"/>
    </row>
    <row r="153" spans="2:37">
      <c r="B153">
        <v>0</v>
      </c>
      <c r="C153">
        <v>0</v>
      </c>
      <c r="O153">
        <v>0</v>
      </c>
      <c r="AK153" s="149"/>
    </row>
    <row r="154" spans="2:37">
      <c r="B154">
        <v>0</v>
      </c>
      <c r="C154">
        <v>0</v>
      </c>
      <c r="O154">
        <v>0</v>
      </c>
      <c r="AK154" s="149"/>
    </row>
    <row r="155" spans="2:37">
      <c r="B155">
        <v>0</v>
      </c>
      <c r="C155">
        <v>0</v>
      </c>
      <c r="O155">
        <v>0</v>
      </c>
      <c r="AK155" s="149"/>
    </row>
    <row r="156" spans="2:37">
      <c r="B156">
        <v>0</v>
      </c>
      <c r="C156">
        <v>0</v>
      </c>
      <c r="O156">
        <v>0</v>
      </c>
      <c r="AK156" s="149"/>
    </row>
    <row r="157" spans="2:37">
      <c r="B157">
        <v>0</v>
      </c>
      <c r="C157">
        <v>0</v>
      </c>
      <c r="O157">
        <v>0</v>
      </c>
      <c r="AD157" s="149" t="e">
        <v>#N/A</v>
      </c>
      <c r="AE157" s="149" t="e">
        <f t="shared" ref="AE157:AE161" si="12">AC157-AD157</f>
        <v>#N/A</v>
      </c>
      <c r="AF157" s="149">
        <v>0</v>
      </c>
      <c r="AG157" s="149">
        <f t="shared" ref="AG157:AG183" si="13">AF71-AC71</f>
        <v>-46.616039999999998</v>
      </c>
      <c r="AK157" s="149"/>
    </row>
    <row r="158" spans="2:37">
      <c r="B158">
        <v>0</v>
      </c>
      <c r="C158">
        <v>0</v>
      </c>
      <c r="O158">
        <v>0</v>
      </c>
      <c r="AD158" s="149" t="e">
        <v>#N/A</v>
      </c>
      <c r="AE158" s="149" t="e">
        <f t="shared" si="12"/>
        <v>#N/A</v>
      </c>
      <c r="AF158" s="149">
        <v>0</v>
      </c>
      <c r="AG158" s="149" t="e">
        <f t="shared" si="13"/>
        <v>#N/A</v>
      </c>
      <c r="AK158" s="149"/>
    </row>
    <row r="159" spans="2:37">
      <c r="B159">
        <v>0</v>
      </c>
      <c r="C159">
        <v>0</v>
      </c>
      <c r="O159">
        <v>0</v>
      </c>
      <c r="AD159" s="149" t="e">
        <v>#N/A</v>
      </c>
      <c r="AE159" s="149" t="e">
        <f t="shared" si="12"/>
        <v>#N/A</v>
      </c>
      <c r="AF159" s="149">
        <v>0</v>
      </c>
      <c r="AG159" s="149">
        <f t="shared" si="13"/>
        <v>-42.630949999999999</v>
      </c>
      <c r="AK159" s="149"/>
    </row>
    <row r="160" spans="2:37">
      <c r="B160">
        <v>0</v>
      </c>
      <c r="C160">
        <v>0</v>
      </c>
      <c r="O160">
        <v>0</v>
      </c>
      <c r="AD160" s="149" t="e">
        <v>#N/A</v>
      </c>
      <c r="AE160" s="149" t="e">
        <f t="shared" si="12"/>
        <v>#N/A</v>
      </c>
      <c r="AF160" s="149">
        <v>0</v>
      </c>
      <c r="AG160" s="149">
        <f t="shared" si="13"/>
        <v>-53.719450000000002</v>
      </c>
      <c r="AK160" s="149"/>
    </row>
    <row r="161" spans="2:37">
      <c r="B161">
        <v>0</v>
      </c>
      <c r="C161">
        <v>0</v>
      </c>
      <c r="O161">
        <v>0</v>
      </c>
      <c r="AD161" s="149" t="e">
        <v>#N/A</v>
      </c>
      <c r="AE161" s="149" t="e">
        <f t="shared" si="12"/>
        <v>#N/A</v>
      </c>
      <c r="AF161" s="149">
        <v>0</v>
      </c>
      <c r="AG161" s="149">
        <f t="shared" si="13"/>
        <v>-51.025190000000002</v>
      </c>
      <c r="AK161" s="149"/>
    </row>
    <row r="162" spans="2:37">
      <c r="B162">
        <v>0</v>
      </c>
      <c r="C162">
        <v>0</v>
      </c>
      <c r="O162">
        <v>0</v>
      </c>
      <c r="AD162" s="149" t="e">
        <v>#N/A</v>
      </c>
      <c r="AE162" s="149" t="e">
        <f t="shared" ref="AE162:AE179" si="14">AC162-AD162</f>
        <v>#N/A</v>
      </c>
      <c r="AF162" s="149">
        <v>0</v>
      </c>
      <c r="AG162" s="149">
        <f t="shared" si="13"/>
        <v>-49.175159999999998</v>
      </c>
      <c r="AK162" s="149"/>
    </row>
    <row r="163" spans="2:37">
      <c r="B163">
        <v>0</v>
      </c>
      <c r="C163">
        <v>0</v>
      </c>
      <c r="O163">
        <v>0</v>
      </c>
      <c r="AD163" s="149" t="e">
        <v>#N/A</v>
      </c>
      <c r="AE163" s="149" t="e">
        <f t="shared" si="14"/>
        <v>#N/A</v>
      </c>
      <c r="AF163" s="149">
        <v>0</v>
      </c>
      <c r="AG163" s="149">
        <f t="shared" si="13"/>
        <v>-42.293080000000003</v>
      </c>
      <c r="AK163" s="149"/>
    </row>
    <row r="164" spans="2:37">
      <c r="B164">
        <v>0</v>
      </c>
      <c r="O164">
        <v>0</v>
      </c>
      <c r="AD164" s="149" t="e">
        <v>#N/A</v>
      </c>
      <c r="AE164" s="149" t="e">
        <f t="shared" si="14"/>
        <v>#N/A</v>
      </c>
      <c r="AF164" s="149">
        <v>0</v>
      </c>
      <c r="AG164" s="149">
        <f t="shared" si="13"/>
        <v>-38.663960000000003</v>
      </c>
      <c r="AK164" s="149"/>
    </row>
    <row r="165" spans="2:37">
      <c r="B165">
        <v>0</v>
      </c>
      <c r="O165">
        <v>0</v>
      </c>
      <c r="AD165" s="149" t="e">
        <v>#N/A</v>
      </c>
      <c r="AE165" s="149" t="e">
        <f t="shared" si="14"/>
        <v>#N/A</v>
      </c>
      <c r="AF165" s="149">
        <v>0</v>
      </c>
      <c r="AG165" s="149">
        <f t="shared" si="13"/>
        <v>0</v>
      </c>
      <c r="AK165" s="149"/>
    </row>
    <row r="166" spans="2:37">
      <c r="B166">
        <v>0</v>
      </c>
      <c r="O166">
        <v>0</v>
      </c>
      <c r="AD166" s="149" t="e">
        <v>#N/A</v>
      </c>
      <c r="AE166" s="149" t="e">
        <f t="shared" si="14"/>
        <v>#N/A</v>
      </c>
      <c r="AF166" s="149">
        <v>0</v>
      </c>
      <c r="AG166" s="149">
        <f t="shared" si="13"/>
        <v>0</v>
      </c>
      <c r="AK166" s="149"/>
    </row>
    <row r="167" spans="2:37">
      <c r="B167">
        <v>0</v>
      </c>
      <c r="O167">
        <v>0</v>
      </c>
      <c r="AD167" s="149" t="e">
        <v>#N/A</v>
      </c>
      <c r="AE167" s="149" t="e">
        <f t="shared" si="14"/>
        <v>#N/A</v>
      </c>
      <c r="AF167" s="149">
        <v>0</v>
      </c>
      <c r="AG167" s="149">
        <f t="shared" si="13"/>
        <v>0</v>
      </c>
      <c r="AK167" s="149"/>
    </row>
    <row r="168" spans="2:37">
      <c r="B168">
        <v>0</v>
      </c>
      <c r="O168">
        <v>0</v>
      </c>
      <c r="AD168" s="149" t="e">
        <v>#N/A</v>
      </c>
      <c r="AE168" s="149" t="e">
        <f t="shared" si="14"/>
        <v>#N/A</v>
      </c>
      <c r="AF168" s="149">
        <v>0</v>
      </c>
      <c r="AG168" s="149">
        <f t="shared" si="13"/>
        <v>0</v>
      </c>
      <c r="AK168" s="149"/>
    </row>
    <row r="169" spans="2:37">
      <c r="B169">
        <v>0</v>
      </c>
      <c r="O169">
        <v>0</v>
      </c>
      <c r="AD169" s="149" t="e">
        <v>#N/A</v>
      </c>
      <c r="AE169" s="149" t="e">
        <f t="shared" si="14"/>
        <v>#N/A</v>
      </c>
      <c r="AF169" s="149">
        <v>0</v>
      </c>
      <c r="AG169" s="149">
        <f t="shared" si="13"/>
        <v>0</v>
      </c>
      <c r="AK169" s="149"/>
    </row>
    <row r="170" spans="2:37">
      <c r="B170">
        <v>0</v>
      </c>
      <c r="O170">
        <v>0</v>
      </c>
      <c r="AD170" s="149" t="e">
        <v>#N/A</v>
      </c>
      <c r="AE170" s="149" t="e">
        <f t="shared" si="14"/>
        <v>#N/A</v>
      </c>
      <c r="AF170" s="149">
        <v>0</v>
      </c>
      <c r="AG170" s="149">
        <f t="shared" si="13"/>
        <v>0</v>
      </c>
      <c r="AK170" s="149"/>
    </row>
    <row r="171" spans="2:37">
      <c r="B171">
        <v>0</v>
      </c>
      <c r="O171">
        <v>0</v>
      </c>
      <c r="AD171" s="149" t="e">
        <v>#N/A</v>
      </c>
      <c r="AE171" s="149" t="e">
        <f t="shared" si="14"/>
        <v>#N/A</v>
      </c>
      <c r="AF171" s="149">
        <v>0</v>
      </c>
      <c r="AG171" s="149">
        <f t="shared" si="13"/>
        <v>0</v>
      </c>
      <c r="AK171" s="149"/>
    </row>
    <row r="172" spans="2:37">
      <c r="B172">
        <v>0</v>
      </c>
      <c r="O172">
        <v>0</v>
      </c>
      <c r="AD172" s="149" t="e">
        <v>#N/A</v>
      </c>
      <c r="AE172" s="149" t="e">
        <f t="shared" si="14"/>
        <v>#N/A</v>
      </c>
      <c r="AF172" s="149">
        <v>0</v>
      </c>
      <c r="AG172" s="149">
        <f t="shared" si="13"/>
        <v>0</v>
      </c>
      <c r="AK172" s="149"/>
    </row>
    <row r="173" spans="2:37">
      <c r="B173">
        <v>0</v>
      </c>
      <c r="O173">
        <v>0</v>
      </c>
      <c r="AD173" s="149" t="e">
        <v>#N/A</v>
      </c>
      <c r="AE173" s="149" t="e">
        <f t="shared" si="14"/>
        <v>#N/A</v>
      </c>
      <c r="AF173" s="149">
        <v>0</v>
      </c>
      <c r="AG173" s="149">
        <f t="shared" si="13"/>
        <v>0</v>
      </c>
      <c r="AK173" s="149"/>
    </row>
    <row r="174" spans="2:37">
      <c r="B174">
        <v>0</v>
      </c>
      <c r="O174">
        <v>0</v>
      </c>
      <c r="AD174" s="149" t="e">
        <v>#N/A</v>
      </c>
      <c r="AE174" s="149" t="e">
        <f t="shared" si="14"/>
        <v>#N/A</v>
      </c>
      <c r="AF174" s="149">
        <v>0</v>
      </c>
      <c r="AG174" s="149">
        <f t="shared" si="13"/>
        <v>0</v>
      </c>
      <c r="AK174" s="149"/>
    </row>
    <row r="175" spans="2:37">
      <c r="B175">
        <v>0</v>
      </c>
      <c r="O175">
        <v>0</v>
      </c>
      <c r="AD175" s="149" t="e">
        <v>#N/A</v>
      </c>
      <c r="AE175" s="149" t="e">
        <f t="shared" si="14"/>
        <v>#N/A</v>
      </c>
      <c r="AF175" s="149">
        <v>0</v>
      </c>
      <c r="AG175" s="149">
        <f t="shared" si="13"/>
        <v>0</v>
      </c>
      <c r="AK175" s="149"/>
    </row>
    <row r="176" spans="2:37">
      <c r="B176">
        <v>0</v>
      </c>
      <c r="O176">
        <v>0</v>
      </c>
      <c r="AD176" s="149" t="e">
        <v>#N/A</v>
      </c>
      <c r="AE176" s="149" t="e">
        <f t="shared" si="14"/>
        <v>#N/A</v>
      </c>
      <c r="AF176" s="149">
        <v>0</v>
      </c>
      <c r="AG176" s="149">
        <f t="shared" si="13"/>
        <v>0</v>
      </c>
      <c r="AK176" s="149"/>
    </row>
    <row r="177" spans="2:37">
      <c r="B177">
        <v>0</v>
      </c>
      <c r="O177">
        <v>0</v>
      </c>
      <c r="AD177" s="149" t="e">
        <v>#N/A</v>
      </c>
      <c r="AE177" s="149" t="e">
        <f t="shared" si="14"/>
        <v>#N/A</v>
      </c>
      <c r="AF177" s="149">
        <v>0</v>
      </c>
      <c r="AG177" s="149">
        <f t="shared" si="13"/>
        <v>0</v>
      </c>
      <c r="AK177" s="149"/>
    </row>
    <row r="178" spans="2:37">
      <c r="B178">
        <v>0</v>
      </c>
      <c r="O178">
        <v>0</v>
      </c>
      <c r="AD178" s="149" t="e">
        <v>#N/A</v>
      </c>
      <c r="AE178" s="149" t="e">
        <f t="shared" si="14"/>
        <v>#N/A</v>
      </c>
      <c r="AF178" s="149">
        <v>0</v>
      </c>
      <c r="AG178" s="149">
        <f t="shared" si="13"/>
        <v>0</v>
      </c>
      <c r="AK178" s="149"/>
    </row>
    <row r="179" spans="2:37">
      <c r="B179">
        <v>0</v>
      </c>
      <c r="O179">
        <v>0</v>
      </c>
      <c r="AD179" s="149" t="e">
        <v>#N/A</v>
      </c>
      <c r="AE179" s="149" t="e">
        <f t="shared" si="14"/>
        <v>#N/A</v>
      </c>
      <c r="AF179" s="149">
        <v>0</v>
      </c>
      <c r="AG179" s="149">
        <f t="shared" si="13"/>
        <v>0</v>
      </c>
      <c r="AK179" s="149"/>
    </row>
    <row r="180" spans="2:37">
      <c r="B180">
        <v>0</v>
      </c>
      <c r="O180">
        <v>0</v>
      </c>
      <c r="AG180" s="149">
        <f t="shared" si="13"/>
        <v>0</v>
      </c>
      <c r="AK180" s="149"/>
    </row>
    <row r="181" spans="2:37">
      <c r="B181">
        <v>0</v>
      </c>
      <c r="O181">
        <v>0</v>
      </c>
      <c r="AG181" s="149">
        <f t="shared" si="13"/>
        <v>0</v>
      </c>
      <c r="AK181" s="149"/>
    </row>
    <row r="182" spans="2:37">
      <c r="B182">
        <v>0</v>
      </c>
      <c r="O182">
        <v>0</v>
      </c>
      <c r="AG182" s="149">
        <f t="shared" si="13"/>
        <v>0</v>
      </c>
      <c r="AK182" s="149"/>
    </row>
    <row r="183" spans="2:37">
      <c r="B183">
        <v>0</v>
      </c>
      <c r="O183">
        <v>0</v>
      </c>
      <c r="AG183" s="149">
        <f t="shared" si="13"/>
        <v>0</v>
      </c>
      <c r="AK183" s="149"/>
    </row>
    <row r="184" spans="2:37">
      <c r="B184">
        <v>0</v>
      </c>
      <c r="O184">
        <v>0</v>
      </c>
      <c r="AG184" s="149">
        <f t="shared" ref="AG184:AG215" si="15">AF98-AC98</f>
        <v>0</v>
      </c>
      <c r="AK184" s="149"/>
    </row>
    <row r="185" spans="2:37">
      <c r="B185">
        <v>0</v>
      </c>
      <c r="O185">
        <v>0</v>
      </c>
      <c r="AG185" s="149">
        <f t="shared" si="15"/>
        <v>0</v>
      </c>
      <c r="AK185" s="149"/>
    </row>
    <row r="186" spans="2:37">
      <c r="B186">
        <v>0</v>
      </c>
      <c r="O186">
        <v>0</v>
      </c>
      <c r="AG186" s="149">
        <f t="shared" si="15"/>
        <v>0</v>
      </c>
      <c r="AK186" s="149"/>
    </row>
    <row r="187" spans="2:37">
      <c r="B187">
        <v>0</v>
      </c>
      <c r="O187">
        <v>0</v>
      </c>
      <c r="AG187" s="149">
        <f t="shared" si="15"/>
        <v>0</v>
      </c>
      <c r="AK187" s="149"/>
    </row>
    <row r="188" spans="2:37">
      <c r="B188">
        <v>0</v>
      </c>
      <c r="O188">
        <v>0</v>
      </c>
      <c r="AG188" s="149">
        <f t="shared" si="15"/>
        <v>0</v>
      </c>
      <c r="AK188" s="149"/>
    </row>
    <row r="189" spans="2:37">
      <c r="B189">
        <v>0</v>
      </c>
      <c r="O189">
        <v>0</v>
      </c>
      <c r="AG189" s="149">
        <f t="shared" si="15"/>
        <v>0</v>
      </c>
      <c r="AK189" s="149"/>
    </row>
    <row r="190" spans="2:37">
      <c r="B190">
        <v>0</v>
      </c>
      <c r="O190">
        <v>0</v>
      </c>
      <c r="AG190" s="149">
        <f t="shared" si="15"/>
        <v>0</v>
      </c>
      <c r="AK190" s="149"/>
    </row>
    <row r="191" spans="2:37">
      <c r="B191">
        <v>0</v>
      </c>
      <c r="O191">
        <v>0</v>
      </c>
      <c r="AG191" s="149">
        <f t="shared" si="15"/>
        <v>0</v>
      </c>
      <c r="AK191" s="149"/>
    </row>
    <row r="192" spans="2:37">
      <c r="B192">
        <v>0</v>
      </c>
      <c r="O192">
        <v>0</v>
      </c>
      <c r="AG192" s="149">
        <f t="shared" si="15"/>
        <v>0</v>
      </c>
      <c r="AK192" s="149"/>
    </row>
    <row r="193" spans="2:37">
      <c r="B193">
        <v>0</v>
      </c>
      <c r="O193">
        <v>0</v>
      </c>
      <c r="AG193" s="149">
        <f t="shared" si="15"/>
        <v>0</v>
      </c>
      <c r="AK193" s="149"/>
    </row>
    <row r="194" spans="2:37">
      <c r="B194">
        <v>0</v>
      </c>
      <c r="O194">
        <v>0</v>
      </c>
      <c r="AG194" s="149">
        <f t="shared" si="15"/>
        <v>0</v>
      </c>
      <c r="AK194" s="149"/>
    </row>
    <row r="195" spans="2:37">
      <c r="B195">
        <v>0</v>
      </c>
      <c r="O195">
        <v>0</v>
      </c>
      <c r="AG195" s="149">
        <f t="shared" si="15"/>
        <v>0</v>
      </c>
      <c r="AK195" s="149"/>
    </row>
    <row r="196" spans="2:37">
      <c r="B196">
        <v>0</v>
      </c>
      <c r="O196">
        <v>0</v>
      </c>
      <c r="AG196" s="149">
        <f t="shared" si="15"/>
        <v>0</v>
      </c>
      <c r="AK196" s="149"/>
    </row>
    <row r="197" spans="2:37">
      <c r="B197">
        <v>0</v>
      </c>
      <c r="O197">
        <v>0</v>
      </c>
      <c r="AG197" s="149">
        <f t="shared" si="15"/>
        <v>0</v>
      </c>
      <c r="AK197" s="149"/>
    </row>
    <row r="198" spans="2:37">
      <c r="B198">
        <v>0</v>
      </c>
      <c r="O198">
        <v>0</v>
      </c>
      <c r="AG198" s="149">
        <f t="shared" si="15"/>
        <v>0</v>
      </c>
      <c r="AK198" s="149"/>
    </row>
    <row r="199" spans="2:37">
      <c r="B199">
        <v>0</v>
      </c>
      <c r="O199">
        <v>0</v>
      </c>
      <c r="AG199" s="149">
        <f t="shared" si="15"/>
        <v>0</v>
      </c>
      <c r="AK199" s="149"/>
    </row>
    <row r="200" spans="2:37">
      <c r="B200">
        <v>0</v>
      </c>
      <c r="O200">
        <v>0</v>
      </c>
      <c r="AG200" s="149">
        <f t="shared" si="15"/>
        <v>0</v>
      </c>
      <c r="AK200" s="149"/>
    </row>
    <row r="201" spans="2:37">
      <c r="B201">
        <v>0</v>
      </c>
      <c r="O201">
        <v>0</v>
      </c>
      <c r="AG201" s="149">
        <f t="shared" si="15"/>
        <v>0</v>
      </c>
      <c r="AK201" s="149"/>
    </row>
    <row r="202" spans="2:37">
      <c r="B202">
        <v>0</v>
      </c>
      <c r="O202">
        <v>0</v>
      </c>
      <c r="AG202" s="149">
        <f t="shared" si="15"/>
        <v>0</v>
      </c>
      <c r="AK202" s="149"/>
    </row>
    <row r="203" spans="2:37">
      <c r="B203">
        <v>0</v>
      </c>
      <c r="O203">
        <v>0</v>
      </c>
      <c r="AG203" s="149">
        <f t="shared" si="15"/>
        <v>0</v>
      </c>
      <c r="AK203" s="149"/>
    </row>
    <row r="204" spans="2:37">
      <c r="B204">
        <v>0</v>
      </c>
      <c r="O204">
        <v>0</v>
      </c>
      <c r="AG204" s="149">
        <f t="shared" si="15"/>
        <v>0</v>
      </c>
      <c r="AK204" s="149"/>
    </row>
    <row r="205" spans="2:37">
      <c r="B205">
        <v>0</v>
      </c>
      <c r="O205">
        <v>0</v>
      </c>
      <c r="AG205" s="149">
        <f t="shared" si="15"/>
        <v>0</v>
      </c>
      <c r="AK205" s="149"/>
    </row>
    <row r="206" spans="2:37">
      <c r="B206">
        <v>0</v>
      </c>
      <c r="O206">
        <v>0</v>
      </c>
      <c r="AG206" s="149">
        <f t="shared" si="15"/>
        <v>0</v>
      </c>
      <c r="AK206" s="149"/>
    </row>
    <row r="207" spans="2:37">
      <c r="B207">
        <v>0</v>
      </c>
      <c r="O207">
        <v>0</v>
      </c>
      <c r="AG207" s="149">
        <f t="shared" si="15"/>
        <v>0</v>
      </c>
      <c r="AK207" s="149"/>
    </row>
    <row r="208" spans="2:37">
      <c r="B208">
        <v>0</v>
      </c>
      <c r="O208">
        <v>0</v>
      </c>
      <c r="AG208" s="149">
        <f t="shared" si="15"/>
        <v>0</v>
      </c>
      <c r="AK208" s="149"/>
    </row>
    <row r="209" spans="2:37">
      <c r="B209">
        <v>0</v>
      </c>
      <c r="O209">
        <v>0</v>
      </c>
      <c r="AG209" s="149">
        <f t="shared" si="15"/>
        <v>0</v>
      </c>
      <c r="AK209" s="149"/>
    </row>
    <row r="210" spans="2:37">
      <c r="B210">
        <v>0</v>
      </c>
      <c r="O210">
        <v>0</v>
      </c>
      <c r="AG210" s="149">
        <f t="shared" si="15"/>
        <v>0</v>
      </c>
      <c r="AK210" s="149"/>
    </row>
    <row r="211" spans="2:37">
      <c r="B211">
        <v>0</v>
      </c>
      <c r="O211">
        <v>0</v>
      </c>
      <c r="AG211" s="149">
        <f t="shared" si="15"/>
        <v>0</v>
      </c>
      <c r="AK211" s="149"/>
    </row>
    <row r="212" spans="2:37">
      <c r="B212">
        <v>0</v>
      </c>
      <c r="O212">
        <v>0</v>
      </c>
      <c r="AG212" s="149">
        <f t="shared" si="15"/>
        <v>0</v>
      </c>
      <c r="AK212" s="149"/>
    </row>
    <row r="213" spans="2:37">
      <c r="B213">
        <v>0</v>
      </c>
      <c r="O213">
        <v>0</v>
      </c>
      <c r="AG213" s="149">
        <f t="shared" si="15"/>
        <v>0</v>
      </c>
      <c r="AK213" s="149"/>
    </row>
    <row r="214" spans="2:37">
      <c r="B214">
        <v>0</v>
      </c>
      <c r="O214">
        <v>0</v>
      </c>
      <c r="AG214" s="149">
        <f t="shared" si="15"/>
        <v>0</v>
      </c>
      <c r="AK214" s="149"/>
    </row>
    <row r="215" spans="2:37">
      <c r="B215">
        <v>0</v>
      </c>
      <c r="O215">
        <v>0</v>
      </c>
      <c r="AG215" s="149">
        <f t="shared" si="15"/>
        <v>0</v>
      </c>
      <c r="AK215" s="149"/>
    </row>
    <row r="216" spans="2:37">
      <c r="B216">
        <v>0</v>
      </c>
      <c r="O216">
        <v>0</v>
      </c>
      <c r="AG216" s="149">
        <f t="shared" ref="AG216:AG247" si="16">AF130-AC130</f>
        <v>0</v>
      </c>
      <c r="AK216" s="149"/>
    </row>
    <row r="217" spans="2:37">
      <c r="B217">
        <v>0</v>
      </c>
      <c r="O217">
        <v>0</v>
      </c>
      <c r="AG217" s="149">
        <f t="shared" si="16"/>
        <v>0</v>
      </c>
      <c r="AK217" s="149"/>
    </row>
    <row r="218" spans="2:37">
      <c r="B218">
        <v>0</v>
      </c>
      <c r="O218">
        <v>0</v>
      </c>
      <c r="AG218" s="149">
        <f t="shared" si="16"/>
        <v>0</v>
      </c>
      <c r="AK218" s="149"/>
    </row>
    <row r="219" spans="2:37">
      <c r="B219">
        <v>0</v>
      </c>
      <c r="O219">
        <v>0</v>
      </c>
      <c r="AG219" s="149">
        <f t="shared" si="16"/>
        <v>0</v>
      </c>
      <c r="AK219" s="149"/>
    </row>
    <row r="220" spans="2:37">
      <c r="B220">
        <v>0</v>
      </c>
      <c r="O220">
        <v>0</v>
      </c>
      <c r="AG220" s="149">
        <f t="shared" si="16"/>
        <v>0</v>
      </c>
      <c r="AK220" s="149"/>
    </row>
    <row r="221" spans="2:37">
      <c r="B221">
        <v>0</v>
      </c>
      <c r="O221">
        <v>0</v>
      </c>
      <c r="AG221" s="149">
        <f t="shared" si="16"/>
        <v>0</v>
      </c>
      <c r="AK221" s="149"/>
    </row>
    <row r="222" spans="2:37">
      <c r="B222">
        <v>0</v>
      </c>
      <c r="O222">
        <v>0</v>
      </c>
      <c r="AG222" s="149">
        <f t="shared" si="16"/>
        <v>0</v>
      </c>
      <c r="AK222" s="149"/>
    </row>
    <row r="223" spans="2:37">
      <c r="B223">
        <v>0</v>
      </c>
      <c r="O223">
        <v>0</v>
      </c>
      <c r="AG223" s="149">
        <f t="shared" si="16"/>
        <v>0</v>
      </c>
      <c r="AK223" s="149"/>
    </row>
    <row r="224" spans="2:37">
      <c r="B224">
        <v>0</v>
      </c>
      <c r="O224">
        <v>0</v>
      </c>
      <c r="AG224" s="149">
        <f t="shared" si="16"/>
        <v>0</v>
      </c>
      <c r="AK224" s="149"/>
    </row>
    <row r="225" spans="2:37">
      <c r="B225">
        <v>0</v>
      </c>
      <c r="O225">
        <v>0</v>
      </c>
      <c r="AG225" s="149">
        <f t="shared" si="16"/>
        <v>0</v>
      </c>
      <c r="AK225" s="149"/>
    </row>
    <row r="226" spans="2:37">
      <c r="B226">
        <v>0</v>
      </c>
      <c r="O226">
        <v>0</v>
      </c>
      <c r="AG226" s="149">
        <f t="shared" si="16"/>
        <v>0</v>
      </c>
      <c r="AK226" s="149"/>
    </row>
    <row r="227" spans="2:37">
      <c r="B227">
        <v>0</v>
      </c>
      <c r="O227">
        <v>0</v>
      </c>
      <c r="AG227" s="149">
        <f t="shared" si="16"/>
        <v>0</v>
      </c>
      <c r="AK227" s="149"/>
    </row>
    <row r="228" spans="2:37">
      <c r="B228">
        <v>0</v>
      </c>
      <c r="O228">
        <v>0</v>
      </c>
      <c r="AG228" s="149">
        <f t="shared" si="16"/>
        <v>0</v>
      </c>
      <c r="AK228" s="149"/>
    </row>
    <row r="229" spans="2:37">
      <c r="B229">
        <v>0</v>
      </c>
      <c r="O229">
        <v>0</v>
      </c>
      <c r="AG229" s="149">
        <f t="shared" si="16"/>
        <v>0</v>
      </c>
      <c r="AK229" s="149"/>
    </row>
    <row r="230" spans="2:37">
      <c r="B230">
        <v>0</v>
      </c>
      <c r="O230">
        <v>0</v>
      </c>
      <c r="AG230" s="149">
        <f t="shared" si="16"/>
        <v>0</v>
      </c>
      <c r="AK230" s="149"/>
    </row>
    <row r="231" spans="2:37">
      <c r="B231">
        <v>0</v>
      </c>
      <c r="O231">
        <v>0</v>
      </c>
      <c r="AG231" s="149">
        <f t="shared" si="16"/>
        <v>0</v>
      </c>
      <c r="AK231" s="149"/>
    </row>
    <row r="232" spans="2:37">
      <c r="B232">
        <v>0</v>
      </c>
      <c r="O232">
        <v>0</v>
      </c>
      <c r="AG232" s="149">
        <f t="shared" si="16"/>
        <v>0</v>
      </c>
      <c r="AK232" s="149"/>
    </row>
    <row r="233" spans="2:37">
      <c r="B233">
        <v>0</v>
      </c>
      <c r="O233">
        <v>0</v>
      </c>
      <c r="AG233" s="149">
        <f t="shared" si="16"/>
        <v>0</v>
      </c>
      <c r="AK233" s="149"/>
    </row>
    <row r="234" spans="2:37">
      <c r="B234">
        <v>0</v>
      </c>
      <c r="O234">
        <v>0</v>
      </c>
      <c r="AG234" s="149">
        <f t="shared" si="16"/>
        <v>0</v>
      </c>
      <c r="AK234" s="149"/>
    </row>
    <row r="235" spans="2:37">
      <c r="B235">
        <v>0</v>
      </c>
      <c r="O235">
        <v>0</v>
      </c>
      <c r="AG235" s="149">
        <f t="shared" si="16"/>
        <v>0</v>
      </c>
      <c r="AK235" s="149"/>
    </row>
    <row r="236" spans="2:37">
      <c r="B236">
        <v>0</v>
      </c>
      <c r="O236">
        <v>0</v>
      </c>
      <c r="AG236" s="149">
        <f t="shared" si="16"/>
        <v>0</v>
      </c>
      <c r="AK236" s="149"/>
    </row>
    <row r="237" spans="2:37">
      <c r="B237">
        <v>0</v>
      </c>
      <c r="O237">
        <v>0</v>
      </c>
      <c r="AG237" s="149">
        <f t="shared" si="16"/>
        <v>0</v>
      </c>
      <c r="AK237" s="149"/>
    </row>
    <row r="238" spans="2:37">
      <c r="B238">
        <v>0</v>
      </c>
      <c r="O238">
        <v>0</v>
      </c>
      <c r="AG238" s="149">
        <f t="shared" si="16"/>
        <v>0</v>
      </c>
      <c r="AK238" s="149"/>
    </row>
    <row r="239" spans="2:37">
      <c r="B239">
        <v>0</v>
      </c>
      <c r="O239">
        <v>0</v>
      </c>
      <c r="AG239" s="149">
        <f t="shared" si="16"/>
        <v>0</v>
      </c>
      <c r="AK239" s="149"/>
    </row>
    <row r="240" spans="2:37">
      <c r="B240">
        <v>0</v>
      </c>
      <c r="O240">
        <v>0</v>
      </c>
      <c r="AG240" s="149">
        <f t="shared" si="16"/>
        <v>0</v>
      </c>
      <c r="AK240" s="149"/>
    </row>
    <row r="241" spans="2:37">
      <c r="B241">
        <v>0</v>
      </c>
      <c r="O241">
        <v>0</v>
      </c>
      <c r="AG241" s="149">
        <f t="shared" si="16"/>
        <v>0</v>
      </c>
      <c r="AK241" s="149"/>
    </row>
    <row r="242" spans="2:37">
      <c r="B242">
        <v>0</v>
      </c>
      <c r="O242">
        <v>0</v>
      </c>
      <c r="AG242" s="149">
        <f t="shared" si="16"/>
        <v>0</v>
      </c>
      <c r="AK242" s="149"/>
    </row>
    <row r="243" spans="2:37">
      <c r="B243">
        <v>0</v>
      </c>
      <c r="O243">
        <v>0</v>
      </c>
      <c r="AG243" s="149">
        <f t="shared" si="16"/>
        <v>0</v>
      </c>
      <c r="AK243" s="149"/>
    </row>
    <row r="244" spans="2:37">
      <c r="B244">
        <v>0</v>
      </c>
      <c r="O244">
        <v>0</v>
      </c>
      <c r="AG244" s="149">
        <f t="shared" si="16"/>
        <v>0</v>
      </c>
      <c r="AK244" s="149"/>
    </row>
    <row r="245" spans="2:37">
      <c r="B245">
        <v>0</v>
      </c>
      <c r="O245">
        <v>0</v>
      </c>
      <c r="AG245" s="149">
        <f t="shared" si="16"/>
        <v>0</v>
      </c>
      <c r="AK245" s="149"/>
    </row>
    <row r="246" spans="2:37">
      <c r="B246">
        <v>0</v>
      </c>
      <c r="O246">
        <v>0</v>
      </c>
      <c r="AG246" s="149">
        <f t="shared" si="16"/>
        <v>0</v>
      </c>
      <c r="AK246" s="149"/>
    </row>
    <row r="247" spans="2:37">
      <c r="B247">
        <v>0</v>
      </c>
      <c r="O247">
        <v>0</v>
      </c>
      <c r="AG247" s="149">
        <f t="shared" si="16"/>
        <v>0</v>
      </c>
      <c r="AK247" s="149"/>
    </row>
    <row r="248" spans="2:37">
      <c r="B248">
        <v>0</v>
      </c>
      <c r="O248">
        <v>0</v>
      </c>
      <c r="AG248" s="149">
        <f t="shared" ref="AG248:AG265" si="17">AF162-AC162</f>
        <v>0</v>
      </c>
      <c r="AK248" s="149"/>
    </row>
    <row r="249" spans="2:37">
      <c r="B249">
        <v>0</v>
      </c>
      <c r="O249">
        <v>0</v>
      </c>
      <c r="AG249" s="149">
        <f t="shared" si="17"/>
        <v>0</v>
      </c>
      <c r="AK249" s="149"/>
    </row>
    <row r="250" spans="2:37">
      <c r="B250">
        <v>0</v>
      </c>
      <c r="O250">
        <v>0</v>
      </c>
      <c r="AG250" s="149">
        <f t="shared" si="17"/>
        <v>0</v>
      </c>
      <c r="AK250" s="149"/>
    </row>
    <row r="251" spans="2:37">
      <c r="B251">
        <v>0</v>
      </c>
      <c r="O251">
        <v>0</v>
      </c>
      <c r="AG251" s="149">
        <f t="shared" si="17"/>
        <v>0</v>
      </c>
      <c r="AK251" s="149"/>
    </row>
    <row r="252" spans="2:37">
      <c r="B252">
        <v>0</v>
      </c>
      <c r="O252">
        <v>0</v>
      </c>
      <c r="AG252" s="149">
        <f t="shared" si="17"/>
        <v>0</v>
      </c>
      <c r="AK252" s="149"/>
    </row>
    <row r="253" spans="2:37">
      <c r="B253">
        <v>0</v>
      </c>
      <c r="O253">
        <v>0</v>
      </c>
      <c r="AG253" s="149">
        <f t="shared" si="17"/>
        <v>0</v>
      </c>
      <c r="AK253" s="149"/>
    </row>
    <row r="254" spans="2:37">
      <c r="B254">
        <v>0</v>
      </c>
      <c r="O254">
        <v>0</v>
      </c>
      <c r="AG254" s="149">
        <f t="shared" si="17"/>
        <v>0</v>
      </c>
      <c r="AK254" s="149"/>
    </row>
    <row r="255" spans="2:37">
      <c r="B255">
        <v>0</v>
      </c>
      <c r="O255">
        <v>0</v>
      </c>
      <c r="AG255" s="149">
        <f t="shared" si="17"/>
        <v>0</v>
      </c>
      <c r="AK255" s="149"/>
    </row>
    <row r="256" spans="2:37">
      <c r="B256">
        <v>0</v>
      </c>
      <c r="O256">
        <v>0</v>
      </c>
      <c r="AG256" s="149">
        <f t="shared" si="17"/>
        <v>0</v>
      </c>
      <c r="AK256" s="149"/>
    </row>
    <row r="257" spans="2:37">
      <c r="B257">
        <v>0</v>
      </c>
      <c r="O257">
        <v>0</v>
      </c>
      <c r="AG257" s="149">
        <f t="shared" si="17"/>
        <v>0</v>
      </c>
      <c r="AK257" s="149"/>
    </row>
    <row r="258" spans="2:37">
      <c r="B258">
        <v>0</v>
      </c>
      <c r="O258">
        <v>0</v>
      </c>
      <c r="AG258" s="149">
        <f t="shared" si="17"/>
        <v>0</v>
      </c>
      <c r="AK258" s="149"/>
    </row>
    <row r="259" spans="2:37">
      <c r="B259">
        <v>0</v>
      </c>
      <c r="O259">
        <v>0</v>
      </c>
      <c r="AG259" s="149">
        <f t="shared" si="17"/>
        <v>0</v>
      </c>
      <c r="AK259" s="149"/>
    </row>
    <row r="260" spans="2:37">
      <c r="B260">
        <v>0</v>
      </c>
      <c r="O260">
        <v>0</v>
      </c>
      <c r="AG260" s="149">
        <f t="shared" si="17"/>
        <v>0</v>
      </c>
      <c r="AK260" s="149"/>
    </row>
    <row r="261" spans="2:37">
      <c r="B261">
        <v>0</v>
      </c>
      <c r="O261">
        <v>0</v>
      </c>
      <c r="AG261" s="149">
        <f t="shared" si="17"/>
        <v>0</v>
      </c>
      <c r="AK261" s="149"/>
    </row>
    <row r="262" spans="2:37">
      <c r="B262">
        <v>0</v>
      </c>
      <c r="O262">
        <v>0</v>
      </c>
      <c r="AG262" s="149">
        <f t="shared" si="17"/>
        <v>0</v>
      </c>
      <c r="AK262" s="149"/>
    </row>
    <row r="263" spans="2:37">
      <c r="B263">
        <v>0</v>
      </c>
      <c r="O263">
        <v>0</v>
      </c>
      <c r="AG263" s="149">
        <f t="shared" si="17"/>
        <v>0</v>
      </c>
      <c r="AK263" s="149"/>
    </row>
    <row r="264" spans="2:37">
      <c r="B264">
        <v>0</v>
      </c>
      <c r="O264">
        <v>0</v>
      </c>
      <c r="AG264" s="149">
        <f t="shared" si="17"/>
        <v>0</v>
      </c>
      <c r="AK264" s="149"/>
    </row>
    <row r="265" spans="2:37">
      <c r="B265">
        <v>0</v>
      </c>
      <c r="O265">
        <v>0</v>
      </c>
      <c r="AG265" s="149">
        <f t="shared" si="17"/>
        <v>0</v>
      </c>
      <c r="AK265" s="149"/>
    </row>
  </sheetData>
  <autoFilter ref="O1:AB1" xr:uid="{9E3B96B8-F57B-4680-97E6-ECC2E53B62CB}">
    <sortState xmlns:xlrd2="http://schemas.microsoft.com/office/spreadsheetml/2017/richdata2" ref="O2:AB73">
      <sortCondition descending="1" ref="T1"/>
    </sortState>
  </autoFilter>
  <hyperlinks>
    <hyperlink ref="B2" r:id="rId1" display="http://www.espn.com/golf/player/_/id/3448/dustin-johnson" xr:uid="{51561BFB-7472-4B91-B4F4-AAAC308A8A50}"/>
    <hyperlink ref="B3" r:id="rId2" display="http://www.espn.com/golf/player/_/id/5860/hideki-matsuyama" xr:uid="{924D9C2C-D720-4E5B-92A4-C044820252C0}"/>
    <hyperlink ref="B4" r:id="rId3" display="http://www.espn.com/golf/player/_/id/11099/joaquin-niemann" xr:uid="{C99AB04B-F401-4CCE-89E3-93885E91D9DA}"/>
    <hyperlink ref="B5" r:id="rId4" display="http://www.espn.com/golf/player/_/id/6931/mackenzie-hughes" xr:uid="{C7A1DA85-F1D9-480C-A996-8246A2C0A7A5}"/>
    <hyperlink ref="B6" r:id="rId5" display="http://www.espn.com/golf/player/_/id/388/adam-scott" xr:uid="{2DC9CB78-CF34-4AB1-AD5F-E74C43CCCB75}"/>
    <hyperlink ref="B7" r:id="rId6" display="http://www.espn.com/golf/player/_/id/9780/jon-rahm" xr:uid="{32B38B57-D180-4A67-9F27-03235B59AC4E}"/>
    <hyperlink ref="B8" r:id="rId7" display="http://www.espn.com/golf/player/_/id/10404/sebastian-munoz" xr:uid="{A315BF2A-98B6-466F-9A27-C5EBA7087ED8}"/>
    <hyperlink ref="B9" r:id="rId8" display="http://www.espn.com/golf/player/_/id/780/bubba-watson" xr:uid="{025861F6-685C-4F6E-B929-D18A4D51EAFF}"/>
    <hyperlink ref="B10" r:id="rId9" display="http://www.espn.com/golf/player/_/id/2552/kevin-kisner" xr:uid="{AAF492F9-C112-466B-BCB9-A0ED75128F3F}"/>
    <hyperlink ref="B11" r:id="rId10" display="http://www.espn.com/golf/player/_/id/3454/brendon-todd" xr:uid="{B17C88D1-D4AC-4396-96CF-7DE3B9DB769D}"/>
    <hyperlink ref="B12" r:id="rId11" display="http://www.espn.com/golf/player/_/id/3470/rory-mcilroy" xr:uid="{2DDB6E02-A446-4955-B3ED-C71E39EF2733}"/>
    <hyperlink ref="B13" r:id="rId12" display="http://www.espn.com/golf/player/_/id/9037/matthew-fitzpatrick" xr:uid="{181ED3E9-062D-46C0-82B3-E9A7F3BDCBF7}"/>
    <hyperlink ref="B14" r:id="rId13" display="http://www.espn.com/golf/player/_/id/5409/russell-henley" xr:uid="{B08C98B8-F9CC-4AD8-A43E-BD5E3AF1D107}"/>
    <hyperlink ref="B15" r:id="rId14" display="http://www.espn.com/golf/player/_/id/5962/lanto-griffin" xr:uid="{32527486-94FC-4E44-AB5E-C9D21474B62E}"/>
    <hyperlink ref="B16" r:id="rId15" display="http://www.espn.com/golf/player/_/id/3317/jason-kokrak" xr:uid="{40F30E8C-649A-45E1-B479-5721A8F103E8}"/>
    <hyperlink ref="B17" r:id="rId16" display="http://www.espn.com/golf/player/_/id/1225/brian-harman" xr:uid="{2F24DF48-582B-4C32-B3E1-001EA8DC5AF5}"/>
    <hyperlink ref="B18" r:id="rId17" display="http://www.espn.com/golf/player/_/id/9261/abraham-ancer" xr:uid="{004B31E5-25C8-4DC9-90F6-179D7806F3EC}"/>
    <hyperlink ref="B19" r:id="rId18" display="http://www.espn.com/golf/player/_/id/5553/tyrrell-hatton" xr:uid="{AF987F8D-6649-4285-A3A9-19B20DB10B37}"/>
    <hyperlink ref="B20" r:id="rId19" display="http://www.espn.com/golf/player/_/id/2230/tony-finau" xr:uid="{65684D51-498E-4F4D-8749-F07D14BFCB5D}"/>
    <hyperlink ref="B21" r:id="rId20" display="http://www.espn.com/golf/player/_/id/6007/patrick-cantlay" xr:uid="{0161A783-58AB-4C9C-B428-5DB445B713EE}"/>
    <hyperlink ref="B22" r:id="rId21" display="http://www.espn.com/golf/player/_/id/5285/byeong-hun-an" xr:uid="{5E0982A9-C085-4A96-9ECB-626E745C6B26}"/>
    <hyperlink ref="B23" r:id="rId22" display="http://www.espn.com/golf/player/_/id/5408/harris-english" xr:uid="{7F907BE4-9E04-425E-AF75-C0F2CDE0B692}"/>
    <hyperlink ref="B24" r:id="rId23" display="http://www.espn.com/golf/player/_/id/9126/corey-conners" xr:uid="{842BBC4C-2A96-474D-A536-062486176649}"/>
    <hyperlink ref="B25" r:id="rId24" display="http://www.espn.com/golf/player/_/id/1651/billy-horschel" xr:uid="{2DBA7E73-A602-498D-B772-AB672A30476F}"/>
    <hyperlink ref="B26" r:id="rId25" display="http://www.espn.com/golf/player/_/id/1293/louis-oosthuizen" xr:uid="{0AFCFA69-E771-4095-83C9-850F7AAC9E3B}"/>
    <hyperlink ref="B27" r:id="rId26" display="http://www.espn.com/golf/player/_/id/9131/cameron-smith" xr:uid="{1628067B-3581-457E-B222-21884BAAD702}"/>
    <hyperlink ref="B28" r:id="rId27" display="http://www.espn.com/golf/player/_/id/5167/dylan-frittelli" xr:uid="{2A075EA5-9009-4A6B-9292-34CCAE3335A7}"/>
    <hyperlink ref="B29" r:id="rId28" display="http://www.espn.com/golf/player/_/id/9025/daniel-berger" xr:uid="{00BEFEC0-F10F-4B25-BE1E-21F339BB186A}"/>
    <hyperlink ref="B30" r:id="rId29" display="http://www.espn.com/golf/player/_/id/9143/mark-hubbard" xr:uid="{F1FD717C-D7D3-42B8-B508-CE087B18D2B5}"/>
    <hyperlink ref="B31" r:id="rId30" display="http://www.espn.com/golf/player/_/id/9804/richy-werenski" xr:uid="{67CE7953-420D-438B-ABCC-6DBB90312360}"/>
    <hyperlink ref="B32" r:id="rId31" display="http://www.espn.com/golf/player/_/id/8973/max-homa" xr:uid="{61AD3B37-4498-4FED-A000-D994AFEABFEB}"/>
    <hyperlink ref="B33" r:id="rId32" display="http://www.espn.com/golf/player/_/id/72/paul-casey" xr:uid="{4B69E1A1-5FE3-461F-A7D2-2824B89D0A1E}"/>
    <hyperlink ref="B34" r:id="rId33" display="http://www.espn.com/golf/player/_/id/5532/carlos-ortiz" xr:uid="{65E607BE-18C6-4512-A057-C90AF0416042}"/>
    <hyperlink ref="B35" r:id="rId34" display="http://www.espn.com/golf/player/_/id/5579/patrick-reed" xr:uid="{5AE238EB-69CF-4B98-9E0D-385213CC8E88}"/>
    <hyperlink ref="B36" r:id="rId35" display="http://www.espn.com/golf/player/_/id/3598/jim-herman" xr:uid="{F535337F-62C1-4AE3-88A4-071F22808067}"/>
    <hyperlink ref="B37" r:id="rId36" display="http://www.espn.com/golf/player/_/id/3832/alexander-noren" xr:uid="{A72546CA-BA34-44F8-97AF-8DBC1DE6D08D}"/>
    <hyperlink ref="B38" r:id="rId37" display="http://www.espn.com/golf/player/_/id/10592/collin-morikawa" xr:uid="{4275C429-DE44-4394-AA25-47ADFB782FBD}"/>
    <hyperlink ref="B39" r:id="rId38" display="http://www.espn.com/golf/player/_/id/318/kevin-na" xr:uid="{7B98B284-24AC-4865-83CE-B29CF3F9A554}"/>
    <hyperlink ref="B40" r:id="rId39" display="http://www.espn.com/golf/player/_/id/3688/michael-thompson" xr:uid="{62E26FD1-90CF-478E-A42A-EA5C1185B607}"/>
    <hyperlink ref="B41" r:id="rId40" display="http://www.espn.com/golf/player/_/id/4364873/viktor-hovland" xr:uid="{7C14BBE6-54A5-4521-9F48-79046C6B4AE9}"/>
    <hyperlink ref="B42" r:id="rId41" display="http://www.espn.com/golf/player/_/id/4412121/matthew-wolff" xr:uid="{46E6988C-A458-4319-92FE-C6B205775243}"/>
    <hyperlink ref="B43" r:id="rId42" display="http://www.espn.com/golf/player/_/id/10140/xander-schauffele" xr:uid="{6C7805DC-AE57-47BE-A627-E68BA0B7B255}"/>
    <hyperlink ref="B44" r:id="rId43" display="http://www.espn.com/golf/player/_/id/9531/robby-shelton" xr:uid="{A4F6D7EA-D85F-4E32-8F63-9ECAA2E320B7}"/>
    <hyperlink ref="B45" r:id="rId44" display="http://www.espn.com/golf/player/_/id/4848/justin-thomas" xr:uid="{CC9A3095-1396-406B-81F3-E33F85ED10B2}"/>
    <hyperlink ref="B46" r:id="rId45" display="http://www.espn.com/golf/player/_/id/3596/brendan-steele" xr:uid="{6A37357E-E8CE-4C68-BD06-673A8EB973CA}"/>
    <hyperlink ref="B47" r:id="rId46" display="http://www.espn.com/golf/player/_/id/10046/bryson-dechambeau" xr:uid="{98DB0E2B-D3F6-4EC3-80C7-5717F2D5DB61}"/>
    <hyperlink ref="B48" r:id="rId47" display="http://www.espn.com/golf/player/_/id/208/charles-howell-iii" xr:uid="{7151AAD9-1DFC-4DCA-818D-AC228DC9C3B1}"/>
    <hyperlink ref="B49" r:id="rId48" display="http://www.espn.com/golf/player/_/id/6196/joel-dahmen" xr:uid="{B4A08206-6601-4EA9-858E-C2EC2233C371}"/>
    <hyperlink ref="B50" r:id="rId49" display="http://www.espn.com/golf/player/_/id/9478/scottie-scheffler" xr:uid="{700C3133-9607-445E-BCCB-85751AC0C24D}"/>
    <hyperlink ref="B51" r:id="rId50" display="http://www.espn.com/golf/player/_/id/5548/adam-hadwin" xr:uid="{28277B27-F663-4014-AB65-AAC89A918665}"/>
    <hyperlink ref="B52" r:id="rId51" display="http://www.espn.com/golf/player/_/id/3550/gary-woodland" xr:uid="{9E96ED48-B750-4A7F-9CCA-5BFE06FE9082}"/>
    <hyperlink ref="B53" r:id="rId52" display="http://www.espn.com/golf/player/_/id/3950/danny-lee" xr:uid="{F6E0586A-6475-4FA2-B106-7A2D7131DFFA}"/>
    <hyperlink ref="B54" r:id="rId53" display="http://www.espn.com/golf/player/_/id/4844/harry-higgs" xr:uid="{C148F049-800D-40E7-A6D3-E88FDBFFEF4C}"/>
    <hyperlink ref="B55" r:id="rId54" display="http://www.espn.com/golf/player/_/id/6086/tom-hoge" xr:uid="{BA08D8CC-1E36-46CB-BF15-B0D9F567DEF0}"/>
    <hyperlink ref="B56" r:id="rId55" display="http://www.espn.com/golf/player/_/id/257/matt-kuchar" xr:uid="{BF65CB0D-DFD8-4774-BDDF-BC73A60A589A}"/>
    <hyperlink ref="B57" r:id="rId56" display="http://www.espn.com/golf/player/_/id/462/tiger-woods" xr:uid="{4F0BD0AA-E34F-433F-8C86-A73515C1DC1D}"/>
    <hyperlink ref="B58" r:id="rId57" display="http://www.espn.com/golf/player/_/id/9530/maverick-mcnealy" xr:uid="{68D4B64D-8355-4621-9397-419B16D5356C}"/>
    <hyperlink ref="B59" r:id="rId58" display="http://www.espn.com/golf/player/_/id/3792/nick-taylor" xr:uid="{EFDF2066-FD65-4CD8-B3AF-E67D9553E966}"/>
    <hyperlink ref="B60" r:id="rId59" display="http://www.espn.com/golf/player/_/id/11098/cameron-champ" xr:uid="{DE9C2746-1E26-4720-AF6D-90A92DB69AC7}"/>
    <hyperlink ref="B61" r:id="rId60" display="http://www.espn.com/golf/player/_/id/6015/adam-long" xr:uid="{6AE86A45-6BA9-4F81-89C0-CA676A422521}"/>
    <hyperlink ref="B62" r:id="rId61" display="http://www.espn.com/golf/player/_/id/962/ryan-palmer" xr:uid="{487CC69C-D1D1-4D26-9723-705965314FD1}"/>
    <hyperlink ref="B63" r:id="rId62" display="http://www.espn.com/golf/player/_/id/9569/tyler-duncan" xr:uid="{7B889981-F7AC-42C7-BA34-FD7F9F1A7BF5}"/>
    <hyperlink ref="B64" r:id="rId63" display="http://www.espn.com/golf/player/_/id/1077/kevin-streelman" xr:uid="{E26A6120-1C28-43E3-A363-4F7A41770148}"/>
    <hyperlink ref="B65" r:id="rId64" display="http://www.espn.com/golf/player/_/id/10505/jt-poston" xr:uid="{E83B5C75-5268-47B5-9AB9-F631C391CC89}"/>
    <hyperlink ref="B66" r:id="rId65" display="http://www.espn.com/golf/player/_/id/11382/sungjae-im" xr:uid="{D6FD2134-379A-4AB8-8D3A-39B8BEAA66BA}"/>
    <hyperlink ref="B67" r:id="rId66" display="http://www.espn.com/golf/player/_/id/9513/talor-gooch" xr:uid="{22AEEB0C-518B-4D8D-AB5B-055A5A63479E}"/>
    <hyperlink ref="B68" r:id="rId67" display="http://www.espn.com/golf/player/_/id/4682/andrew-landry" xr:uid="{B98F653C-0BFD-4B7A-9AC0-C57439A7FE41}"/>
    <hyperlink ref="B69" r:id="rId68" display="http://www.espn.com/golf/player/_/id/1680/jason-day" xr:uid="{314AC191-5E6C-42C8-8752-CEF58BCF735C}"/>
    <hyperlink ref="B70" r:id="rId69" display="http://www.espn.com/golf/player/_/id/3351/marc-leishman" xr:uid="{4FD617F6-F1B8-404F-B08D-509BA1AF54BF}"/>
  </hyperlinks>
  <pageMargins left="0.7" right="0.7" top="0.75" bottom="0.75" header="0.3" footer="0.3"/>
  <pageSetup orientation="portrait" r:id="rId70"/>
  <drawing r:id="rId7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133"/>
  <sheetViews>
    <sheetView workbookViewId="0">
      <selection activeCell="I2" sqref="I2:I156"/>
    </sheetView>
  </sheetViews>
  <sheetFormatPr defaultColWidth="10.85546875" defaultRowHeight="15"/>
  <cols>
    <col min="1" max="1" width="17" style="1" bestFit="1" customWidth="1"/>
    <col min="2" max="2" width="8.85546875" style="1" bestFit="1" customWidth="1"/>
    <col min="3" max="3" width="9.42578125" style="1" bestFit="1" customWidth="1"/>
    <col min="4" max="4" width="17.140625" style="1" bestFit="1" customWidth="1"/>
    <col min="5" max="5" width="19" style="1" bestFit="1" customWidth="1"/>
    <col min="6" max="16384" width="10.85546875" style="1"/>
  </cols>
  <sheetData>
    <row r="1" spans="1:5">
      <c r="A1" s="1" t="s">
        <v>325</v>
      </c>
      <c r="B1" s="1" t="s">
        <v>1224</v>
      </c>
      <c r="C1" s="1" t="s">
        <v>1225</v>
      </c>
      <c r="D1" s="1" t="s">
        <v>1226</v>
      </c>
      <c r="E1" s="1" t="s">
        <v>1227</v>
      </c>
    </row>
    <row r="2" spans="1:5">
      <c r="A2" s="1" t="s">
        <v>58</v>
      </c>
      <c r="B2" s="1">
        <v>107</v>
      </c>
      <c r="C2" s="1">
        <v>119</v>
      </c>
      <c r="D2" s="1">
        <v>3.43</v>
      </c>
      <c r="E2" s="1">
        <v>88</v>
      </c>
    </row>
    <row r="3" spans="1:5">
      <c r="A3" s="1" t="s">
        <v>44</v>
      </c>
      <c r="B3" s="1">
        <v>125</v>
      </c>
      <c r="C3" s="1">
        <v>73</v>
      </c>
      <c r="D3" s="1">
        <v>3.67</v>
      </c>
      <c r="E3" s="1">
        <v>130</v>
      </c>
    </row>
    <row r="4" spans="1:5">
      <c r="A4" s="1" t="s">
        <v>60</v>
      </c>
      <c r="B4" s="1">
        <v>38</v>
      </c>
      <c r="C4" s="1">
        <v>177</v>
      </c>
      <c r="D4" s="1">
        <v>3.18</v>
      </c>
      <c r="E4" s="1">
        <v>139</v>
      </c>
    </row>
    <row r="5" spans="1:5">
      <c r="A5" s="1" t="s">
        <v>268</v>
      </c>
      <c r="B5" s="1">
        <v>85</v>
      </c>
      <c r="C5" s="1">
        <v>97</v>
      </c>
      <c r="D5" s="1">
        <v>3.64</v>
      </c>
      <c r="E5" s="1">
        <v>20</v>
      </c>
    </row>
    <row r="6" spans="1:5">
      <c r="A6" s="1" t="s">
        <v>49</v>
      </c>
      <c r="B6" s="1">
        <v>18</v>
      </c>
      <c r="C6" s="1">
        <v>11</v>
      </c>
      <c r="D6" s="1">
        <v>4.2</v>
      </c>
      <c r="E6" s="1">
        <v>58</v>
      </c>
    </row>
    <row r="7" spans="1:5">
      <c r="A7" s="1" t="s">
        <v>214</v>
      </c>
      <c r="B7" s="1">
        <v>54</v>
      </c>
      <c r="C7" s="1">
        <v>1</v>
      </c>
      <c r="D7" s="1">
        <v>4.79</v>
      </c>
      <c r="E7" s="1">
        <v>2</v>
      </c>
    </row>
    <row r="8" spans="1:5">
      <c r="A8" s="1" t="s">
        <v>223</v>
      </c>
      <c r="B8" s="1">
        <v>28</v>
      </c>
      <c r="C8" s="1">
        <v>39</v>
      </c>
      <c r="D8" s="1">
        <v>3.93</v>
      </c>
      <c r="E8" s="1">
        <v>59</v>
      </c>
    </row>
    <row r="9" spans="1:5">
      <c r="A9" s="1" t="s">
        <v>70</v>
      </c>
      <c r="B9" s="1">
        <v>95</v>
      </c>
      <c r="C9" s="1">
        <v>47</v>
      </c>
      <c r="D9" s="1">
        <v>3.83</v>
      </c>
      <c r="E9" s="1">
        <v>77</v>
      </c>
    </row>
    <row r="10" spans="1:5">
      <c r="A10" s="1" t="s">
        <v>64</v>
      </c>
      <c r="B10" s="1">
        <v>141</v>
      </c>
      <c r="C10" s="1">
        <v>159</v>
      </c>
      <c r="D10" s="1">
        <v>3.38</v>
      </c>
      <c r="E10" s="1">
        <v>68</v>
      </c>
    </row>
    <row r="11" spans="1:5">
      <c r="A11" s="1" t="s">
        <v>202</v>
      </c>
      <c r="B11" s="1">
        <v>115</v>
      </c>
      <c r="C11" s="1">
        <v>106</v>
      </c>
      <c r="D11" s="1">
        <v>3.57</v>
      </c>
      <c r="E11" s="1">
        <v>177</v>
      </c>
    </row>
    <row r="12" spans="1:5">
      <c r="A12" s="1" t="s">
        <v>161</v>
      </c>
      <c r="B12" s="1">
        <v>46</v>
      </c>
      <c r="C12" s="1">
        <v>138</v>
      </c>
      <c r="D12" s="1">
        <v>3.44</v>
      </c>
      <c r="E12" s="1">
        <v>83</v>
      </c>
    </row>
    <row r="13" spans="1:5">
      <c r="A13" s="1" t="s">
        <v>278</v>
      </c>
      <c r="B13" s="1">
        <v>71</v>
      </c>
      <c r="C13" s="1">
        <v>86</v>
      </c>
      <c r="D13" s="1">
        <v>3.66</v>
      </c>
      <c r="E13" s="1">
        <v>19</v>
      </c>
    </row>
    <row r="14" spans="1:5">
      <c r="A14" s="1" t="s">
        <v>267</v>
      </c>
      <c r="B14" s="1">
        <v>153</v>
      </c>
      <c r="C14" s="1">
        <v>32</v>
      </c>
      <c r="D14" s="1">
        <v>4</v>
      </c>
      <c r="E14" s="1">
        <v>14</v>
      </c>
    </row>
    <row r="15" spans="1:5">
      <c r="A15" s="1" t="s">
        <v>87</v>
      </c>
      <c r="B15" s="1">
        <v>184</v>
      </c>
      <c r="C15" s="1">
        <v>177</v>
      </c>
      <c r="D15" s="1">
        <v>3.19</v>
      </c>
      <c r="E15" s="1">
        <v>999</v>
      </c>
    </row>
    <row r="16" spans="1:5">
      <c r="A16" s="1" t="s">
        <v>54</v>
      </c>
      <c r="B16" s="1">
        <v>68</v>
      </c>
      <c r="C16" s="1">
        <v>63</v>
      </c>
      <c r="D16" s="1">
        <v>3.67</v>
      </c>
      <c r="E16" s="1">
        <v>4</v>
      </c>
    </row>
    <row r="17" spans="1:5">
      <c r="A17" s="1" t="s">
        <v>855</v>
      </c>
      <c r="B17" s="1">
        <v>142</v>
      </c>
      <c r="C17" s="1">
        <v>186</v>
      </c>
      <c r="D17" s="1">
        <v>3.07</v>
      </c>
      <c r="E17" s="1">
        <v>108</v>
      </c>
    </row>
    <row r="18" spans="1:5">
      <c r="A18" s="1" t="s">
        <v>163</v>
      </c>
      <c r="B18" s="1">
        <v>88</v>
      </c>
      <c r="C18" s="1">
        <v>58</v>
      </c>
      <c r="D18" s="1">
        <v>3.85</v>
      </c>
      <c r="E18" s="1">
        <v>185</v>
      </c>
    </row>
    <row r="19" spans="1:5">
      <c r="A19" s="1" t="s">
        <v>83</v>
      </c>
      <c r="B19" s="1">
        <v>198</v>
      </c>
      <c r="C19" s="1">
        <v>190</v>
      </c>
      <c r="D19" s="1">
        <v>3.06</v>
      </c>
      <c r="E19" s="1">
        <v>189</v>
      </c>
    </row>
    <row r="20" spans="1:5">
      <c r="A20" s="1" t="s">
        <v>130</v>
      </c>
      <c r="B20" s="1">
        <v>86</v>
      </c>
      <c r="C20" s="1">
        <v>136</v>
      </c>
      <c r="D20" s="1">
        <v>3.5</v>
      </c>
      <c r="E20" s="1">
        <v>95</v>
      </c>
    </row>
    <row r="21" spans="1:5">
      <c r="A21" s="1" t="s">
        <v>263</v>
      </c>
      <c r="B21" s="1">
        <v>19</v>
      </c>
      <c r="C21" s="1">
        <v>92</v>
      </c>
      <c r="D21" s="1">
        <v>3.6</v>
      </c>
      <c r="E21" s="1">
        <v>9</v>
      </c>
    </row>
    <row r="22" spans="1:5">
      <c r="A22" s="1" t="s">
        <v>150</v>
      </c>
      <c r="B22" s="1">
        <v>95</v>
      </c>
      <c r="C22" s="1">
        <v>76</v>
      </c>
      <c r="D22" s="1">
        <v>3.67</v>
      </c>
      <c r="E22" s="1">
        <v>96</v>
      </c>
    </row>
    <row r="23" spans="1:5">
      <c r="A23" s="1" t="s">
        <v>152</v>
      </c>
      <c r="B23" s="1">
        <v>110</v>
      </c>
      <c r="C23" s="1">
        <v>110</v>
      </c>
      <c r="D23" s="1">
        <v>0</v>
      </c>
      <c r="E23" s="1">
        <v>110</v>
      </c>
    </row>
    <row r="24" spans="1:5">
      <c r="A24" s="1" t="s">
        <v>261</v>
      </c>
      <c r="B24" s="1">
        <v>27</v>
      </c>
      <c r="C24" s="1">
        <v>18</v>
      </c>
      <c r="D24" s="1">
        <v>4.0999999999999996</v>
      </c>
      <c r="E24" s="1">
        <v>77</v>
      </c>
    </row>
    <row r="25" spans="1:5">
      <c r="A25" s="1" t="s">
        <v>190</v>
      </c>
      <c r="B25" s="1">
        <v>150</v>
      </c>
      <c r="C25" s="1">
        <v>147</v>
      </c>
      <c r="D25" s="1">
        <v>3.33</v>
      </c>
      <c r="E25" s="1">
        <v>181</v>
      </c>
    </row>
    <row r="26" spans="1:5">
      <c r="A26" s="1" t="s">
        <v>63</v>
      </c>
      <c r="B26" s="1">
        <v>101</v>
      </c>
      <c r="C26" s="1">
        <v>38</v>
      </c>
      <c r="D26" s="1">
        <v>4</v>
      </c>
      <c r="E26" s="1">
        <v>150</v>
      </c>
    </row>
    <row r="27" spans="1:5">
      <c r="A27" s="1" t="s">
        <v>225</v>
      </c>
      <c r="B27" s="1">
        <v>84</v>
      </c>
      <c r="C27" s="1">
        <v>59</v>
      </c>
      <c r="D27" s="1">
        <v>3.84</v>
      </c>
      <c r="E27" s="1">
        <v>65</v>
      </c>
    </row>
    <row r="28" spans="1:5">
      <c r="A28" s="1" t="s">
        <v>211</v>
      </c>
      <c r="B28" s="1">
        <v>78</v>
      </c>
      <c r="C28" s="1">
        <v>27</v>
      </c>
      <c r="D28" s="1">
        <v>4.03</v>
      </c>
      <c r="E28" s="1">
        <v>91</v>
      </c>
    </row>
    <row r="29" spans="1:5">
      <c r="A29" s="1" t="s">
        <v>189</v>
      </c>
      <c r="B29" s="1">
        <v>196</v>
      </c>
      <c r="C29" s="1">
        <v>101</v>
      </c>
      <c r="D29" s="1">
        <v>3.63</v>
      </c>
      <c r="E29" s="1">
        <v>178</v>
      </c>
    </row>
    <row r="30" spans="1:5">
      <c r="A30" s="1" t="s">
        <v>66</v>
      </c>
      <c r="B30" s="1">
        <v>26</v>
      </c>
      <c r="C30" s="1">
        <v>104</v>
      </c>
      <c r="D30" s="1">
        <v>3.58</v>
      </c>
      <c r="E30" s="1">
        <v>71</v>
      </c>
    </row>
    <row r="31" spans="1:5">
      <c r="A31" s="1" t="s">
        <v>95</v>
      </c>
      <c r="B31" s="1">
        <v>43</v>
      </c>
      <c r="C31" s="1">
        <v>159</v>
      </c>
      <c r="D31" s="1">
        <v>3.27</v>
      </c>
      <c r="E31" s="1">
        <v>102</v>
      </c>
    </row>
    <row r="32" spans="1:5">
      <c r="A32" s="1" t="s">
        <v>71</v>
      </c>
      <c r="B32" s="1">
        <v>191</v>
      </c>
      <c r="C32" s="1">
        <v>64</v>
      </c>
      <c r="D32" s="1">
        <v>3.77</v>
      </c>
      <c r="E32" s="1">
        <v>194</v>
      </c>
    </row>
    <row r="33" spans="1:5">
      <c r="A33" s="1" t="s">
        <v>245</v>
      </c>
      <c r="B33" s="1">
        <v>110</v>
      </c>
      <c r="C33" s="1">
        <v>110</v>
      </c>
      <c r="D33" s="1">
        <v>0</v>
      </c>
      <c r="E33" s="1">
        <v>110</v>
      </c>
    </row>
    <row r="34" spans="1:5">
      <c r="A34" s="1" t="s">
        <v>259</v>
      </c>
      <c r="B34" s="1">
        <v>19</v>
      </c>
      <c r="C34" s="1">
        <v>25</v>
      </c>
      <c r="D34" s="1">
        <v>4.03</v>
      </c>
      <c r="E34" s="1">
        <v>28</v>
      </c>
    </row>
    <row r="35" spans="1:5">
      <c r="A35" s="1" t="s">
        <v>231</v>
      </c>
      <c r="B35" s="1">
        <v>17</v>
      </c>
      <c r="C35" s="1">
        <v>70</v>
      </c>
      <c r="D35" s="1">
        <v>3.79</v>
      </c>
      <c r="E35" s="1">
        <v>107</v>
      </c>
    </row>
    <row r="36" spans="1:5">
      <c r="A36" s="1" t="s">
        <v>240</v>
      </c>
      <c r="B36" s="1">
        <v>61</v>
      </c>
      <c r="C36" s="1">
        <v>20</v>
      </c>
      <c r="D36" s="1">
        <v>4.18</v>
      </c>
      <c r="E36" s="1">
        <v>127</v>
      </c>
    </row>
    <row r="37" spans="1:5">
      <c r="A37" s="1" t="s">
        <v>69</v>
      </c>
      <c r="B37" s="1">
        <v>52</v>
      </c>
      <c r="C37" s="1">
        <v>86</v>
      </c>
      <c r="D37" s="1">
        <v>3.66</v>
      </c>
      <c r="E37" s="1">
        <v>39</v>
      </c>
    </row>
    <row r="38" spans="1:5">
      <c r="A38" s="1" t="s">
        <v>185</v>
      </c>
      <c r="B38" s="1">
        <v>185</v>
      </c>
      <c r="C38" s="1">
        <v>123</v>
      </c>
      <c r="D38" s="1">
        <v>3.41</v>
      </c>
      <c r="E38" s="1">
        <v>135</v>
      </c>
    </row>
    <row r="39" spans="1:5">
      <c r="A39" s="1" t="s">
        <v>255</v>
      </c>
      <c r="B39" s="1">
        <v>7</v>
      </c>
      <c r="C39" s="1">
        <v>138</v>
      </c>
      <c r="D39" s="1">
        <v>3.46</v>
      </c>
      <c r="E39" s="1">
        <v>1</v>
      </c>
    </row>
    <row r="40" spans="1:5">
      <c r="A40" s="1" t="s">
        <v>228</v>
      </c>
      <c r="B40" s="1">
        <v>50</v>
      </c>
      <c r="C40" s="1">
        <v>31</v>
      </c>
      <c r="D40" s="1">
        <v>4.08</v>
      </c>
      <c r="E40" s="1">
        <v>4</v>
      </c>
    </row>
    <row r="41" spans="1:5">
      <c r="A41" s="1" t="s">
        <v>31</v>
      </c>
      <c r="B41" s="1">
        <v>109</v>
      </c>
      <c r="C41" s="1">
        <v>30</v>
      </c>
      <c r="D41" s="1">
        <v>4.05</v>
      </c>
      <c r="E41" s="1">
        <v>90</v>
      </c>
    </row>
    <row r="42" spans="1:5">
      <c r="A42" s="1" t="s">
        <v>88</v>
      </c>
      <c r="B42" s="1">
        <v>62</v>
      </c>
      <c r="C42" s="1">
        <v>37</v>
      </c>
      <c r="D42" s="1">
        <v>3.94</v>
      </c>
      <c r="E42" s="1">
        <v>16</v>
      </c>
    </row>
    <row r="43" spans="1:5">
      <c r="A43" s="1" t="s">
        <v>143</v>
      </c>
      <c r="B43" s="1">
        <v>203</v>
      </c>
      <c r="C43" s="1">
        <v>137</v>
      </c>
      <c r="D43" s="1">
        <v>3.42</v>
      </c>
      <c r="E43" s="1">
        <v>169</v>
      </c>
    </row>
    <row r="44" spans="1:5">
      <c r="A44" s="1" t="s">
        <v>81</v>
      </c>
      <c r="B44" s="1">
        <v>6</v>
      </c>
      <c r="C44" s="1">
        <v>57</v>
      </c>
      <c r="D44" s="1">
        <v>3.85</v>
      </c>
      <c r="E44" s="1">
        <v>31</v>
      </c>
    </row>
    <row r="45" spans="1:5">
      <c r="A45" s="1" t="s">
        <v>57</v>
      </c>
      <c r="B45" s="1">
        <v>39</v>
      </c>
      <c r="C45" s="1">
        <v>95</v>
      </c>
      <c r="D45" s="1">
        <v>3.64</v>
      </c>
      <c r="E45" s="1">
        <v>80</v>
      </c>
    </row>
    <row r="46" spans="1:5">
      <c r="A46" s="1" t="s">
        <v>179</v>
      </c>
      <c r="B46" s="1">
        <v>123</v>
      </c>
      <c r="C46" s="1">
        <v>19</v>
      </c>
      <c r="D46" s="1">
        <v>4.07</v>
      </c>
      <c r="E46" s="1">
        <v>182</v>
      </c>
    </row>
    <row r="47" spans="1:5">
      <c r="A47" s="1" t="s">
        <v>40</v>
      </c>
      <c r="B47" s="1">
        <v>127</v>
      </c>
      <c r="C47" s="1">
        <v>82</v>
      </c>
      <c r="D47" s="1">
        <v>3.65</v>
      </c>
      <c r="E47" s="1">
        <v>69</v>
      </c>
    </row>
    <row r="48" spans="1:5">
      <c r="A48" s="1" t="s">
        <v>33</v>
      </c>
      <c r="B48" s="1">
        <v>192</v>
      </c>
      <c r="C48" s="1">
        <v>132</v>
      </c>
      <c r="D48" s="1">
        <v>3.51</v>
      </c>
      <c r="E48" s="1">
        <v>133</v>
      </c>
    </row>
    <row r="49" spans="1:5">
      <c r="A49" s="1" t="s">
        <v>68</v>
      </c>
      <c r="B49" s="1">
        <v>111</v>
      </c>
      <c r="C49" s="1">
        <v>62</v>
      </c>
      <c r="D49" s="1">
        <v>3.78</v>
      </c>
      <c r="E49" s="1">
        <v>83</v>
      </c>
    </row>
    <row r="50" spans="1:5">
      <c r="A50" s="1" t="s">
        <v>242</v>
      </c>
      <c r="B50" s="1">
        <v>138</v>
      </c>
      <c r="C50" s="1">
        <v>125</v>
      </c>
      <c r="D50" s="1">
        <v>3.38</v>
      </c>
      <c r="E50" s="1">
        <v>77</v>
      </c>
    </row>
    <row r="51" spans="1:5">
      <c r="A51" s="1" t="s">
        <v>252</v>
      </c>
      <c r="B51" s="1">
        <v>41</v>
      </c>
      <c r="C51" s="1">
        <v>13</v>
      </c>
      <c r="D51" s="1">
        <v>4.18</v>
      </c>
      <c r="E51" s="1">
        <v>110</v>
      </c>
    </row>
    <row r="52" spans="1:5">
      <c r="A52" s="1" t="s">
        <v>29</v>
      </c>
      <c r="B52" s="1">
        <v>56</v>
      </c>
      <c r="C52" s="1">
        <v>98</v>
      </c>
      <c r="D52" s="1">
        <v>3.6</v>
      </c>
      <c r="E52" s="1">
        <v>119</v>
      </c>
    </row>
    <row r="53" spans="1:5">
      <c r="A53" s="1" t="s">
        <v>65</v>
      </c>
      <c r="B53" s="1">
        <v>169</v>
      </c>
      <c r="C53" s="1">
        <v>179</v>
      </c>
      <c r="D53" s="1">
        <v>3.2</v>
      </c>
      <c r="E53" s="1">
        <v>199</v>
      </c>
    </row>
    <row r="54" spans="1:5">
      <c r="A54" s="1" t="s">
        <v>30</v>
      </c>
      <c r="B54" s="1">
        <v>121</v>
      </c>
      <c r="C54" s="1">
        <v>170</v>
      </c>
      <c r="D54" s="1">
        <v>3.27</v>
      </c>
      <c r="E54" s="1">
        <v>22</v>
      </c>
    </row>
    <row r="55" spans="1:5">
      <c r="A55" s="1" t="s">
        <v>149</v>
      </c>
      <c r="B55" s="1">
        <v>187</v>
      </c>
      <c r="C55" s="1">
        <v>107</v>
      </c>
      <c r="D55" s="1">
        <v>3.56</v>
      </c>
      <c r="E55" s="1">
        <v>184</v>
      </c>
    </row>
    <row r="56" spans="1:5">
      <c r="A56" s="1" t="s">
        <v>67</v>
      </c>
      <c r="B56" s="1">
        <v>110</v>
      </c>
      <c r="C56" s="1">
        <v>110</v>
      </c>
      <c r="D56" s="1">
        <v>0</v>
      </c>
      <c r="E56" s="1">
        <v>110</v>
      </c>
    </row>
    <row r="57" spans="1:5">
      <c r="A57" s="1" t="s">
        <v>265</v>
      </c>
      <c r="B57" s="1">
        <v>4</v>
      </c>
      <c r="C57" s="1">
        <v>17</v>
      </c>
      <c r="D57" s="1">
        <v>4.1900000000000004</v>
      </c>
      <c r="E57" s="1">
        <v>12</v>
      </c>
    </row>
    <row r="58" spans="1:5">
      <c r="A58" s="1" t="s">
        <v>861</v>
      </c>
      <c r="B58" s="1">
        <v>183</v>
      </c>
      <c r="C58" s="1">
        <v>209</v>
      </c>
      <c r="D58" s="1">
        <v>2.65</v>
      </c>
      <c r="E58" s="1">
        <v>182</v>
      </c>
    </row>
    <row r="59" spans="1:5">
      <c r="A59" s="1" t="s">
        <v>89</v>
      </c>
      <c r="B59" s="1">
        <v>82</v>
      </c>
      <c r="C59" s="1">
        <v>114</v>
      </c>
      <c r="D59" s="1">
        <v>3.46</v>
      </c>
      <c r="E59" s="1">
        <v>156</v>
      </c>
    </row>
    <row r="60" spans="1:5">
      <c r="A60" s="1" t="s">
        <v>96</v>
      </c>
      <c r="B60" s="1">
        <v>168</v>
      </c>
      <c r="C60" s="1">
        <v>157</v>
      </c>
      <c r="D60" s="1">
        <v>3.34</v>
      </c>
      <c r="E60" s="1">
        <v>156</v>
      </c>
    </row>
    <row r="61" spans="1:5">
      <c r="A61" s="1" t="s">
        <v>38</v>
      </c>
      <c r="B61" s="1">
        <v>160</v>
      </c>
      <c r="C61" s="1">
        <v>44</v>
      </c>
      <c r="D61" s="1">
        <v>3.88</v>
      </c>
      <c r="E61" s="1">
        <v>38</v>
      </c>
    </row>
    <row r="62" spans="1:5">
      <c r="A62" s="1" t="s">
        <v>272</v>
      </c>
      <c r="B62" s="1">
        <v>12</v>
      </c>
      <c r="C62" s="1">
        <v>10</v>
      </c>
      <c r="D62" s="1">
        <v>4.25</v>
      </c>
      <c r="E62" s="1">
        <v>13</v>
      </c>
    </row>
    <row r="63" spans="1:5">
      <c r="A63" s="1" t="s">
        <v>78</v>
      </c>
      <c r="B63" s="1">
        <v>28</v>
      </c>
      <c r="C63" s="1">
        <v>158</v>
      </c>
      <c r="D63" s="1">
        <v>3.34</v>
      </c>
      <c r="E63" s="1">
        <v>32</v>
      </c>
    </row>
    <row r="64" spans="1:5">
      <c r="A64" s="1" t="s">
        <v>74</v>
      </c>
      <c r="B64" s="1">
        <v>151</v>
      </c>
      <c r="C64" s="1">
        <v>166</v>
      </c>
      <c r="D64" s="1">
        <v>3.28</v>
      </c>
      <c r="E64" s="1">
        <v>59</v>
      </c>
    </row>
    <row r="65" spans="1:5">
      <c r="A65" s="1" t="s">
        <v>864</v>
      </c>
      <c r="B65" s="1">
        <v>110</v>
      </c>
      <c r="C65" s="1">
        <v>110</v>
      </c>
      <c r="D65" s="1">
        <v>0</v>
      </c>
      <c r="E65" s="1">
        <v>110</v>
      </c>
    </row>
    <row r="66" spans="1:5">
      <c r="A66" s="1" t="s">
        <v>298</v>
      </c>
      <c r="B66" s="1">
        <v>44</v>
      </c>
      <c r="C66" s="1">
        <v>49</v>
      </c>
      <c r="D66" s="1">
        <v>3.77</v>
      </c>
      <c r="E66" s="1">
        <v>76</v>
      </c>
    </row>
    <row r="67" spans="1:5">
      <c r="A67" s="1" t="s">
        <v>284</v>
      </c>
      <c r="B67" s="1">
        <v>167</v>
      </c>
      <c r="C67" s="1">
        <v>173</v>
      </c>
      <c r="D67" s="1">
        <v>3.15</v>
      </c>
      <c r="E67" s="1">
        <v>123</v>
      </c>
    </row>
    <row r="68" spans="1:5">
      <c r="A68" s="1" t="s">
        <v>180</v>
      </c>
      <c r="B68" s="1">
        <v>110</v>
      </c>
      <c r="C68" s="1">
        <v>110</v>
      </c>
      <c r="D68" s="1">
        <v>0</v>
      </c>
      <c r="E68" s="1">
        <v>110</v>
      </c>
    </row>
    <row r="69" spans="1:5">
      <c r="A69" s="1" t="s">
        <v>162</v>
      </c>
      <c r="B69" s="1">
        <v>64</v>
      </c>
      <c r="C69" s="1">
        <v>204</v>
      </c>
      <c r="D69" s="1">
        <v>2.91</v>
      </c>
      <c r="E69" s="1">
        <v>113</v>
      </c>
    </row>
    <row r="70" spans="1:5">
      <c r="A70" s="1" t="s">
        <v>178</v>
      </c>
      <c r="B70" s="1">
        <v>120</v>
      </c>
      <c r="C70" s="1">
        <v>183</v>
      </c>
      <c r="D70" s="1">
        <v>3.15</v>
      </c>
      <c r="E70" s="1">
        <v>113</v>
      </c>
    </row>
    <row r="71" spans="1:5">
      <c r="A71" s="1" t="s">
        <v>862</v>
      </c>
      <c r="B71" s="1">
        <v>198</v>
      </c>
      <c r="C71" s="1">
        <v>189</v>
      </c>
      <c r="D71" s="1">
        <v>3.08</v>
      </c>
      <c r="E71" s="1">
        <v>191</v>
      </c>
    </row>
    <row r="72" spans="1:5">
      <c r="A72" s="1" t="s">
        <v>1228</v>
      </c>
      <c r="B72" s="1">
        <v>170</v>
      </c>
      <c r="C72" s="1">
        <v>149</v>
      </c>
      <c r="D72" s="1">
        <v>3.32</v>
      </c>
      <c r="E72" s="1">
        <v>185</v>
      </c>
    </row>
    <row r="73" spans="1:5">
      <c r="A73" s="1" t="s">
        <v>61</v>
      </c>
      <c r="B73" s="1">
        <v>139</v>
      </c>
      <c r="C73" s="1">
        <v>200</v>
      </c>
      <c r="D73" s="1">
        <v>2.8</v>
      </c>
      <c r="E73" s="1">
        <v>148</v>
      </c>
    </row>
    <row r="74" spans="1:5">
      <c r="A74" s="1" t="s">
        <v>35</v>
      </c>
      <c r="B74" s="1">
        <v>157</v>
      </c>
      <c r="C74" s="1">
        <v>107</v>
      </c>
      <c r="D74" s="1">
        <v>3.56</v>
      </c>
      <c r="E74" s="1">
        <v>152</v>
      </c>
    </row>
    <row r="75" spans="1:5">
      <c r="A75" s="1" t="s">
        <v>337</v>
      </c>
      <c r="B75" s="1">
        <v>110</v>
      </c>
      <c r="C75" s="1">
        <v>110</v>
      </c>
      <c r="D75" s="1">
        <v>0</v>
      </c>
      <c r="E75" s="1">
        <v>110</v>
      </c>
    </row>
    <row r="76" spans="1:5">
      <c r="A76" s="1" t="s">
        <v>216</v>
      </c>
      <c r="B76" s="1">
        <v>181</v>
      </c>
      <c r="C76" s="1">
        <v>198</v>
      </c>
      <c r="D76" s="1">
        <v>2.89</v>
      </c>
      <c r="E76" s="1">
        <v>161</v>
      </c>
    </row>
    <row r="77" spans="1:5">
      <c r="A77" s="1" t="s">
        <v>250</v>
      </c>
      <c r="B77" s="1">
        <v>110</v>
      </c>
      <c r="C77" s="1">
        <v>110</v>
      </c>
      <c r="D77" s="1">
        <v>0</v>
      </c>
      <c r="E77" s="1">
        <v>110</v>
      </c>
    </row>
    <row r="78" spans="1:5">
      <c r="A78" s="1" t="s">
        <v>285</v>
      </c>
      <c r="B78" s="1">
        <v>16</v>
      </c>
      <c r="C78" s="1">
        <v>34</v>
      </c>
      <c r="D78" s="1">
        <v>3.98</v>
      </c>
      <c r="E78" s="1">
        <v>40</v>
      </c>
    </row>
    <row r="79" spans="1:5">
      <c r="A79" s="1" t="s">
        <v>304</v>
      </c>
      <c r="B79" s="1">
        <v>110</v>
      </c>
      <c r="C79" s="1">
        <v>110</v>
      </c>
      <c r="D79" s="1">
        <v>0</v>
      </c>
      <c r="E79" s="1">
        <v>110</v>
      </c>
    </row>
    <row r="80" spans="1:5">
      <c r="A80" s="1" t="s">
        <v>213</v>
      </c>
      <c r="B80" s="1">
        <v>119</v>
      </c>
      <c r="C80" s="1">
        <v>70</v>
      </c>
      <c r="D80" s="1">
        <v>3.67</v>
      </c>
      <c r="E80" s="1">
        <v>66</v>
      </c>
    </row>
    <row r="81" spans="1:5">
      <c r="A81" s="1" t="s">
        <v>251</v>
      </c>
      <c r="B81" s="1">
        <v>40</v>
      </c>
      <c r="C81" s="1">
        <v>79</v>
      </c>
      <c r="D81" s="1">
        <v>3.7</v>
      </c>
      <c r="E81" s="1">
        <v>47</v>
      </c>
    </row>
    <row r="82" spans="1:5">
      <c r="A82" s="1" t="s">
        <v>148</v>
      </c>
      <c r="B82" s="1">
        <v>90</v>
      </c>
      <c r="C82" s="1">
        <v>174</v>
      </c>
      <c r="D82" s="1">
        <v>3.22</v>
      </c>
      <c r="E82" s="1">
        <v>163</v>
      </c>
    </row>
    <row r="83" spans="1:5">
      <c r="A83" s="1" t="s">
        <v>167</v>
      </c>
      <c r="B83" s="1">
        <v>159</v>
      </c>
      <c r="C83" s="1">
        <v>164</v>
      </c>
      <c r="D83" s="1">
        <v>3.26</v>
      </c>
      <c r="E83" s="1">
        <v>82</v>
      </c>
    </row>
    <row r="84" spans="1:5">
      <c r="A84" s="1" t="s">
        <v>85</v>
      </c>
      <c r="B84" s="1">
        <v>69</v>
      </c>
      <c r="C84" s="1">
        <v>152</v>
      </c>
      <c r="D84" s="1">
        <v>3.37</v>
      </c>
      <c r="E84" s="1">
        <v>15</v>
      </c>
    </row>
    <row r="85" spans="1:5">
      <c r="A85" s="1" t="s">
        <v>171</v>
      </c>
      <c r="B85" s="1">
        <v>110</v>
      </c>
      <c r="C85" s="1">
        <v>110</v>
      </c>
      <c r="D85" s="1">
        <v>0</v>
      </c>
      <c r="E85" s="1">
        <v>110</v>
      </c>
    </row>
    <row r="86" spans="1:5">
      <c r="A86" s="1" t="s">
        <v>264</v>
      </c>
      <c r="B86" s="1">
        <v>58</v>
      </c>
      <c r="C86" s="1">
        <v>24</v>
      </c>
      <c r="D86" s="1">
        <v>4.12</v>
      </c>
      <c r="E86" s="1">
        <v>34</v>
      </c>
    </row>
    <row r="87" spans="1:5">
      <c r="A87" s="1" t="s">
        <v>226</v>
      </c>
      <c r="B87" s="1">
        <v>36</v>
      </c>
      <c r="C87" s="1">
        <v>54</v>
      </c>
      <c r="D87" s="1">
        <v>3.91</v>
      </c>
      <c r="E87" s="1">
        <v>18</v>
      </c>
    </row>
    <row r="88" spans="1:5">
      <c r="A88" s="1" t="s">
        <v>274</v>
      </c>
      <c r="B88" s="1">
        <v>46</v>
      </c>
      <c r="C88" s="1">
        <v>77</v>
      </c>
      <c r="D88" s="1">
        <v>3.59</v>
      </c>
      <c r="E88" s="1">
        <v>109</v>
      </c>
    </row>
    <row r="89" spans="1:5">
      <c r="A89" s="1" t="s">
        <v>34</v>
      </c>
      <c r="B89" s="1">
        <v>197</v>
      </c>
      <c r="C89" s="1">
        <v>205</v>
      </c>
      <c r="D89" s="1">
        <v>2.78</v>
      </c>
      <c r="E89" s="1">
        <v>210</v>
      </c>
    </row>
    <row r="90" spans="1:5">
      <c r="A90" s="1" t="s">
        <v>129</v>
      </c>
      <c r="B90" s="1">
        <v>118</v>
      </c>
      <c r="C90" s="1">
        <v>84</v>
      </c>
      <c r="D90" s="1">
        <v>3.67</v>
      </c>
      <c r="E90" s="1">
        <v>42</v>
      </c>
    </row>
    <row r="91" spans="1:5">
      <c r="A91" s="1" t="s">
        <v>244</v>
      </c>
      <c r="B91" s="1">
        <v>190</v>
      </c>
      <c r="C91" s="1">
        <v>69</v>
      </c>
      <c r="D91" s="1">
        <v>3.65</v>
      </c>
      <c r="E91" s="1">
        <v>36</v>
      </c>
    </row>
    <row r="92" spans="1:5">
      <c r="A92" s="1" t="s">
        <v>335</v>
      </c>
      <c r="B92" s="1">
        <v>202</v>
      </c>
      <c r="C92" s="1">
        <v>201</v>
      </c>
      <c r="D92" s="1">
        <v>2.89</v>
      </c>
      <c r="E92" s="1">
        <v>206</v>
      </c>
    </row>
    <row r="93" spans="1:5">
      <c r="A93" s="1" t="s">
        <v>200</v>
      </c>
      <c r="B93" s="1">
        <v>110</v>
      </c>
      <c r="C93" s="1">
        <v>110</v>
      </c>
      <c r="D93" s="1">
        <v>0</v>
      </c>
      <c r="E93" s="1">
        <v>110</v>
      </c>
    </row>
    <row r="94" spans="1:5">
      <c r="A94" s="1" t="s">
        <v>866</v>
      </c>
      <c r="B94" s="1">
        <v>110</v>
      </c>
      <c r="C94" s="1">
        <v>110</v>
      </c>
      <c r="D94" s="1">
        <v>0</v>
      </c>
      <c r="E94" s="1">
        <v>110</v>
      </c>
    </row>
    <row r="95" spans="1:5">
      <c r="A95" s="1" t="s">
        <v>222</v>
      </c>
      <c r="B95" s="1">
        <v>65</v>
      </c>
      <c r="C95" s="1">
        <v>102</v>
      </c>
      <c r="D95" s="1">
        <v>3.54</v>
      </c>
      <c r="E95" s="1">
        <v>134</v>
      </c>
    </row>
    <row r="96" spans="1:5">
      <c r="A96" s="1" t="s">
        <v>257</v>
      </c>
      <c r="B96" s="1">
        <v>42</v>
      </c>
      <c r="C96" s="1">
        <v>35</v>
      </c>
      <c r="D96" s="1">
        <v>4.03</v>
      </c>
      <c r="E96" s="1">
        <v>56</v>
      </c>
    </row>
    <row r="97" spans="1:5">
      <c r="A97" s="1" t="s">
        <v>321</v>
      </c>
      <c r="B97" s="1">
        <v>172</v>
      </c>
      <c r="C97" s="1">
        <v>210</v>
      </c>
      <c r="D97" s="1">
        <v>2.56</v>
      </c>
      <c r="E97" s="1">
        <v>151</v>
      </c>
    </row>
    <row r="98" spans="1:5">
      <c r="A98" s="1" t="s">
        <v>241</v>
      </c>
      <c r="B98" s="1">
        <v>132</v>
      </c>
      <c r="C98" s="1">
        <v>124</v>
      </c>
      <c r="D98" s="1">
        <v>3.44</v>
      </c>
      <c r="E98" s="1">
        <v>41</v>
      </c>
    </row>
    <row r="99" spans="1:5">
      <c r="A99" s="1" t="s">
        <v>92</v>
      </c>
      <c r="B99" s="1">
        <v>136</v>
      </c>
      <c r="C99" s="1">
        <v>22</v>
      </c>
      <c r="D99" s="1">
        <v>4.1100000000000003</v>
      </c>
      <c r="E99" s="1">
        <v>126</v>
      </c>
    </row>
    <row r="100" spans="1:5">
      <c r="A100" s="1" t="s">
        <v>461</v>
      </c>
      <c r="B100" s="1">
        <v>63</v>
      </c>
      <c r="C100" s="1">
        <v>130</v>
      </c>
      <c r="D100" s="1">
        <v>3.46</v>
      </c>
      <c r="E100" s="1">
        <v>47</v>
      </c>
    </row>
    <row r="101" spans="1:5">
      <c r="A101" s="1" t="s">
        <v>77</v>
      </c>
      <c r="B101" s="1">
        <v>1</v>
      </c>
      <c r="C101" s="1">
        <v>115</v>
      </c>
      <c r="D101" s="1">
        <v>3.6</v>
      </c>
      <c r="E101" s="1">
        <v>113</v>
      </c>
    </row>
    <row r="102" spans="1:5">
      <c r="A102" s="1" t="s">
        <v>334</v>
      </c>
      <c r="B102" s="1">
        <v>110</v>
      </c>
      <c r="C102" s="1">
        <v>110</v>
      </c>
      <c r="D102" s="1">
        <v>0</v>
      </c>
      <c r="E102" s="1">
        <v>110</v>
      </c>
    </row>
    <row r="103" spans="1:5">
      <c r="A103" s="1" t="s">
        <v>51</v>
      </c>
      <c r="B103" s="1">
        <v>100</v>
      </c>
      <c r="C103" s="1">
        <v>99</v>
      </c>
      <c r="D103" s="1">
        <v>3.53</v>
      </c>
      <c r="E103" s="1">
        <v>174</v>
      </c>
    </row>
    <row r="104" spans="1:5">
      <c r="A104" s="1" t="s">
        <v>159</v>
      </c>
      <c r="B104" s="1">
        <v>148</v>
      </c>
      <c r="C104" s="1">
        <v>207</v>
      </c>
      <c r="D104" s="1">
        <v>2.81</v>
      </c>
      <c r="E104" s="1">
        <v>152</v>
      </c>
    </row>
    <row r="105" spans="1:5">
      <c r="A105" s="1" t="s">
        <v>290</v>
      </c>
      <c r="B105" s="1">
        <v>69</v>
      </c>
      <c r="C105" s="1">
        <v>16</v>
      </c>
      <c r="D105" s="1">
        <v>4.16</v>
      </c>
      <c r="E105" s="1">
        <v>17</v>
      </c>
    </row>
    <row r="106" spans="1:5">
      <c r="A106" s="1" t="s">
        <v>91</v>
      </c>
      <c r="B106" s="1">
        <v>152</v>
      </c>
      <c r="C106" s="1">
        <v>90</v>
      </c>
      <c r="D106" s="1">
        <v>3.69</v>
      </c>
      <c r="E106" s="1">
        <v>160</v>
      </c>
    </row>
    <row r="107" spans="1:5">
      <c r="A107" s="1" t="s">
        <v>869</v>
      </c>
      <c r="B107" s="1">
        <v>110</v>
      </c>
      <c r="C107" s="1">
        <v>110</v>
      </c>
      <c r="D107" s="1">
        <v>0</v>
      </c>
      <c r="E107" s="1">
        <v>110</v>
      </c>
    </row>
    <row r="108" spans="1:5">
      <c r="A108" s="1" t="s">
        <v>47</v>
      </c>
      <c r="B108" s="1">
        <v>28</v>
      </c>
      <c r="C108" s="1">
        <v>115</v>
      </c>
      <c r="D108" s="1">
        <v>3.53</v>
      </c>
      <c r="E108" s="1">
        <v>94</v>
      </c>
    </row>
    <row r="109" spans="1:5">
      <c r="A109" s="1" t="s">
        <v>42</v>
      </c>
      <c r="B109" s="1">
        <v>127</v>
      </c>
      <c r="C109" s="1">
        <v>147</v>
      </c>
      <c r="D109" s="1">
        <v>3.31</v>
      </c>
      <c r="E109" s="1">
        <v>49</v>
      </c>
    </row>
    <row r="110" spans="1:5">
      <c r="A110" s="1" t="s">
        <v>827</v>
      </c>
      <c r="B110" s="1">
        <v>88</v>
      </c>
      <c r="C110" s="1">
        <v>52</v>
      </c>
      <c r="D110" s="1">
        <v>3.9</v>
      </c>
      <c r="E110" s="1">
        <v>113</v>
      </c>
    </row>
    <row r="111" spans="1:5">
      <c r="A111" s="1" t="s">
        <v>262</v>
      </c>
      <c r="B111" s="1">
        <v>110</v>
      </c>
      <c r="C111" s="1">
        <v>110</v>
      </c>
      <c r="D111" s="1">
        <v>0</v>
      </c>
      <c r="E111" s="1">
        <v>110</v>
      </c>
    </row>
    <row r="112" spans="1:5">
      <c r="A112" s="1" t="s">
        <v>275</v>
      </c>
      <c r="B112" s="1">
        <v>195</v>
      </c>
      <c r="C112" s="1">
        <v>138</v>
      </c>
      <c r="D112" s="1">
        <v>3.47</v>
      </c>
      <c r="E112" s="1">
        <v>121</v>
      </c>
    </row>
    <row r="113" spans="1:5">
      <c r="A113" s="1" t="s">
        <v>331</v>
      </c>
      <c r="B113" s="1">
        <v>157</v>
      </c>
      <c r="C113" s="1">
        <v>67</v>
      </c>
      <c r="D113" s="1">
        <v>3.79</v>
      </c>
      <c r="E113" s="1">
        <v>72</v>
      </c>
    </row>
    <row r="114" spans="1:5">
      <c r="A114" s="1" t="s">
        <v>80</v>
      </c>
      <c r="B114" s="1">
        <v>132</v>
      </c>
      <c r="C114" s="1">
        <v>171</v>
      </c>
      <c r="D114" s="1">
        <v>3.21</v>
      </c>
      <c r="E114" s="1">
        <v>162</v>
      </c>
    </row>
    <row r="115" spans="1:5">
      <c r="A115" s="1" t="s">
        <v>41</v>
      </c>
      <c r="B115" s="1">
        <v>126</v>
      </c>
      <c r="C115" s="1">
        <v>159</v>
      </c>
      <c r="D115" s="1">
        <v>3.36</v>
      </c>
      <c r="E115" s="1">
        <v>87</v>
      </c>
    </row>
    <row r="116" spans="1:5">
      <c r="A116" s="1" t="s">
        <v>193</v>
      </c>
      <c r="B116" s="1">
        <v>165</v>
      </c>
      <c r="C116" s="1">
        <v>203</v>
      </c>
      <c r="D116" s="1">
        <v>2.86</v>
      </c>
      <c r="E116" s="1">
        <v>197</v>
      </c>
    </row>
    <row r="117" spans="1:5">
      <c r="A117" s="1" t="s">
        <v>94</v>
      </c>
      <c r="B117" s="1">
        <v>74</v>
      </c>
      <c r="C117" s="1">
        <v>80</v>
      </c>
      <c r="D117" s="1">
        <v>3.72</v>
      </c>
      <c r="E117" s="1">
        <v>129</v>
      </c>
    </row>
    <row r="118" spans="1:5">
      <c r="A118" s="1" t="s">
        <v>90</v>
      </c>
      <c r="B118" s="1">
        <v>182</v>
      </c>
      <c r="C118" s="1">
        <v>150</v>
      </c>
      <c r="D118" s="1">
        <v>3.45</v>
      </c>
      <c r="E118" s="1">
        <v>209</v>
      </c>
    </row>
    <row r="119" spans="1:5">
      <c r="A119" s="1" t="s">
        <v>832</v>
      </c>
      <c r="B119" s="1">
        <v>110</v>
      </c>
      <c r="C119" s="1">
        <v>110</v>
      </c>
      <c r="D119" s="1">
        <v>0</v>
      </c>
      <c r="E119" s="1">
        <v>110</v>
      </c>
    </row>
    <row r="120" spans="1:5">
      <c r="A120" s="1" t="s">
        <v>868</v>
      </c>
      <c r="B120" s="1">
        <v>110</v>
      </c>
      <c r="C120" s="1">
        <v>110</v>
      </c>
      <c r="D120" s="1">
        <v>0</v>
      </c>
      <c r="E120" s="1">
        <v>110</v>
      </c>
    </row>
    <row r="121" spans="1:5">
      <c r="A121" s="1" t="s">
        <v>156</v>
      </c>
      <c r="B121" s="1">
        <v>198</v>
      </c>
      <c r="C121" s="1">
        <v>167</v>
      </c>
      <c r="D121" s="1">
        <v>3.34</v>
      </c>
      <c r="E121" s="1">
        <v>201</v>
      </c>
    </row>
    <row r="122" spans="1:5">
      <c r="A122" s="1" t="s">
        <v>833</v>
      </c>
      <c r="B122" s="1">
        <v>198</v>
      </c>
      <c r="C122" s="1">
        <v>182</v>
      </c>
      <c r="D122" s="1">
        <v>3.23</v>
      </c>
      <c r="E122" s="1">
        <v>192</v>
      </c>
    </row>
    <row r="123" spans="1:5">
      <c r="A123" s="1" t="s">
        <v>243</v>
      </c>
      <c r="B123" s="1">
        <v>81</v>
      </c>
      <c r="C123" s="1">
        <v>23</v>
      </c>
      <c r="D123" s="1">
        <v>4.12</v>
      </c>
      <c r="E123" s="1">
        <v>45</v>
      </c>
    </row>
    <row r="124" spans="1:5">
      <c r="A124" s="1" t="s">
        <v>55</v>
      </c>
      <c r="B124" s="1">
        <v>35</v>
      </c>
      <c r="C124" s="1">
        <v>111</v>
      </c>
      <c r="D124" s="1">
        <v>3.59</v>
      </c>
      <c r="E124" s="1">
        <v>75</v>
      </c>
    </row>
    <row r="125" spans="1:5">
      <c r="A125" s="1" t="s">
        <v>303</v>
      </c>
      <c r="B125" s="1">
        <v>117</v>
      </c>
      <c r="C125" s="1">
        <v>100</v>
      </c>
      <c r="D125" s="1">
        <v>3.63</v>
      </c>
      <c r="E125" s="1">
        <v>112</v>
      </c>
    </row>
    <row r="126" spans="1:5">
      <c r="A126" s="1" t="s">
        <v>206</v>
      </c>
      <c r="B126" s="1">
        <v>185</v>
      </c>
      <c r="C126" s="1">
        <v>138</v>
      </c>
      <c r="D126" s="1">
        <v>3.4</v>
      </c>
      <c r="E126" s="1">
        <v>145</v>
      </c>
    </row>
    <row r="127" spans="1:5">
      <c r="A127" s="1" t="s">
        <v>145</v>
      </c>
      <c r="B127" s="1">
        <v>71</v>
      </c>
      <c r="C127" s="1">
        <v>65</v>
      </c>
      <c r="D127" s="1">
        <v>3.77</v>
      </c>
      <c r="E127" s="1">
        <v>54</v>
      </c>
    </row>
    <row r="128" spans="1:5">
      <c r="A128" s="1" t="s">
        <v>865</v>
      </c>
      <c r="B128" s="1">
        <v>110</v>
      </c>
      <c r="C128" s="1">
        <v>110</v>
      </c>
      <c r="D128" s="1">
        <v>0</v>
      </c>
      <c r="E128" s="1">
        <v>110</v>
      </c>
    </row>
    <row r="129" spans="1:5">
      <c r="A129" s="1" t="s">
        <v>79</v>
      </c>
      <c r="B129" s="1">
        <v>50</v>
      </c>
      <c r="C129" s="1">
        <v>138</v>
      </c>
      <c r="D129" s="1">
        <v>3.35</v>
      </c>
      <c r="E129" s="1">
        <v>136</v>
      </c>
    </row>
    <row r="130" spans="1:5">
      <c r="A130" s="1" t="s">
        <v>166</v>
      </c>
      <c r="B130" s="1">
        <v>87</v>
      </c>
      <c r="C130" s="1">
        <v>28</v>
      </c>
      <c r="D130" s="1">
        <v>3.92</v>
      </c>
      <c r="E130" s="1">
        <v>104</v>
      </c>
    </row>
    <row r="131" spans="1:5">
      <c r="A131" s="1" t="s">
        <v>293</v>
      </c>
      <c r="B131" s="1">
        <v>205</v>
      </c>
      <c r="C131" s="1">
        <v>104</v>
      </c>
      <c r="D131" s="1">
        <v>3.5</v>
      </c>
      <c r="E131" s="1">
        <v>165</v>
      </c>
    </row>
    <row r="132" spans="1:5">
      <c r="A132" s="1" t="s">
        <v>39</v>
      </c>
      <c r="B132" s="1">
        <v>23</v>
      </c>
      <c r="C132" s="1">
        <v>138</v>
      </c>
      <c r="D132" s="1">
        <v>3.42</v>
      </c>
      <c r="E132" s="1">
        <v>155</v>
      </c>
    </row>
    <row r="133" spans="1:5">
      <c r="A133" s="1" t="s">
        <v>197</v>
      </c>
      <c r="B133" s="1">
        <v>180</v>
      </c>
      <c r="C133" s="1">
        <v>128</v>
      </c>
      <c r="D133" s="1">
        <v>3.41</v>
      </c>
      <c r="E133" s="1">
        <v>164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265"/>
  <sheetViews>
    <sheetView zoomScaleNormal="100" workbookViewId="0">
      <selection activeCell="A2" sqref="A2:A31"/>
    </sheetView>
  </sheetViews>
  <sheetFormatPr defaultColWidth="8.85546875" defaultRowHeight="15"/>
  <cols>
    <col min="1" max="1" width="21.42578125" style="131" customWidth="1"/>
    <col min="2" max="8" width="9.140625" style="131"/>
    <col min="10" max="10" width="9.28515625" customWidth="1"/>
    <col min="20" max="20" width="19.140625" customWidth="1"/>
  </cols>
  <sheetData>
    <row r="1" spans="1:31">
      <c r="B1" s="131" t="s">
        <v>1368</v>
      </c>
      <c r="C1" s="131" t="s">
        <v>1369</v>
      </c>
      <c r="D1" s="131" t="s">
        <v>1370</v>
      </c>
      <c r="E1" s="131" t="s">
        <v>1371</v>
      </c>
      <c r="F1" s="131" t="s">
        <v>1372</v>
      </c>
      <c r="G1" s="131" t="s">
        <v>1373</v>
      </c>
      <c r="H1" s="131" t="s">
        <v>1304</v>
      </c>
      <c r="J1" t="s">
        <v>1281</v>
      </c>
      <c r="K1" t="s">
        <v>1368</v>
      </c>
      <c r="L1" t="s">
        <v>1369</v>
      </c>
      <c r="M1" t="s">
        <v>1370</v>
      </c>
      <c r="N1" t="s">
        <v>1371</v>
      </c>
      <c r="O1" t="s">
        <v>1372</v>
      </c>
      <c r="P1" t="s">
        <v>1373</v>
      </c>
      <c r="Q1" t="s">
        <v>1304</v>
      </c>
      <c r="T1" t="s">
        <v>1281</v>
      </c>
      <c r="U1" s="101" t="s">
        <v>1368</v>
      </c>
      <c r="V1" s="101" t="s">
        <v>1369</v>
      </c>
      <c r="W1" s="101" t="s">
        <v>1370</v>
      </c>
      <c r="X1" s="101" t="s">
        <v>1371</v>
      </c>
      <c r="Y1" s="101" t="s">
        <v>1372</v>
      </c>
      <c r="Z1" s="101" t="s">
        <v>1373</v>
      </c>
      <c r="AA1" s="101" t="s">
        <v>1304</v>
      </c>
    </row>
    <row r="2" spans="1:31">
      <c r="A2" s="131" t="s">
        <v>1428</v>
      </c>
      <c r="B2" s="131">
        <v>0.4</v>
      </c>
      <c r="C2" s="131">
        <v>0.13</v>
      </c>
      <c r="D2" s="131">
        <v>0.43</v>
      </c>
      <c r="E2" s="131">
        <v>0.74</v>
      </c>
      <c r="F2" s="131">
        <v>1.3</v>
      </c>
      <c r="G2" s="131">
        <v>1.7</v>
      </c>
      <c r="H2" s="131">
        <v>-3</v>
      </c>
      <c r="J2" t="s">
        <v>1440</v>
      </c>
      <c r="K2">
        <v>1.95</v>
      </c>
      <c r="L2">
        <v>3.45</v>
      </c>
      <c r="M2">
        <v>-0.82</v>
      </c>
      <c r="N2">
        <v>0.15</v>
      </c>
      <c r="O2">
        <v>2.78</v>
      </c>
      <c r="P2">
        <v>4.72</v>
      </c>
      <c r="Q2">
        <v>-2</v>
      </c>
      <c r="T2" t="s">
        <v>1451</v>
      </c>
      <c r="U2">
        <v>-0.41</v>
      </c>
      <c r="V2">
        <v>2.3199999999999998</v>
      </c>
      <c r="W2">
        <v>-0.57999999999999996</v>
      </c>
      <c r="X2">
        <v>1.06</v>
      </c>
      <c r="Y2">
        <v>2.8</v>
      </c>
      <c r="Z2">
        <v>2.39</v>
      </c>
      <c r="AA2">
        <v>-1</v>
      </c>
      <c r="AE2" s="149"/>
    </row>
    <row r="3" spans="1:31">
      <c r="A3" s="131" t="s">
        <v>1446</v>
      </c>
      <c r="B3" s="131">
        <v>2.61</v>
      </c>
      <c r="C3" s="131">
        <v>0.1</v>
      </c>
      <c r="D3" s="131">
        <v>1.28</v>
      </c>
      <c r="E3" s="131">
        <v>-0.28000000000000003</v>
      </c>
      <c r="F3" s="131">
        <v>1.0900000000000001</v>
      </c>
      <c r="G3" s="131">
        <v>3.7</v>
      </c>
      <c r="H3" s="131">
        <v>-5</v>
      </c>
      <c r="J3" t="s">
        <v>1442</v>
      </c>
      <c r="K3">
        <v>0.51</v>
      </c>
      <c r="L3">
        <v>1.1200000000000001</v>
      </c>
      <c r="M3">
        <v>0.24</v>
      </c>
      <c r="N3">
        <v>1.86</v>
      </c>
      <c r="O3">
        <v>3.22</v>
      </c>
      <c r="P3">
        <v>3.73</v>
      </c>
      <c r="Q3">
        <v>-1</v>
      </c>
      <c r="T3" t="s">
        <v>1428</v>
      </c>
      <c r="U3">
        <v>-0.16</v>
      </c>
      <c r="V3">
        <v>-0.3</v>
      </c>
      <c r="W3">
        <v>0.95</v>
      </c>
      <c r="X3">
        <v>1.9</v>
      </c>
      <c r="Y3">
        <v>2.5499999999999998</v>
      </c>
      <c r="Z3">
        <v>2.39</v>
      </c>
      <c r="AA3">
        <v>-1</v>
      </c>
    </row>
    <row r="4" spans="1:31" ht="18.75">
      <c r="A4" s="123" t="s">
        <v>1432</v>
      </c>
      <c r="B4" s="131">
        <v>-1.1499999999999999</v>
      </c>
      <c r="C4" s="131">
        <v>0.93</v>
      </c>
      <c r="D4" s="131">
        <v>1.43</v>
      </c>
      <c r="E4" s="131">
        <v>1.49</v>
      </c>
      <c r="F4" s="131">
        <v>3.85</v>
      </c>
      <c r="G4" s="131">
        <v>2.7</v>
      </c>
      <c r="H4" s="131">
        <v>-4</v>
      </c>
      <c r="J4" t="s">
        <v>1451</v>
      </c>
      <c r="K4">
        <v>-0.75</v>
      </c>
      <c r="L4">
        <v>2.0699999999999998</v>
      </c>
      <c r="M4">
        <v>-1.08</v>
      </c>
      <c r="N4">
        <v>-0.52</v>
      </c>
      <c r="O4">
        <v>0.47</v>
      </c>
      <c r="P4">
        <v>-0.28000000000000003</v>
      </c>
      <c r="Q4">
        <v>3</v>
      </c>
      <c r="T4" t="s">
        <v>1395</v>
      </c>
      <c r="U4">
        <v>-0.15</v>
      </c>
      <c r="V4">
        <v>-7.0000000000000007E-2</v>
      </c>
      <c r="W4">
        <v>2.12</v>
      </c>
      <c r="X4">
        <v>1.5</v>
      </c>
      <c r="Y4">
        <v>3.54</v>
      </c>
      <c r="Z4">
        <v>3.39</v>
      </c>
      <c r="AA4">
        <v>-2</v>
      </c>
    </row>
    <row r="5" spans="1:31">
      <c r="A5" s="131" t="s">
        <v>1442</v>
      </c>
      <c r="B5" s="131">
        <v>2.2200000000000002</v>
      </c>
      <c r="C5" s="131">
        <v>0.17</v>
      </c>
      <c r="D5" s="131">
        <v>1.53</v>
      </c>
      <c r="E5" s="131">
        <v>0.78</v>
      </c>
      <c r="F5" s="131">
        <v>2.48</v>
      </c>
      <c r="G5" s="131">
        <v>4.7</v>
      </c>
      <c r="H5" s="131">
        <v>-6</v>
      </c>
      <c r="J5" t="s">
        <v>1428</v>
      </c>
      <c r="K5">
        <v>0.98</v>
      </c>
      <c r="L5">
        <v>0.08</v>
      </c>
      <c r="M5">
        <v>2.62</v>
      </c>
      <c r="N5">
        <v>0.03</v>
      </c>
      <c r="O5">
        <v>2.74</v>
      </c>
      <c r="P5">
        <v>3.73</v>
      </c>
      <c r="Q5">
        <v>-1</v>
      </c>
      <c r="T5" t="s">
        <v>1434</v>
      </c>
      <c r="U5">
        <v>0.77</v>
      </c>
      <c r="V5">
        <v>0.39</v>
      </c>
      <c r="W5">
        <v>1.35</v>
      </c>
      <c r="X5">
        <v>-0.11</v>
      </c>
      <c r="Y5">
        <v>1.63</v>
      </c>
      <c r="Z5">
        <v>2.39</v>
      </c>
      <c r="AA5">
        <v>-1</v>
      </c>
    </row>
    <row r="6" spans="1:31">
      <c r="A6" s="131" t="s">
        <v>1457</v>
      </c>
      <c r="B6" s="131">
        <v>2.71</v>
      </c>
      <c r="C6" s="131">
        <v>-0.09</v>
      </c>
      <c r="D6" s="131">
        <v>1.2</v>
      </c>
      <c r="E6" s="131">
        <v>0.89</v>
      </c>
      <c r="F6" s="131">
        <v>1.99</v>
      </c>
      <c r="G6" s="131">
        <v>4.7</v>
      </c>
      <c r="H6" s="131">
        <v>-6</v>
      </c>
      <c r="J6" t="s">
        <v>1427</v>
      </c>
      <c r="K6">
        <v>2.73</v>
      </c>
      <c r="L6">
        <v>1.19</v>
      </c>
      <c r="M6">
        <v>0.69</v>
      </c>
      <c r="N6">
        <v>-0.88</v>
      </c>
      <c r="O6">
        <v>0.99</v>
      </c>
      <c r="P6">
        <v>3.73</v>
      </c>
      <c r="Q6">
        <v>-1</v>
      </c>
      <c r="T6" t="s">
        <v>1427</v>
      </c>
      <c r="U6">
        <v>1.58</v>
      </c>
      <c r="V6">
        <v>0.33</v>
      </c>
      <c r="W6">
        <v>-0.47</v>
      </c>
      <c r="X6">
        <v>-0.05</v>
      </c>
      <c r="Y6">
        <v>-0.18</v>
      </c>
      <c r="Z6">
        <v>1.39</v>
      </c>
      <c r="AA6">
        <v>0</v>
      </c>
    </row>
    <row r="7" spans="1:31">
      <c r="A7" s="131" t="s">
        <v>1436</v>
      </c>
      <c r="B7" s="131">
        <v>1.71</v>
      </c>
      <c r="C7" s="131">
        <v>-0.87</v>
      </c>
      <c r="D7" s="131">
        <v>0.06</v>
      </c>
      <c r="E7" s="131">
        <v>0.8</v>
      </c>
      <c r="F7" s="131">
        <v>-0.01</v>
      </c>
      <c r="G7" s="131">
        <v>1.7</v>
      </c>
      <c r="H7" s="131">
        <v>-3</v>
      </c>
      <c r="J7" t="s">
        <v>1412</v>
      </c>
      <c r="K7">
        <v>5.32</v>
      </c>
      <c r="L7">
        <v>-0.5</v>
      </c>
      <c r="M7">
        <v>-1.08</v>
      </c>
      <c r="N7">
        <v>0.99</v>
      </c>
      <c r="O7">
        <v>-0.59</v>
      </c>
      <c r="P7">
        <v>4.72</v>
      </c>
      <c r="Q7">
        <v>-2</v>
      </c>
      <c r="T7" t="s">
        <v>1446</v>
      </c>
      <c r="U7">
        <v>3.08</v>
      </c>
      <c r="V7">
        <v>1.19</v>
      </c>
      <c r="W7">
        <v>-0.04</v>
      </c>
      <c r="X7">
        <v>1.17</v>
      </c>
      <c r="Y7">
        <v>2.31</v>
      </c>
      <c r="Z7">
        <v>5.39</v>
      </c>
      <c r="AA7">
        <v>-4</v>
      </c>
    </row>
    <row r="8" spans="1:31">
      <c r="A8" s="131" t="s">
        <v>1412</v>
      </c>
      <c r="B8" s="131">
        <v>2.38</v>
      </c>
      <c r="C8" s="131">
        <v>-0.44</v>
      </c>
      <c r="D8" s="131">
        <v>-0.85</v>
      </c>
      <c r="E8" s="131">
        <v>0.61</v>
      </c>
      <c r="F8" s="131">
        <v>-0.68</v>
      </c>
      <c r="G8" s="131">
        <v>1.7</v>
      </c>
      <c r="H8" s="131">
        <v>-3</v>
      </c>
      <c r="J8" t="s">
        <v>1423</v>
      </c>
      <c r="K8">
        <v>2.52</v>
      </c>
      <c r="L8">
        <v>0.85</v>
      </c>
      <c r="M8">
        <v>0.76</v>
      </c>
      <c r="N8">
        <v>-0.4</v>
      </c>
      <c r="O8">
        <v>1.21</v>
      </c>
      <c r="P8">
        <v>3.73</v>
      </c>
      <c r="Q8">
        <v>-1</v>
      </c>
      <c r="T8" t="s">
        <v>1292</v>
      </c>
      <c r="U8">
        <v>1.59</v>
      </c>
      <c r="V8">
        <v>2.5</v>
      </c>
      <c r="W8">
        <v>0.02</v>
      </c>
      <c r="X8">
        <v>0.28999999999999998</v>
      </c>
      <c r="Y8">
        <v>2.8</v>
      </c>
      <c r="Z8">
        <v>4.3899999999999997</v>
      </c>
      <c r="AA8">
        <v>-3</v>
      </c>
    </row>
    <row r="9" spans="1:31">
      <c r="A9" s="131" t="s">
        <v>1240</v>
      </c>
      <c r="B9" s="131">
        <v>0.28999999999999998</v>
      </c>
      <c r="C9" s="131">
        <v>0.09</v>
      </c>
      <c r="D9" s="131">
        <v>1.34</v>
      </c>
      <c r="E9" s="131">
        <v>-1.02</v>
      </c>
      <c r="F9" s="131">
        <v>0.41</v>
      </c>
      <c r="G9" s="131">
        <v>0.7</v>
      </c>
      <c r="H9" s="131">
        <v>-2</v>
      </c>
      <c r="J9" t="s">
        <v>1459</v>
      </c>
      <c r="K9">
        <v>0.46</v>
      </c>
      <c r="L9">
        <v>0.8</v>
      </c>
      <c r="M9">
        <v>-1.72</v>
      </c>
      <c r="N9">
        <v>2.19</v>
      </c>
      <c r="O9">
        <v>1.27</v>
      </c>
      <c r="P9">
        <v>1.73</v>
      </c>
      <c r="Q9">
        <v>1</v>
      </c>
      <c r="T9" t="s">
        <v>1409</v>
      </c>
      <c r="U9">
        <v>1.17</v>
      </c>
      <c r="V9">
        <v>-0.75</v>
      </c>
      <c r="W9">
        <v>-0.01</v>
      </c>
      <c r="X9">
        <v>0.98</v>
      </c>
      <c r="Y9">
        <v>0.22</v>
      </c>
      <c r="Z9">
        <v>1.39</v>
      </c>
      <c r="AA9">
        <v>0</v>
      </c>
    </row>
    <row r="10" spans="1:31">
      <c r="A10" s="131" t="s">
        <v>1473</v>
      </c>
      <c r="B10" s="131">
        <v>-2.02</v>
      </c>
      <c r="C10" s="131">
        <v>-1.04</v>
      </c>
      <c r="D10" s="131">
        <v>1.88</v>
      </c>
      <c r="E10" s="131">
        <v>-0.12</v>
      </c>
      <c r="F10" s="131">
        <v>0.71</v>
      </c>
      <c r="G10" s="131">
        <v>-1.3</v>
      </c>
      <c r="H10" s="131">
        <v>0</v>
      </c>
      <c r="J10" t="s">
        <v>1397</v>
      </c>
      <c r="K10">
        <v>0.03</v>
      </c>
      <c r="L10">
        <v>0.76</v>
      </c>
      <c r="M10">
        <v>0.88</v>
      </c>
      <c r="N10">
        <v>0.06</v>
      </c>
      <c r="O10">
        <v>1.7</v>
      </c>
      <c r="P10">
        <v>1.73</v>
      </c>
      <c r="Q10">
        <v>1</v>
      </c>
      <c r="T10" t="s">
        <v>1424</v>
      </c>
      <c r="U10">
        <v>0.95</v>
      </c>
      <c r="V10">
        <v>0.77</v>
      </c>
      <c r="W10">
        <v>-1.36</v>
      </c>
      <c r="X10">
        <v>1.04</v>
      </c>
      <c r="Y10">
        <v>0.45</v>
      </c>
      <c r="Z10">
        <v>1.39</v>
      </c>
      <c r="AA10">
        <v>0</v>
      </c>
    </row>
    <row r="11" spans="1:31">
      <c r="A11" s="131" t="s">
        <v>1460</v>
      </c>
      <c r="B11" s="131">
        <v>2.59</v>
      </c>
      <c r="C11" s="131">
        <v>-0.3</v>
      </c>
      <c r="D11" s="131">
        <v>1.04</v>
      </c>
      <c r="E11" s="131">
        <v>-0.63</v>
      </c>
      <c r="F11" s="131">
        <v>0.11</v>
      </c>
      <c r="G11" s="131">
        <v>2.7</v>
      </c>
      <c r="H11" s="131">
        <v>-4</v>
      </c>
      <c r="J11" t="s">
        <v>1434</v>
      </c>
      <c r="K11">
        <v>-0.68</v>
      </c>
      <c r="L11">
        <v>-0.66</v>
      </c>
      <c r="M11">
        <v>1.27</v>
      </c>
      <c r="N11">
        <v>-0.2</v>
      </c>
      <c r="O11">
        <v>0.41</v>
      </c>
      <c r="P11">
        <v>-0.28000000000000003</v>
      </c>
      <c r="Q11">
        <v>3</v>
      </c>
      <c r="T11" t="s">
        <v>1412</v>
      </c>
      <c r="U11">
        <v>0.89</v>
      </c>
      <c r="V11">
        <v>-0.38</v>
      </c>
      <c r="W11">
        <v>0.59</v>
      </c>
      <c r="X11">
        <v>-0.71</v>
      </c>
      <c r="Y11">
        <v>-0.5</v>
      </c>
      <c r="Z11">
        <v>0.39</v>
      </c>
      <c r="AA11">
        <v>1</v>
      </c>
    </row>
    <row r="12" spans="1:31">
      <c r="A12" s="131" t="s">
        <v>1429</v>
      </c>
      <c r="B12" s="131">
        <v>0.76</v>
      </c>
      <c r="C12" s="131">
        <v>0.25</v>
      </c>
      <c r="D12" s="131">
        <v>0.51</v>
      </c>
      <c r="E12" s="131">
        <v>0.18</v>
      </c>
      <c r="F12" s="131">
        <v>0.94</v>
      </c>
      <c r="G12" s="131">
        <v>1.7</v>
      </c>
      <c r="H12" s="131">
        <v>-3</v>
      </c>
      <c r="J12" t="s">
        <v>1409</v>
      </c>
      <c r="K12">
        <v>-0.1</v>
      </c>
      <c r="L12">
        <v>-0.04</v>
      </c>
      <c r="M12">
        <v>2.08</v>
      </c>
      <c r="N12">
        <v>0.78</v>
      </c>
      <c r="O12">
        <v>2.83</v>
      </c>
      <c r="P12">
        <v>2.73</v>
      </c>
      <c r="Q12">
        <v>0</v>
      </c>
      <c r="T12" t="s">
        <v>1442</v>
      </c>
      <c r="U12">
        <v>-1.68</v>
      </c>
      <c r="V12">
        <v>-0.3</v>
      </c>
      <c r="W12">
        <v>-0.1</v>
      </c>
      <c r="X12">
        <v>0.47</v>
      </c>
      <c r="Y12">
        <v>7.0000000000000007E-2</v>
      </c>
      <c r="Z12">
        <v>-1.61</v>
      </c>
      <c r="AA12">
        <v>3</v>
      </c>
    </row>
    <row r="13" spans="1:31">
      <c r="A13" s="131" t="s">
        <v>1437</v>
      </c>
      <c r="B13" s="131">
        <v>1.1499999999999999</v>
      </c>
      <c r="C13" s="131">
        <v>0.28999999999999998</v>
      </c>
      <c r="D13" s="131">
        <v>0.79</v>
      </c>
      <c r="E13" s="131">
        <v>-0.53</v>
      </c>
      <c r="F13" s="131">
        <v>0.56000000000000005</v>
      </c>
      <c r="G13" s="131">
        <v>1.7</v>
      </c>
      <c r="H13" s="131">
        <v>-3</v>
      </c>
      <c r="J13" t="s">
        <v>1424</v>
      </c>
      <c r="K13">
        <v>-0.51</v>
      </c>
      <c r="L13">
        <v>-0.76</v>
      </c>
      <c r="M13">
        <v>2.89</v>
      </c>
      <c r="N13">
        <v>1.1000000000000001</v>
      </c>
      <c r="O13">
        <v>3.23</v>
      </c>
      <c r="P13">
        <v>2.73</v>
      </c>
      <c r="Q13">
        <v>0</v>
      </c>
      <c r="T13" t="s">
        <v>1462</v>
      </c>
      <c r="U13">
        <v>-0.04</v>
      </c>
      <c r="V13">
        <v>-0.3</v>
      </c>
      <c r="W13">
        <v>2.96</v>
      </c>
      <c r="X13">
        <v>0.77</v>
      </c>
      <c r="Y13">
        <v>3.43</v>
      </c>
      <c r="Z13">
        <v>3.39</v>
      </c>
      <c r="AA13">
        <v>-2</v>
      </c>
    </row>
    <row r="14" spans="1:31" ht="18.75">
      <c r="A14" s="131" t="s">
        <v>1426</v>
      </c>
      <c r="B14" s="131">
        <v>-0.24</v>
      </c>
      <c r="C14" s="131">
        <v>0.28999999999999998</v>
      </c>
      <c r="D14" s="131">
        <v>0.03</v>
      </c>
      <c r="E14" s="131">
        <v>-0.39</v>
      </c>
      <c r="F14" s="131">
        <v>-0.06</v>
      </c>
      <c r="G14" s="131">
        <v>-0.3</v>
      </c>
      <c r="H14" s="131">
        <v>-1</v>
      </c>
      <c r="J14" s="123" t="s">
        <v>1425</v>
      </c>
      <c r="K14">
        <v>-1.7</v>
      </c>
      <c r="L14">
        <v>0.37</v>
      </c>
      <c r="M14">
        <v>1.57</v>
      </c>
      <c r="N14">
        <v>1.49</v>
      </c>
      <c r="O14">
        <v>3.42</v>
      </c>
      <c r="P14">
        <v>1.73</v>
      </c>
      <c r="Q14">
        <v>1</v>
      </c>
      <c r="T14" t="s">
        <v>1415</v>
      </c>
      <c r="U14">
        <v>-1.46</v>
      </c>
      <c r="V14">
        <v>1.8</v>
      </c>
      <c r="W14">
        <v>1.87</v>
      </c>
      <c r="X14">
        <v>-0.82</v>
      </c>
      <c r="Y14">
        <v>2.85</v>
      </c>
      <c r="Z14">
        <v>1.39</v>
      </c>
      <c r="AA14">
        <v>0</v>
      </c>
    </row>
    <row r="15" spans="1:31">
      <c r="A15" s="131" t="s">
        <v>1459</v>
      </c>
      <c r="B15" s="131">
        <v>-0.78</v>
      </c>
      <c r="C15" s="131">
        <v>0.8</v>
      </c>
      <c r="D15" s="131">
        <v>-1.1399999999999999</v>
      </c>
      <c r="E15" s="131">
        <v>1.83</v>
      </c>
      <c r="F15" s="131">
        <v>1.48</v>
      </c>
      <c r="G15" s="131">
        <v>0.7</v>
      </c>
      <c r="H15" s="131">
        <v>-2</v>
      </c>
      <c r="J15" t="s">
        <v>1436</v>
      </c>
      <c r="K15">
        <v>0.3</v>
      </c>
      <c r="L15">
        <v>0.45</v>
      </c>
      <c r="M15">
        <v>0.91</v>
      </c>
      <c r="N15">
        <v>1.07</v>
      </c>
      <c r="O15">
        <v>2.4300000000000002</v>
      </c>
      <c r="P15">
        <v>2.73</v>
      </c>
      <c r="Q15">
        <v>0</v>
      </c>
      <c r="T15" t="s">
        <v>1437</v>
      </c>
      <c r="U15">
        <v>-0.51</v>
      </c>
      <c r="V15">
        <v>-0.04</v>
      </c>
      <c r="W15">
        <v>2.72</v>
      </c>
      <c r="X15">
        <v>-0.78</v>
      </c>
      <c r="Y15">
        <v>1.9</v>
      </c>
      <c r="Z15">
        <v>1.39</v>
      </c>
      <c r="AA15">
        <v>0</v>
      </c>
    </row>
    <row r="16" spans="1:31">
      <c r="A16" s="131" t="s">
        <v>1451</v>
      </c>
      <c r="B16" s="131">
        <v>-0.82</v>
      </c>
      <c r="C16" s="131">
        <v>0.48</v>
      </c>
      <c r="D16" s="131">
        <v>-0.84</v>
      </c>
      <c r="E16" s="131">
        <v>-0.12</v>
      </c>
      <c r="F16" s="131">
        <v>-0.48</v>
      </c>
      <c r="G16" s="131">
        <v>-1.3</v>
      </c>
      <c r="H16" s="131">
        <v>0</v>
      </c>
      <c r="J16" t="s">
        <v>1429</v>
      </c>
      <c r="K16">
        <v>-0.13</v>
      </c>
      <c r="L16">
        <v>1.32</v>
      </c>
      <c r="M16">
        <v>0.46</v>
      </c>
      <c r="N16">
        <v>1.07</v>
      </c>
      <c r="O16">
        <v>2.85</v>
      </c>
      <c r="P16">
        <v>2.73</v>
      </c>
      <c r="Q16">
        <v>0</v>
      </c>
      <c r="T16" t="s">
        <v>1416</v>
      </c>
      <c r="U16">
        <v>1.02</v>
      </c>
      <c r="V16">
        <v>0.21</v>
      </c>
      <c r="W16">
        <v>0.75</v>
      </c>
      <c r="X16">
        <v>0.42</v>
      </c>
      <c r="Y16">
        <v>1.37</v>
      </c>
      <c r="Z16">
        <v>2.39</v>
      </c>
      <c r="AA16">
        <v>-1</v>
      </c>
    </row>
    <row r="17" spans="1:27">
      <c r="A17" s="131" t="s">
        <v>1407</v>
      </c>
      <c r="B17" s="131">
        <v>-1.33</v>
      </c>
      <c r="C17" s="131">
        <v>1.7</v>
      </c>
      <c r="D17" s="131">
        <v>0.4</v>
      </c>
      <c r="E17" s="131">
        <v>-2.06</v>
      </c>
      <c r="F17" s="131">
        <v>0.03</v>
      </c>
      <c r="G17" s="131">
        <v>-1.3</v>
      </c>
      <c r="H17" s="131">
        <v>0</v>
      </c>
      <c r="J17" t="s">
        <v>1456</v>
      </c>
      <c r="K17">
        <v>2.5</v>
      </c>
      <c r="L17">
        <v>-0.28000000000000003</v>
      </c>
      <c r="M17">
        <v>0.41</v>
      </c>
      <c r="N17">
        <v>0.1</v>
      </c>
      <c r="O17">
        <v>0.23</v>
      </c>
      <c r="P17">
        <v>2.73</v>
      </c>
      <c r="Q17">
        <v>0</v>
      </c>
      <c r="T17" t="s">
        <v>1410</v>
      </c>
      <c r="U17">
        <v>0.73</v>
      </c>
      <c r="V17">
        <v>-0.41</v>
      </c>
      <c r="W17">
        <v>1.1599999999999999</v>
      </c>
      <c r="X17">
        <v>0.91</v>
      </c>
      <c r="Y17">
        <v>1.66</v>
      </c>
      <c r="Z17">
        <v>2.39</v>
      </c>
      <c r="AA17">
        <v>-1</v>
      </c>
    </row>
    <row r="18" spans="1:27">
      <c r="A18" s="131" t="s">
        <v>1454</v>
      </c>
      <c r="B18" s="131">
        <v>-2.37</v>
      </c>
      <c r="C18" s="131">
        <v>-1.27</v>
      </c>
      <c r="D18" s="131">
        <v>0.6</v>
      </c>
      <c r="E18" s="131">
        <v>0.74</v>
      </c>
      <c r="F18" s="131">
        <v>7.0000000000000007E-2</v>
      </c>
      <c r="G18" s="131">
        <v>-2.2999999999999998</v>
      </c>
      <c r="H18" s="131">
        <v>1</v>
      </c>
      <c r="J18" t="s">
        <v>1443</v>
      </c>
      <c r="K18">
        <v>1.28</v>
      </c>
      <c r="L18">
        <v>0.36</v>
      </c>
      <c r="M18">
        <v>0.87</v>
      </c>
      <c r="N18">
        <v>-0.79</v>
      </c>
      <c r="O18">
        <v>0.45</v>
      </c>
      <c r="P18">
        <v>1.73</v>
      </c>
      <c r="Q18">
        <v>1</v>
      </c>
      <c r="T18" t="s">
        <v>1457</v>
      </c>
      <c r="U18">
        <v>1.26</v>
      </c>
      <c r="V18">
        <v>-0.15</v>
      </c>
      <c r="W18">
        <v>1.02</v>
      </c>
      <c r="X18">
        <v>-0.74</v>
      </c>
      <c r="Y18">
        <v>0.13</v>
      </c>
      <c r="Z18">
        <v>1.39</v>
      </c>
      <c r="AA18">
        <v>0</v>
      </c>
    </row>
    <row r="19" spans="1:27">
      <c r="A19" s="131" t="s">
        <v>1458</v>
      </c>
      <c r="B19" s="131">
        <v>-0.74</v>
      </c>
      <c r="C19" s="131">
        <v>-2.06</v>
      </c>
      <c r="D19" s="131">
        <v>1.59</v>
      </c>
      <c r="E19" s="131">
        <v>1.9</v>
      </c>
      <c r="F19" s="131">
        <v>1.44</v>
      </c>
      <c r="G19" s="131">
        <v>0.7</v>
      </c>
      <c r="H19" s="131">
        <v>-2</v>
      </c>
      <c r="J19" t="s">
        <v>1395</v>
      </c>
      <c r="K19">
        <v>-0.19</v>
      </c>
      <c r="L19">
        <v>0.56999999999999995</v>
      </c>
      <c r="M19">
        <v>0.86</v>
      </c>
      <c r="N19">
        <v>0.48</v>
      </c>
      <c r="O19">
        <v>1.92</v>
      </c>
      <c r="P19">
        <v>1.73</v>
      </c>
      <c r="Q19">
        <v>1</v>
      </c>
      <c r="T19" t="s">
        <v>1429</v>
      </c>
      <c r="U19">
        <v>-0.92</v>
      </c>
      <c r="V19">
        <v>1.45</v>
      </c>
      <c r="W19">
        <v>-0.56000000000000005</v>
      </c>
      <c r="X19">
        <v>0.42</v>
      </c>
      <c r="Y19">
        <v>1.31</v>
      </c>
      <c r="Z19">
        <v>0.39</v>
      </c>
      <c r="AA19">
        <v>1</v>
      </c>
    </row>
    <row r="20" spans="1:27">
      <c r="A20" s="131" t="s">
        <v>1447</v>
      </c>
      <c r="B20" s="131">
        <v>0.21</v>
      </c>
      <c r="C20" s="131">
        <v>1.07</v>
      </c>
      <c r="D20" s="131">
        <v>-0.66</v>
      </c>
      <c r="E20" s="131">
        <v>0.08</v>
      </c>
      <c r="F20" s="131">
        <v>0.49</v>
      </c>
      <c r="G20" s="131">
        <v>0.7</v>
      </c>
      <c r="H20" s="131">
        <v>-2</v>
      </c>
      <c r="J20" t="s">
        <v>1431</v>
      </c>
      <c r="K20">
        <v>-0.17</v>
      </c>
      <c r="L20">
        <v>1.47</v>
      </c>
      <c r="M20">
        <v>3.63</v>
      </c>
      <c r="N20">
        <v>-3.21</v>
      </c>
      <c r="O20">
        <v>1.89</v>
      </c>
      <c r="P20">
        <v>1.73</v>
      </c>
      <c r="Q20">
        <v>1</v>
      </c>
      <c r="T20" t="s">
        <v>1459</v>
      </c>
      <c r="U20">
        <v>-0.94</v>
      </c>
      <c r="V20">
        <v>-0.8</v>
      </c>
      <c r="W20">
        <v>-0.2</v>
      </c>
      <c r="X20">
        <v>0.33</v>
      </c>
      <c r="Y20">
        <v>-0.67</v>
      </c>
      <c r="Z20">
        <v>-1.61</v>
      </c>
      <c r="AA20">
        <v>3</v>
      </c>
    </row>
    <row r="21" spans="1:27">
      <c r="A21" s="131" t="s">
        <v>1455</v>
      </c>
      <c r="B21" s="131">
        <v>-0.05</v>
      </c>
      <c r="C21" s="131">
        <v>2.85</v>
      </c>
      <c r="D21" s="131">
        <v>-1.67</v>
      </c>
      <c r="E21" s="131">
        <v>-1.43</v>
      </c>
      <c r="F21" s="131">
        <v>-0.25</v>
      </c>
      <c r="G21" s="131">
        <v>-0.3</v>
      </c>
      <c r="H21" s="131">
        <v>-1</v>
      </c>
      <c r="J21" t="s">
        <v>1437</v>
      </c>
      <c r="K21">
        <v>-2.7</v>
      </c>
      <c r="L21">
        <v>0.42</v>
      </c>
      <c r="M21">
        <v>1.64</v>
      </c>
      <c r="N21">
        <v>0.37</v>
      </c>
      <c r="O21">
        <v>2.42</v>
      </c>
      <c r="P21">
        <v>-0.28000000000000003</v>
      </c>
      <c r="Q21">
        <v>3</v>
      </c>
      <c r="T21" t="s">
        <v>1440</v>
      </c>
      <c r="U21">
        <v>-1.22</v>
      </c>
      <c r="V21">
        <v>-1.0900000000000001</v>
      </c>
      <c r="W21">
        <v>-2.57</v>
      </c>
      <c r="X21">
        <v>1.27</v>
      </c>
      <c r="Y21">
        <v>-2.39</v>
      </c>
      <c r="Z21">
        <v>-3.61</v>
      </c>
      <c r="AA21">
        <v>5</v>
      </c>
    </row>
    <row r="22" spans="1:27" ht="18.75">
      <c r="A22" s="131" t="s">
        <v>1474</v>
      </c>
      <c r="B22" s="131">
        <v>-1.79</v>
      </c>
      <c r="C22" s="131">
        <v>-0.56000000000000005</v>
      </c>
      <c r="D22" s="131">
        <v>0.35</v>
      </c>
      <c r="E22" s="131">
        <v>-0.3</v>
      </c>
      <c r="F22" s="131">
        <v>-0.51</v>
      </c>
      <c r="G22" s="131">
        <v>-2.2999999999999998</v>
      </c>
      <c r="H22" s="131">
        <v>1</v>
      </c>
      <c r="J22" s="123" t="s">
        <v>1415</v>
      </c>
      <c r="K22">
        <v>1.41</v>
      </c>
      <c r="L22">
        <v>3.09</v>
      </c>
      <c r="M22">
        <v>-0.6</v>
      </c>
      <c r="N22">
        <v>-0.17</v>
      </c>
      <c r="O22">
        <v>2.3199999999999998</v>
      </c>
      <c r="P22">
        <v>3.73</v>
      </c>
      <c r="Q22">
        <v>-1</v>
      </c>
      <c r="T22" s="123" t="s">
        <v>1461</v>
      </c>
      <c r="U22">
        <v>-0.66</v>
      </c>
      <c r="V22">
        <v>0.7</v>
      </c>
      <c r="W22">
        <v>2.16</v>
      </c>
      <c r="X22">
        <v>1.19</v>
      </c>
      <c r="Y22">
        <v>4.05</v>
      </c>
      <c r="Z22">
        <v>3.39</v>
      </c>
      <c r="AA22">
        <v>-2</v>
      </c>
    </row>
    <row r="23" spans="1:27">
      <c r="A23" s="131" t="s">
        <v>1381</v>
      </c>
      <c r="B23" s="131">
        <v>-1.64</v>
      </c>
      <c r="C23" s="131">
        <v>0</v>
      </c>
      <c r="D23" s="131">
        <v>-0.79</v>
      </c>
      <c r="E23" s="131">
        <v>0.13</v>
      </c>
      <c r="F23" s="131">
        <v>-0.66</v>
      </c>
      <c r="G23" s="131">
        <v>-2.2999999999999998</v>
      </c>
      <c r="H23" s="131">
        <v>1</v>
      </c>
      <c r="J23" t="s">
        <v>1401</v>
      </c>
      <c r="K23">
        <v>-0.31</v>
      </c>
      <c r="L23">
        <v>1.1100000000000001</v>
      </c>
      <c r="M23">
        <v>0.5</v>
      </c>
      <c r="N23">
        <v>-0.57999999999999996</v>
      </c>
      <c r="O23">
        <v>1.04</v>
      </c>
      <c r="P23">
        <v>0.72</v>
      </c>
      <c r="Q23">
        <v>2</v>
      </c>
      <c r="T23" t="s">
        <v>1407</v>
      </c>
      <c r="U23">
        <v>0.41</v>
      </c>
      <c r="V23">
        <v>1.36</v>
      </c>
      <c r="W23">
        <v>-0.25</v>
      </c>
      <c r="X23">
        <v>0.88</v>
      </c>
      <c r="Y23">
        <v>1.99</v>
      </c>
      <c r="Z23">
        <v>2.39</v>
      </c>
      <c r="AA23">
        <v>-1</v>
      </c>
    </row>
    <row r="24" spans="1:27">
      <c r="A24" s="131" t="s">
        <v>1456</v>
      </c>
      <c r="B24" s="131">
        <v>-2.37</v>
      </c>
      <c r="C24" s="131">
        <v>-0.63</v>
      </c>
      <c r="D24" s="131">
        <v>-0.77</v>
      </c>
      <c r="E24" s="131">
        <v>0.47</v>
      </c>
      <c r="F24" s="131">
        <v>-0.93</v>
      </c>
      <c r="G24" s="131">
        <v>-3.3</v>
      </c>
      <c r="H24" s="131">
        <v>2</v>
      </c>
      <c r="J24" t="s">
        <v>1239</v>
      </c>
      <c r="K24">
        <v>2.0699999999999998</v>
      </c>
      <c r="L24">
        <v>-1.59</v>
      </c>
      <c r="M24">
        <v>0.2</v>
      </c>
      <c r="N24">
        <v>-0.96</v>
      </c>
      <c r="O24">
        <v>-2.35</v>
      </c>
      <c r="P24">
        <v>-0.28000000000000003</v>
      </c>
      <c r="Q24">
        <v>3</v>
      </c>
      <c r="T24" t="s">
        <v>1396</v>
      </c>
      <c r="U24">
        <v>0.47</v>
      </c>
      <c r="V24">
        <v>-1</v>
      </c>
      <c r="W24">
        <v>1.66</v>
      </c>
      <c r="X24">
        <v>0.25</v>
      </c>
      <c r="Y24">
        <v>0.92</v>
      </c>
      <c r="Z24">
        <v>1.39</v>
      </c>
      <c r="AA24">
        <v>0</v>
      </c>
    </row>
    <row r="25" spans="1:27">
      <c r="A25" s="131" t="s">
        <v>1438</v>
      </c>
      <c r="B25" s="131">
        <v>0.37</v>
      </c>
      <c r="C25" s="131">
        <v>0.28000000000000003</v>
      </c>
      <c r="D25" s="131">
        <v>-0.49</v>
      </c>
      <c r="E25" s="131">
        <v>-0.46</v>
      </c>
      <c r="F25" s="131">
        <v>-0.67</v>
      </c>
      <c r="G25" s="131">
        <v>-0.3</v>
      </c>
      <c r="H25" s="131">
        <v>-1</v>
      </c>
      <c r="J25" t="s">
        <v>1411</v>
      </c>
      <c r="K25">
        <v>-1.81</v>
      </c>
      <c r="L25">
        <v>-2.29</v>
      </c>
      <c r="M25">
        <v>-0.14000000000000001</v>
      </c>
      <c r="N25">
        <v>0.97</v>
      </c>
      <c r="O25">
        <v>-1.46</v>
      </c>
      <c r="P25">
        <v>-3.27</v>
      </c>
      <c r="Q25">
        <v>6</v>
      </c>
      <c r="T25" t="s">
        <v>1397</v>
      </c>
      <c r="U25">
        <v>-1.53</v>
      </c>
      <c r="V25">
        <v>-0.05</v>
      </c>
      <c r="W25">
        <v>-0.17</v>
      </c>
      <c r="X25">
        <v>-0.86</v>
      </c>
      <c r="Y25">
        <v>-1.07</v>
      </c>
      <c r="Z25">
        <v>-2.61</v>
      </c>
      <c r="AA25">
        <v>4</v>
      </c>
    </row>
    <row r="26" spans="1:27">
      <c r="A26" s="131" t="s">
        <v>1452</v>
      </c>
      <c r="B26" s="131">
        <v>-1.93</v>
      </c>
      <c r="C26" s="131">
        <v>0.11</v>
      </c>
      <c r="D26" s="131">
        <v>0.08</v>
      </c>
      <c r="E26" s="131">
        <v>-0.56999999999999995</v>
      </c>
      <c r="F26" s="131">
        <v>-0.37</v>
      </c>
      <c r="G26" s="131">
        <v>-2.2999999999999998</v>
      </c>
      <c r="H26" s="131">
        <v>1</v>
      </c>
      <c r="J26" t="s">
        <v>1438</v>
      </c>
      <c r="K26">
        <v>-0.38</v>
      </c>
      <c r="L26">
        <v>-0.61</v>
      </c>
      <c r="M26">
        <v>0.34</v>
      </c>
      <c r="N26">
        <v>0.36</v>
      </c>
      <c r="O26">
        <v>0.1</v>
      </c>
      <c r="P26">
        <v>-0.28000000000000003</v>
      </c>
      <c r="Q26">
        <v>3</v>
      </c>
      <c r="T26" t="s">
        <v>1423</v>
      </c>
      <c r="U26">
        <v>-2.31</v>
      </c>
      <c r="V26">
        <v>0.2</v>
      </c>
      <c r="W26">
        <v>-0.5</v>
      </c>
      <c r="X26">
        <v>0</v>
      </c>
      <c r="Y26">
        <v>-0.3</v>
      </c>
      <c r="Z26">
        <v>-2.61</v>
      </c>
      <c r="AA26">
        <v>4</v>
      </c>
    </row>
    <row r="27" spans="1:27" ht="18.75">
      <c r="A27" s="131" t="s">
        <v>1397</v>
      </c>
      <c r="B27" s="131">
        <v>1.1499999999999999</v>
      </c>
      <c r="C27" s="131">
        <v>0.55000000000000004</v>
      </c>
      <c r="D27" s="131">
        <v>-2.1</v>
      </c>
      <c r="E27" s="131">
        <v>-0.9</v>
      </c>
      <c r="F27" s="131">
        <v>-2.4500000000000002</v>
      </c>
      <c r="G27" s="131">
        <v>-1.3</v>
      </c>
      <c r="H27" s="131">
        <v>0</v>
      </c>
      <c r="J27" t="s">
        <v>1457</v>
      </c>
      <c r="K27">
        <v>-0.43</v>
      </c>
      <c r="L27">
        <v>-0.62</v>
      </c>
      <c r="M27">
        <v>0.15</v>
      </c>
      <c r="N27">
        <v>-0.38</v>
      </c>
      <c r="O27">
        <v>-0.85</v>
      </c>
      <c r="P27">
        <v>-1.27</v>
      </c>
      <c r="Q27">
        <v>4</v>
      </c>
      <c r="T27" s="123" t="s">
        <v>1447</v>
      </c>
      <c r="U27">
        <v>1.03</v>
      </c>
      <c r="V27">
        <v>0.38</v>
      </c>
      <c r="W27">
        <v>2.0699999999999998</v>
      </c>
      <c r="X27">
        <v>-0.09</v>
      </c>
      <c r="Y27">
        <v>2.36</v>
      </c>
      <c r="Z27">
        <v>3.39</v>
      </c>
      <c r="AA27">
        <v>-2</v>
      </c>
    </row>
    <row r="28" spans="1:27">
      <c r="A28" s="131" t="s">
        <v>1434</v>
      </c>
      <c r="B28" s="131">
        <v>1.46</v>
      </c>
      <c r="C28" s="131">
        <v>-0.65</v>
      </c>
      <c r="D28" s="131">
        <v>-1.43</v>
      </c>
      <c r="E28" s="131">
        <v>-0.68</v>
      </c>
      <c r="F28" s="131">
        <v>-2.76</v>
      </c>
      <c r="G28" s="131">
        <v>-1.3</v>
      </c>
      <c r="H28" s="131">
        <v>0</v>
      </c>
      <c r="J28" t="s">
        <v>1419</v>
      </c>
      <c r="K28">
        <v>0.03</v>
      </c>
      <c r="L28">
        <v>0.71</v>
      </c>
      <c r="M28">
        <v>-2.2000000000000002</v>
      </c>
      <c r="N28">
        <v>0.19</v>
      </c>
      <c r="O28">
        <v>-1.31</v>
      </c>
      <c r="P28">
        <v>-1.27</v>
      </c>
      <c r="Q28">
        <v>4</v>
      </c>
      <c r="T28" t="s">
        <v>1398</v>
      </c>
      <c r="U28">
        <v>-0.3</v>
      </c>
      <c r="V28">
        <v>1.41</v>
      </c>
      <c r="W28">
        <v>1.2</v>
      </c>
      <c r="X28">
        <v>0.08</v>
      </c>
      <c r="Y28">
        <v>2.69</v>
      </c>
      <c r="Z28">
        <v>2.39</v>
      </c>
      <c r="AA28">
        <v>-1</v>
      </c>
    </row>
    <row r="29" spans="1:27">
      <c r="A29" s="131" t="s">
        <v>1395</v>
      </c>
      <c r="B29" s="131">
        <v>-0.24</v>
      </c>
      <c r="C29" s="131">
        <v>-1.52</v>
      </c>
      <c r="D29" s="131">
        <v>-2.15</v>
      </c>
      <c r="E29" s="131">
        <v>0.6</v>
      </c>
      <c r="F29" s="131">
        <v>-3.06</v>
      </c>
      <c r="G29" s="131">
        <v>-3.3</v>
      </c>
      <c r="H29" s="131">
        <v>2</v>
      </c>
      <c r="J29" t="s">
        <v>1381</v>
      </c>
      <c r="K29">
        <v>1.52</v>
      </c>
      <c r="L29">
        <v>-0.7</v>
      </c>
      <c r="M29">
        <v>0.48</v>
      </c>
      <c r="N29">
        <v>0.43</v>
      </c>
      <c r="O29">
        <v>0.21</v>
      </c>
      <c r="P29">
        <v>1.73</v>
      </c>
      <c r="Q29">
        <v>1</v>
      </c>
      <c r="T29" t="s">
        <v>1426</v>
      </c>
      <c r="U29">
        <v>-7.0000000000000007E-2</v>
      </c>
      <c r="V29">
        <v>1.81</v>
      </c>
      <c r="W29">
        <v>0</v>
      </c>
      <c r="X29">
        <v>0.65</v>
      </c>
      <c r="Y29">
        <v>2.46</v>
      </c>
      <c r="Z29">
        <v>2.39</v>
      </c>
      <c r="AA29">
        <v>-1</v>
      </c>
    </row>
    <row r="30" spans="1:27">
      <c r="A30" s="131" t="s">
        <v>1430</v>
      </c>
      <c r="B30" s="131">
        <v>-2.09</v>
      </c>
      <c r="C30" s="131">
        <v>-0.73</v>
      </c>
      <c r="D30" s="131">
        <v>-0.38</v>
      </c>
      <c r="E30" s="131">
        <v>-0.11</v>
      </c>
      <c r="F30" s="131">
        <v>-1.21</v>
      </c>
      <c r="G30" s="131">
        <v>-3.3</v>
      </c>
      <c r="H30" s="131">
        <v>2</v>
      </c>
      <c r="J30" t="s">
        <v>1399</v>
      </c>
      <c r="K30">
        <v>-1.51</v>
      </c>
      <c r="L30">
        <v>0.14000000000000001</v>
      </c>
      <c r="M30">
        <v>0.99</v>
      </c>
      <c r="N30">
        <v>-0.89</v>
      </c>
      <c r="O30">
        <v>0.24</v>
      </c>
      <c r="P30">
        <v>-1.27</v>
      </c>
      <c r="Q30">
        <v>4</v>
      </c>
      <c r="T30" t="s">
        <v>1377</v>
      </c>
      <c r="U30">
        <v>3.03</v>
      </c>
      <c r="V30">
        <v>-0.06</v>
      </c>
      <c r="W30">
        <v>1.1100000000000001</v>
      </c>
      <c r="X30">
        <v>-1.68</v>
      </c>
      <c r="Y30">
        <v>-0.64</v>
      </c>
      <c r="Z30">
        <v>2.39</v>
      </c>
      <c r="AA30">
        <v>-1</v>
      </c>
    </row>
    <row r="31" spans="1:27">
      <c r="A31" s="131" t="s">
        <v>1409</v>
      </c>
      <c r="B31" s="131">
        <v>-0.47</v>
      </c>
      <c r="C31" s="131">
        <v>7.0000000000000007E-2</v>
      </c>
      <c r="D31" s="131">
        <v>-1.25</v>
      </c>
      <c r="E31" s="131">
        <v>-1.64</v>
      </c>
      <c r="F31" s="131">
        <v>-2.83</v>
      </c>
      <c r="G31" s="131">
        <v>-3.3</v>
      </c>
      <c r="H31" s="131">
        <v>2</v>
      </c>
      <c r="J31" t="s">
        <v>1402</v>
      </c>
      <c r="K31">
        <v>-0.98</v>
      </c>
      <c r="L31">
        <v>0.79</v>
      </c>
      <c r="M31">
        <v>0.52</v>
      </c>
      <c r="N31">
        <v>0.39</v>
      </c>
      <c r="O31">
        <v>1.7</v>
      </c>
      <c r="P31">
        <v>0.72</v>
      </c>
      <c r="Q31">
        <v>2</v>
      </c>
      <c r="T31" t="s">
        <v>1444</v>
      </c>
      <c r="U31">
        <v>0.4</v>
      </c>
      <c r="V31">
        <v>-0.47</v>
      </c>
      <c r="W31">
        <v>2.68</v>
      </c>
      <c r="X31">
        <v>-1.21</v>
      </c>
      <c r="Y31">
        <v>1</v>
      </c>
      <c r="Z31">
        <v>1.39</v>
      </c>
      <c r="AA31">
        <v>0</v>
      </c>
    </row>
    <row r="32" spans="1:27">
      <c r="J32" t="s">
        <v>1441</v>
      </c>
      <c r="K32">
        <v>0.3</v>
      </c>
      <c r="L32">
        <v>0.42</v>
      </c>
      <c r="M32">
        <v>2.1800000000000002</v>
      </c>
      <c r="N32">
        <v>-0.19</v>
      </c>
      <c r="O32">
        <v>2.42</v>
      </c>
      <c r="P32">
        <v>2.73</v>
      </c>
      <c r="Q32">
        <v>0</v>
      </c>
      <c r="T32" t="s">
        <v>1445</v>
      </c>
      <c r="U32">
        <v>-0.37</v>
      </c>
      <c r="V32">
        <v>0.3</v>
      </c>
      <c r="W32">
        <v>2.35</v>
      </c>
      <c r="X32">
        <v>-0.89</v>
      </c>
      <c r="Y32">
        <v>1.76</v>
      </c>
      <c r="Z32">
        <v>1.39</v>
      </c>
      <c r="AA32">
        <v>0</v>
      </c>
    </row>
    <row r="33" spans="10:27">
      <c r="J33" t="s">
        <v>1396</v>
      </c>
      <c r="K33">
        <v>-1.53</v>
      </c>
      <c r="L33">
        <v>0.17</v>
      </c>
      <c r="M33">
        <v>3.86</v>
      </c>
      <c r="N33">
        <v>1.22</v>
      </c>
      <c r="O33">
        <v>5.26</v>
      </c>
      <c r="P33">
        <v>3.73</v>
      </c>
      <c r="Q33">
        <v>-1</v>
      </c>
      <c r="T33" t="s">
        <v>1408</v>
      </c>
      <c r="U33">
        <v>0.68</v>
      </c>
      <c r="V33">
        <v>0.37</v>
      </c>
      <c r="W33">
        <v>-0.47</v>
      </c>
      <c r="X33">
        <v>-0.19</v>
      </c>
      <c r="Y33">
        <v>-0.28999999999999998</v>
      </c>
      <c r="Z33">
        <v>0.39</v>
      </c>
      <c r="AA33">
        <v>1</v>
      </c>
    </row>
    <row r="34" spans="10:27">
      <c r="J34" t="s">
        <v>1453</v>
      </c>
      <c r="K34">
        <v>-0.67</v>
      </c>
      <c r="L34">
        <v>0.66</v>
      </c>
      <c r="M34">
        <v>-0.16</v>
      </c>
      <c r="N34">
        <v>-0.11</v>
      </c>
      <c r="O34">
        <v>0.39</v>
      </c>
      <c r="P34">
        <v>-0.28000000000000003</v>
      </c>
      <c r="Q34">
        <v>3</v>
      </c>
      <c r="T34" t="s">
        <v>1399</v>
      </c>
      <c r="U34">
        <v>2.98</v>
      </c>
      <c r="V34">
        <v>0.28000000000000003</v>
      </c>
      <c r="W34">
        <v>-1.21</v>
      </c>
      <c r="X34">
        <v>-2.67</v>
      </c>
      <c r="Y34">
        <v>-3.59</v>
      </c>
      <c r="Z34">
        <v>-0.61</v>
      </c>
      <c r="AA34">
        <v>2</v>
      </c>
    </row>
    <row r="35" spans="10:27">
      <c r="J35" t="s">
        <v>1410</v>
      </c>
      <c r="K35">
        <v>0.75</v>
      </c>
      <c r="L35">
        <v>1.23</v>
      </c>
      <c r="M35">
        <v>-2.02</v>
      </c>
      <c r="N35">
        <v>-0.24</v>
      </c>
      <c r="O35">
        <v>-1.02</v>
      </c>
      <c r="P35">
        <v>-0.28000000000000003</v>
      </c>
      <c r="Q35">
        <v>3</v>
      </c>
      <c r="T35" t="s">
        <v>1381</v>
      </c>
      <c r="U35">
        <v>0.68</v>
      </c>
      <c r="V35">
        <v>-1.36</v>
      </c>
      <c r="W35">
        <v>-0.67</v>
      </c>
      <c r="X35">
        <v>0.74</v>
      </c>
      <c r="Y35">
        <v>-1.29</v>
      </c>
      <c r="Z35">
        <v>-0.61</v>
      </c>
      <c r="AA35">
        <v>2</v>
      </c>
    </row>
    <row r="36" spans="10:27">
      <c r="J36" t="s">
        <v>1292</v>
      </c>
      <c r="K36">
        <v>-0.59</v>
      </c>
      <c r="L36">
        <v>-0.3</v>
      </c>
      <c r="M36">
        <v>-1.17</v>
      </c>
      <c r="N36">
        <v>-0.21</v>
      </c>
      <c r="O36">
        <v>-1.68</v>
      </c>
      <c r="P36">
        <v>-2.27</v>
      </c>
      <c r="Q36">
        <v>5</v>
      </c>
      <c r="T36" t="s">
        <v>1401</v>
      </c>
      <c r="U36">
        <v>-1.7</v>
      </c>
      <c r="V36">
        <v>-0.57999999999999996</v>
      </c>
      <c r="W36">
        <v>0.08</v>
      </c>
      <c r="X36">
        <v>0.59</v>
      </c>
      <c r="Y36">
        <v>0.09</v>
      </c>
      <c r="Z36">
        <v>-1.61</v>
      </c>
      <c r="AA36">
        <v>3</v>
      </c>
    </row>
    <row r="37" spans="10:27">
      <c r="J37" t="s">
        <v>1416</v>
      </c>
      <c r="K37">
        <v>1.22</v>
      </c>
      <c r="L37">
        <v>-0.62</v>
      </c>
      <c r="M37">
        <v>0.28000000000000003</v>
      </c>
      <c r="N37">
        <v>0.83</v>
      </c>
      <c r="O37">
        <v>0.5</v>
      </c>
      <c r="P37">
        <v>1.73</v>
      </c>
      <c r="Q37">
        <v>1</v>
      </c>
      <c r="T37" t="s">
        <v>1443</v>
      </c>
      <c r="U37">
        <v>-1.24</v>
      </c>
      <c r="V37">
        <v>1.26</v>
      </c>
      <c r="W37">
        <v>0.56999999999999995</v>
      </c>
      <c r="X37">
        <v>-2.2000000000000002</v>
      </c>
      <c r="Y37">
        <v>-0.37</v>
      </c>
      <c r="Z37">
        <v>-1.61</v>
      </c>
      <c r="AA37">
        <v>3</v>
      </c>
    </row>
    <row r="38" spans="10:27">
      <c r="J38" t="s">
        <v>1462</v>
      </c>
      <c r="K38">
        <v>0.17</v>
      </c>
      <c r="L38">
        <v>-1.75</v>
      </c>
      <c r="M38">
        <v>-0.49</v>
      </c>
      <c r="N38">
        <v>-0.2</v>
      </c>
      <c r="O38">
        <v>-2.44</v>
      </c>
      <c r="P38">
        <v>-2.27</v>
      </c>
      <c r="Q38">
        <v>5</v>
      </c>
      <c r="T38" t="s">
        <v>1454</v>
      </c>
      <c r="U38">
        <v>0.96</v>
      </c>
      <c r="V38">
        <v>0.06</v>
      </c>
      <c r="W38">
        <v>0.56999999999999995</v>
      </c>
      <c r="X38">
        <v>1.79</v>
      </c>
      <c r="Y38">
        <v>2.4300000000000002</v>
      </c>
      <c r="Z38">
        <v>3.39</v>
      </c>
      <c r="AA38">
        <v>-2</v>
      </c>
    </row>
    <row r="39" spans="10:27">
      <c r="J39" t="s">
        <v>1408</v>
      </c>
      <c r="K39">
        <v>-0.7</v>
      </c>
      <c r="L39">
        <v>-0.12</v>
      </c>
      <c r="M39">
        <v>0.89</v>
      </c>
      <c r="N39">
        <v>0.65</v>
      </c>
      <c r="O39">
        <v>1.42</v>
      </c>
      <c r="P39">
        <v>0.72</v>
      </c>
      <c r="Q39">
        <v>2</v>
      </c>
      <c r="T39" t="s">
        <v>1455</v>
      </c>
      <c r="U39">
        <v>-0.72</v>
      </c>
      <c r="V39">
        <v>1.08</v>
      </c>
      <c r="W39">
        <v>0.03</v>
      </c>
      <c r="X39">
        <v>0.01</v>
      </c>
      <c r="Y39">
        <v>1.1100000000000001</v>
      </c>
      <c r="Z39">
        <v>0.39</v>
      </c>
      <c r="AA39">
        <v>1</v>
      </c>
    </row>
    <row r="40" spans="10:27">
      <c r="J40" t="s">
        <v>1407</v>
      </c>
      <c r="K40">
        <v>-0.16</v>
      </c>
      <c r="L40">
        <v>2.1</v>
      </c>
      <c r="M40">
        <v>0.6</v>
      </c>
      <c r="N40">
        <v>-0.83</v>
      </c>
      <c r="O40">
        <v>1.88</v>
      </c>
      <c r="P40">
        <v>1.73</v>
      </c>
      <c r="Q40">
        <v>1</v>
      </c>
      <c r="T40" t="s">
        <v>1453</v>
      </c>
      <c r="U40">
        <v>0.22</v>
      </c>
      <c r="V40">
        <v>0.66</v>
      </c>
      <c r="W40">
        <v>-1.03</v>
      </c>
      <c r="X40">
        <v>-0.45</v>
      </c>
      <c r="Y40">
        <v>-0.83</v>
      </c>
      <c r="Z40">
        <v>-0.61</v>
      </c>
      <c r="AA40">
        <v>2</v>
      </c>
    </row>
    <row r="41" spans="10:27">
      <c r="J41" t="s">
        <v>1448</v>
      </c>
      <c r="K41">
        <v>-0.3</v>
      </c>
      <c r="L41">
        <v>1.02</v>
      </c>
      <c r="M41">
        <v>-0.16</v>
      </c>
      <c r="N41">
        <v>0.17</v>
      </c>
      <c r="O41">
        <v>1.02</v>
      </c>
      <c r="P41">
        <v>0.72</v>
      </c>
      <c r="Q41">
        <v>2</v>
      </c>
      <c r="T41" t="s">
        <v>1438</v>
      </c>
      <c r="U41">
        <v>-1.64</v>
      </c>
      <c r="V41">
        <v>0.22</v>
      </c>
      <c r="W41">
        <v>0.09</v>
      </c>
      <c r="X41">
        <v>-0.27</v>
      </c>
      <c r="Y41">
        <v>0.03</v>
      </c>
      <c r="Z41">
        <v>-1.61</v>
      </c>
      <c r="AA41">
        <v>3</v>
      </c>
    </row>
    <row r="42" spans="10:27">
      <c r="J42" t="s">
        <v>1444</v>
      </c>
      <c r="K42">
        <v>0.59</v>
      </c>
      <c r="L42">
        <v>-2.0699999999999998</v>
      </c>
      <c r="M42">
        <v>1.45</v>
      </c>
      <c r="N42">
        <v>0.76</v>
      </c>
      <c r="O42">
        <v>0.14000000000000001</v>
      </c>
      <c r="P42">
        <v>0.72</v>
      </c>
      <c r="Q42">
        <v>2</v>
      </c>
      <c r="T42" t="s">
        <v>1425</v>
      </c>
      <c r="U42">
        <v>-0.08</v>
      </c>
      <c r="V42">
        <v>-0.67</v>
      </c>
      <c r="W42">
        <v>-1.24</v>
      </c>
      <c r="X42">
        <v>-0.63</v>
      </c>
      <c r="Y42">
        <v>-2.5299999999999998</v>
      </c>
      <c r="Z42">
        <v>-2.61</v>
      </c>
      <c r="AA42">
        <v>4</v>
      </c>
    </row>
    <row r="43" spans="10:27">
      <c r="J43" t="s">
        <v>1445</v>
      </c>
      <c r="K43">
        <v>2.2200000000000002</v>
      </c>
      <c r="L43">
        <v>0.83</v>
      </c>
      <c r="M43">
        <v>-2.4900000000000002</v>
      </c>
      <c r="N43">
        <v>0.17</v>
      </c>
      <c r="O43">
        <v>-1.49</v>
      </c>
      <c r="P43">
        <v>0.72</v>
      </c>
      <c r="Q43">
        <v>2</v>
      </c>
      <c r="T43" t="s">
        <v>1436</v>
      </c>
      <c r="U43">
        <v>0.55000000000000004</v>
      </c>
      <c r="V43">
        <v>-0.8</v>
      </c>
      <c r="W43">
        <v>-1.94</v>
      </c>
      <c r="X43">
        <v>-0.42</v>
      </c>
      <c r="Y43">
        <v>-3.16</v>
      </c>
      <c r="Z43">
        <v>-2.61</v>
      </c>
      <c r="AA43">
        <v>4</v>
      </c>
    </row>
    <row r="44" spans="10:27">
      <c r="J44" t="s">
        <v>1446</v>
      </c>
      <c r="K44">
        <v>0.81</v>
      </c>
      <c r="L44">
        <v>-0.89</v>
      </c>
      <c r="M44">
        <v>0.41</v>
      </c>
      <c r="N44">
        <v>1.4</v>
      </c>
      <c r="O44">
        <v>0.92</v>
      </c>
      <c r="P44">
        <v>1.73</v>
      </c>
      <c r="Q44">
        <v>1</v>
      </c>
      <c r="T44" t="s">
        <v>1418</v>
      </c>
      <c r="U44">
        <v>-0.41</v>
      </c>
      <c r="V44">
        <v>0.34</v>
      </c>
      <c r="W44">
        <v>0.48</v>
      </c>
      <c r="X44">
        <v>-0.02</v>
      </c>
      <c r="Y44">
        <v>0.8</v>
      </c>
      <c r="Z44">
        <v>0.39</v>
      </c>
      <c r="AA44">
        <v>1</v>
      </c>
    </row>
    <row r="45" spans="10:27">
      <c r="J45" t="s">
        <v>1455</v>
      </c>
      <c r="K45">
        <v>0.68</v>
      </c>
      <c r="L45">
        <v>-1.93</v>
      </c>
      <c r="M45">
        <v>0.26</v>
      </c>
      <c r="N45">
        <v>-0.28000000000000003</v>
      </c>
      <c r="O45">
        <v>-1.95</v>
      </c>
      <c r="P45">
        <v>-1.27</v>
      </c>
      <c r="Q45">
        <v>4</v>
      </c>
      <c r="T45" t="s">
        <v>1432</v>
      </c>
      <c r="U45">
        <v>-0.75</v>
      </c>
      <c r="V45">
        <v>0.11</v>
      </c>
      <c r="W45">
        <v>0.64</v>
      </c>
      <c r="X45">
        <v>0.39</v>
      </c>
      <c r="Y45">
        <v>1.1399999999999999</v>
      </c>
      <c r="Z45">
        <v>0.39</v>
      </c>
      <c r="AA45">
        <v>1</v>
      </c>
    </row>
    <row r="46" spans="10:27">
      <c r="J46" t="s">
        <v>1435</v>
      </c>
      <c r="K46">
        <v>1.76</v>
      </c>
      <c r="L46">
        <v>-0.53</v>
      </c>
      <c r="M46">
        <v>-0.98</v>
      </c>
      <c r="N46">
        <v>0.48</v>
      </c>
      <c r="O46">
        <v>-1.04</v>
      </c>
      <c r="P46">
        <v>0.72</v>
      </c>
      <c r="Q46">
        <v>2</v>
      </c>
      <c r="T46" t="s">
        <v>1431</v>
      </c>
      <c r="U46">
        <v>-0.27</v>
      </c>
      <c r="V46">
        <v>-1.18</v>
      </c>
      <c r="W46">
        <v>-0.95</v>
      </c>
      <c r="X46">
        <v>-1.21</v>
      </c>
      <c r="Y46">
        <v>-3.34</v>
      </c>
      <c r="Z46">
        <v>-3.61</v>
      </c>
      <c r="AA46">
        <v>5</v>
      </c>
    </row>
    <row r="47" spans="10:27">
      <c r="J47" t="s">
        <v>1461</v>
      </c>
      <c r="K47">
        <v>0.43</v>
      </c>
      <c r="L47">
        <v>0.28000000000000003</v>
      </c>
      <c r="M47">
        <v>-0.99</v>
      </c>
      <c r="N47">
        <v>-1</v>
      </c>
      <c r="O47">
        <v>-1.71</v>
      </c>
      <c r="P47">
        <v>-1.27</v>
      </c>
      <c r="Q47">
        <v>4</v>
      </c>
      <c r="T47" t="s">
        <v>1456</v>
      </c>
      <c r="U47">
        <v>0.45</v>
      </c>
      <c r="V47">
        <v>-1.73</v>
      </c>
      <c r="W47">
        <v>-3.73</v>
      </c>
      <c r="X47">
        <v>1.41</v>
      </c>
      <c r="Y47">
        <v>-4.0599999999999996</v>
      </c>
      <c r="Z47">
        <v>-3.61</v>
      </c>
      <c r="AA47">
        <v>5</v>
      </c>
    </row>
    <row r="48" spans="10:27">
      <c r="J48" t="s">
        <v>1377</v>
      </c>
      <c r="K48">
        <v>-2.04</v>
      </c>
      <c r="L48">
        <v>-0.33</v>
      </c>
      <c r="M48">
        <v>-1.1100000000000001</v>
      </c>
      <c r="N48">
        <v>-0.8</v>
      </c>
      <c r="O48">
        <v>-2.2400000000000002</v>
      </c>
      <c r="P48">
        <v>-4.28</v>
      </c>
      <c r="Q48">
        <v>7</v>
      </c>
      <c r="T48" t="s">
        <v>1417</v>
      </c>
      <c r="U48">
        <v>3.46</v>
      </c>
      <c r="V48">
        <v>-1.6</v>
      </c>
      <c r="W48">
        <v>0.38</v>
      </c>
      <c r="X48">
        <v>0.16</v>
      </c>
      <c r="Y48">
        <v>-1.07</v>
      </c>
      <c r="Z48">
        <v>2.39</v>
      </c>
      <c r="AA48">
        <v>-1</v>
      </c>
    </row>
    <row r="49" spans="10:27">
      <c r="J49" t="s">
        <v>1432</v>
      </c>
      <c r="K49">
        <v>1.32</v>
      </c>
      <c r="L49">
        <v>-2.98</v>
      </c>
      <c r="M49">
        <v>-0.01</v>
      </c>
      <c r="N49">
        <v>0.4</v>
      </c>
      <c r="O49">
        <v>-2.59</v>
      </c>
      <c r="P49">
        <v>-1.27</v>
      </c>
      <c r="Q49">
        <v>4</v>
      </c>
      <c r="T49" t="s">
        <v>1450</v>
      </c>
      <c r="U49">
        <v>0.73</v>
      </c>
      <c r="V49">
        <v>-0.62</v>
      </c>
      <c r="W49">
        <v>0.17</v>
      </c>
      <c r="X49">
        <v>0.11</v>
      </c>
      <c r="Y49">
        <v>-0.34</v>
      </c>
      <c r="Z49">
        <v>0.39</v>
      </c>
      <c r="AA49">
        <v>1</v>
      </c>
    </row>
    <row r="50" spans="10:27">
      <c r="J50" t="s">
        <v>1426</v>
      </c>
      <c r="K50">
        <v>-0.32</v>
      </c>
      <c r="L50">
        <v>0.8</v>
      </c>
      <c r="M50">
        <v>-2.02</v>
      </c>
      <c r="N50">
        <v>0.26</v>
      </c>
      <c r="O50">
        <v>-0.96</v>
      </c>
      <c r="P50">
        <v>-1.27</v>
      </c>
      <c r="Q50">
        <v>4</v>
      </c>
      <c r="T50" t="s">
        <v>1452</v>
      </c>
      <c r="U50">
        <v>-2.2799999999999998</v>
      </c>
      <c r="V50">
        <v>0.56000000000000005</v>
      </c>
      <c r="W50">
        <v>0.65</v>
      </c>
      <c r="X50">
        <v>0.45</v>
      </c>
      <c r="Y50">
        <v>1.67</v>
      </c>
      <c r="Z50">
        <v>-0.61</v>
      </c>
      <c r="AA50">
        <v>2</v>
      </c>
    </row>
    <row r="51" spans="10:27">
      <c r="J51" t="s">
        <v>1430</v>
      </c>
      <c r="K51">
        <v>-0.8</v>
      </c>
      <c r="L51">
        <v>-1.64</v>
      </c>
      <c r="M51">
        <v>-1.07</v>
      </c>
      <c r="N51">
        <v>0.24</v>
      </c>
      <c r="O51">
        <v>-2.4700000000000002</v>
      </c>
      <c r="P51">
        <v>-3.27</v>
      </c>
      <c r="Q51">
        <v>6</v>
      </c>
      <c r="T51" t="s">
        <v>1448</v>
      </c>
      <c r="U51">
        <v>0.09</v>
      </c>
      <c r="V51">
        <v>-0.79</v>
      </c>
      <c r="W51">
        <v>-0.71</v>
      </c>
      <c r="X51">
        <v>-0.2</v>
      </c>
      <c r="Y51">
        <v>-1.7</v>
      </c>
      <c r="Z51">
        <v>-1.61</v>
      </c>
      <c r="AA51">
        <v>3</v>
      </c>
    </row>
    <row r="52" spans="10:27">
      <c r="J52" t="s">
        <v>1452</v>
      </c>
      <c r="K52">
        <v>-1.1100000000000001</v>
      </c>
      <c r="L52">
        <v>0.04</v>
      </c>
      <c r="M52">
        <v>2.08</v>
      </c>
      <c r="N52">
        <v>-0.28999999999999998</v>
      </c>
      <c r="O52">
        <v>1.83</v>
      </c>
      <c r="P52">
        <v>0.72</v>
      </c>
      <c r="Q52">
        <v>2</v>
      </c>
      <c r="T52" t="s">
        <v>1441</v>
      </c>
      <c r="U52">
        <v>-1.88</v>
      </c>
      <c r="V52">
        <v>0.28000000000000003</v>
      </c>
      <c r="W52">
        <v>-1.06</v>
      </c>
      <c r="X52">
        <v>0.05</v>
      </c>
      <c r="Y52">
        <v>-0.73</v>
      </c>
      <c r="Z52">
        <v>-2.61</v>
      </c>
      <c r="AA52">
        <v>4</v>
      </c>
    </row>
    <row r="53" spans="10:27">
      <c r="J53" t="s">
        <v>1420</v>
      </c>
      <c r="K53">
        <v>2.84</v>
      </c>
      <c r="L53">
        <v>-0.98</v>
      </c>
      <c r="M53">
        <v>0.3</v>
      </c>
      <c r="N53">
        <v>0.56000000000000005</v>
      </c>
      <c r="O53">
        <v>-0.12</v>
      </c>
      <c r="P53">
        <v>2.73</v>
      </c>
      <c r="Q53">
        <v>0</v>
      </c>
      <c r="T53" t="s">
        <v>1402</v>
      </c>
      <c r="U53">
        <v>-1.67</v>
      </c>
      <c r="V53">
        <v>-0.03</v>
      </c>
      <c r="W53">
        <v>-0.32</v>
      </c>
      <c r="X53">
        <v>-0.6</v>
      </c>
      <c r="Y53">
        <v>-0.94</v>
      </c>
      <c r="Z53">
        <v>-2.61</v>
      </c>
      <c r="AA53">
        <v>4</v>
      </c>
    </row>
    <row r="54" spans="10:27">
      <c r="J54" t="s">
        <v>1398</v>
      </c>
      <c r="K54">
        <v>-0.62</v>
      </c>
      <c r="L54">
        <v>-1.75</v>
      </c>
      <c r="M54">
        <v>0.03</v>
      </c>
      <c r="N54">
        <v>0.06</v>
      </c>
      <c r="O54">
        <v>-1.66</v>
      </c>
      <c r="P54">
        <v>-2.27</v>
      </c>
      <c r="Q54">
        <v>5</v>
      </c>
      <c r="T54" t="s">
        <v>1419</v>
      </c>
      <c r="U54">
        <v>-0.47</v>
      </c>
      <c r="V54">
        <v>-1.44</v>
      </c>
      <c r="W54">
        <v>-1.45</v>
      </c>
      <c r="X54">
        <v>-0.25</v>
      </c>
      <c r="Y54">
        <v>-3.14</v>
      </c>
      <c r="Z54">
        <v>-3.61</v>
      </c>
      <c r="AA54">
        <v>5</v>
      </c>
    </row>
    <row r="55" spans="10:27">
      <c r="J55" t="s">
        <v>1418</v>
      </c>
      <c r="K55">
        <v>0.28000000000000003</v>
      </c>
      <c r="L55">
        <v>1.2</v>
      </c>
      <c r="M55">
        <v>-0.42</v>
      </c>
      <c r="N55">
        <v>-0.34</v>
      </c>
      <c r="O55">
        <v>0.44</v>
      </c>
      <c r="P55">
        <v>0.72</v>
      </c>
      <c r="Q55">
        <v>2</v>
      </c>
      <c r="T55" t="s">
        <v>1239</v>
      </c>
      <c r="U55">
        <v>-0.03</v>
      </c>
      <c r="V55">
        <v>-0.62</v>
      </c>
      <c r="W55">
        <v>-3.25</v>
      </c>
      <c r="X55">
        <v>0.3</v>
      </c>
      <c r="Y55">
        <v>-3.58</v>
      </c>
      <c r="Z55">
        <v>-3.61</v>
      </c>
      <c r="AA55">
        <v>5</v>
      </c>
    </row>
    <row r="56" spans="10:27">
      <c r="J56" t="s">
        <v>1450</v>
      </c>
      <c r="K56">
        <v>-1.1200000000000001</v>
      </c>
      <c r="L56">
        <v>0.26</v>
      </c>
      <c r="M56">
        <v>-2.71</v>
      </c>
      <c r="N56">
        <v>-0.7</v>
      </c>
      <c r="O56">
        <v>-3.15</v>
      </c>
      <c r="P56">
        <v>-4.28</v>
      </c>
      <c r="Q56">
        <v>7</v>
      </c>
      <c r="T56" t="s">
        <v>1439</v>
      </c>
      <c r="U56">
        <v>-0.06</v>
      </c>
      <c r="V56">
        <v>0.69</v>
      </c>
      <c r="W56">
        <v>1.05</v>
      </c>
      <c r="X56">
        <v>0.71</v>
      </c>
      <c r="Y56">
        <v>2.4500000000000002</v>
      </c>
      <c r="Z56">
        <v>2.39</v>
      </c>
      <c r="AA56">
        <v>-1</v>
      </c>
    </row>
    <row r="57" spans="10:27">
      <c r="J57" t="s">
        <v>1447</v>
      </c>
      <c r="K57">
        <v>-0.9</v>
      </c>
      <c r="L57">
        <v>0.92</v>
      </c>
      <c r="M57">
        <v>-0.19</v>
      </c>
      <c r="N57">
        <v>-0.11</v>
      </c>
      <c r="O57">
        <v>0.62</v>
      </c>
      <c r="P57">
        <v>-0.28000000000000003</v>
      </c>
      <c r="Q57">
        <v>3</v>
      </c>
      <c r="T57" t="s">
        <v>1433</v>
      </c>
      <c r="U57">
        <v>0.52</v>
      </c>
      <c r="V57">
        <v>0.53</v>
      </c>
      <c r="W57">
        <v>0.03</v>
      </c>
      <c r="X57">
        <v>-1.68</v>
      </c>
      <c r="Y57">
        <v>-1.1299999999999999</v>
      </c>
      <c r="Z57">
        <v>-0.61</v>
      </c>
      <c r="AA57">
        <v>2</v>
      </c>
    </row>
    <row r="58" spans="10:27">
      <c r="J58" t="s">
        <v>1433</v>
      </c>
      <c r="K58">
        <v>-1.2</v>
      </c>
      <c r="L58">
        <v>-1.1000000000000001</v>
      </c>
      <c r="M58">
        <v>0.8</v>
      </c>
      <c r="N58">
        <v>-0.78</v>
      </c>
      <c r="O58">
        <v>-1.08</v>
      </c>
      <c r="P58">
        <v>-2.27</v>
      </c>
      <c r="Q58">
        <v>5</v>
      </c>
      <c r="T58" t="s">
        <v>1420</v>
      </c>
      <c r="U58">
        <v>1.32</v>
      </c>
      <c r="V58">
        <v>0.74</v>
      </c>
      <c r="W58">
        <v>-2.89</v>
      </c>
      <c r="X58">
        <v>-0.79</v>
      </c>
      <c r="Y58">
        <v>-2.93</v>
      </c>
      <c r="Z58">
        <v>-1.61</v>
      </c>
      <c r="AA58">
        <v>3</v>
      </c>
    </row>
    <row r="59" spans="10:27">
      <c r="J59" t="s">
        <v>1454</v>
      </c>
      <c r="K59">
        <v>-0.08</v>
      </c>
      <c r="L59">
        <v>2.23</v>
      </c>
      <c r="M59">
        <v>-0.02</v>
      </c>
      <c r="N59">
        <v>-2.4</v>
      </c>
      <c r="O59">
        <v>-0.19</v>
      </c>
      <c r="P59">
        <v>-0.28000000000000003</v>
      </c>
      <c r="Q59">
        <v>3</v>
      </c>
      <c r="T59" t="s">
        <v>1435</v>
      </c>
      <c r="U59">
        <v>-1.0900000000000001</v>
      </c>
      <c r="V59">
        <v>-0.32</v>
      </c>
      <c r="W59">
        <v>0.05</v>
      </c>
      <c r="X59">
        <v>-0.25</v>
      </c>
      <c r="Y59">
        <v>-0.52</v>
      </c>
      <c r="Z59">
        <v>-1.61</v>
      </c>
      <c r="AA59">
        <v>3</v>
      </c>
    </row>
    <row r="60" spans="10:27">
      <c r="J60" t="s">
        <v>1394</v>
      </c>
      <c r="K60">
        <v>-0.04</v>
      </c>
      <c r="L60">
        <v>-1.07</v>
      </c>
      <c r="M60">
        <v>-3.51</v>
      </c>
      <c r="N60">
        <v>0.34</v>
      </c>
      <c r="O60">
        <v>-4.24</v>
      </c>
      <c r="P60">
        <v>-4.28</v>
      </c>
      <c r="Q60">
        <v>7</v>
      </c>
      <c r="T60" t="s">
        <v>1458</v>
      </c>
      <c r="U60">
        <v>1.33</v>
      </c>
      <c r="V60">
        <v>-1.51</v>
      </c>
      <c r="W60">
        <v>-0.13</v>
      </c>
      <c r="X60">
        <v>1.7</v>
      </c>
      <c r="Y60">
        <v>0.06</v>
      </c>
      <c r="Z60">
        <v>1.39</v>
      </c>
      <c r="AA60">
        <v>0</v>
      </c>
    </row>
    <row r="61" spans="10:27">
      <c r="J61" t="s">
        <v>1413</v>
      </c>
      <c r="K61">
        <v>-1.57</v>
      </c>
      <c r="L61">
        <v>-0.79</v>
      </c>
      <c r="M61">
        <v>-1.35</v>
      </c>
      <c r="N61">
        <v>-0.56999999999999995</v>
      </c>
      <c r="O61">
        <v>-2.71</v>
      </c>
      <c r="P61">
        <v>-4.28</v>
      </c>
      <c r="Q61">
        <v>7</v>
      </c>
      <c r="T61" t="s">
        <v>1394</v>
      </c>
      <c r="U61">
        <v>-0.67</v>
      </c>
      <c r="V61">
        <v>-1.8</v>
      </c>
      <c r="W61">
        <v>1.05</v>
      </c>
      <c r="X61">
        <v>0.8</v>
      </c>
      <c r="Y61">
        <v>0.06</v>
      </c>
      <c r="Z61">
        <v>-0.61</v>
      </c>
      <c r="AA61">
        <v>2</v>
      </c>
    </row>
    <row r="62" spans="10:27">
      <c r="J62" t="s">
        <v>1449</v>
      </c>
      <c r="K62">
        <v>0.35</v>
      </c>
      <c r="L62">
        <v>1.94</v>
      </c>
      <c r="M62">
        <v>-3.26</v>
      </c>
      <c r="N62">
        <v>-0.3</v>
      </c>
      <c r="O62">
        <v>-1.62</v>
      </c>
      <c r="P62">
        <v>-1.27</v>
      </c>
      <c r="Q62">
        <v>4</v>
      </c>
      <c r="T62" t="s">
        <v>1430</v>
      </c>
      <c r="U62">
        <v>-1.36</v>
      </c>
      <c r="V62">
        <v>-0.39</v>
      </c>
      <c r="W62">
        <v>-0.7</v>
      </c>
      <c r="X62">
        <v>-0.16</v>
      </c>
      <c r="Y62">
        <v>-1.25</v>
      </c>
      <c r="Z62">
        <v>-2.61</v>
      </c>
      <c r="AA62">
        <v>4</v>
      </c>
    </row>
    <row r="63" spans="10:27">
      <c r="J63" t="s">
        <v>1417</v>
      </c>
      <c r="K63">
        <v>2.1</v>
      </c>
      <c r="L63">
        <v>-2.1</v>
      </c>
      <c r="M63">
        <v>-0.43</v>
      </c>
      <c r="N63">
        <v>-1.83</v>
      </c>
      <c r="O63">
        <v>-4.37</v>
      </c>
      <c r="P63">
        <v>-2.27</v>
      </c>
      <c r="Q63">
        <v>5</v>
      </c>
      <c r="T63" t="s">
        <v>1411</v>
      </c>
      <c r="U63">
        <v>-1.62</v>
      </c>
      <c r="V63">
        <v>-2.83</v>
      </c>
      <c r="W63">
        <v>0.06</v>
      </c>
      <c r="X63">
        <v>-1.22</v>
      </c>
      <c r="Y63">
        <v>-3.98</v>
      </c>
      <c r="Z63">
        <v>-5.61</v>
      </c>
      <c r="AA63">
        <v>7</v>
      </c>
    </row>
    <row r="64" spans="10:27">
      <c r="J64" t="s">
        <v>1458</v>
      </c>
      <c r="K64">
        <v>-0.28999999999999998</v>
      </c>
      <c r="L64">
        <v>0.79</v>
      </c>
      <c r="M64">
        <v>-1.43</v>
      </c>
      <c r="N64">
        <v>-0.34</v>
      </c>
      <c r="O64">
        <v>-0.99</v>
      </c>
      <c r="P64">
        <v>-1.27</v>
      </c>
      <c r="Q64">
        <v>4</v>
      </c>
      <c r="T64" t="s">
        <v>1422</v>
      </c>
      <c r="U64">
        <v>1.78</v>
      </c>
      <c r="V64">
        <v>1.07</v>
      </c>
      <c r="W64">
        <v>2.67</v>
      </c>
      <c r="X64">
        <v>-0.14000000000000001</v>
      </c>
      <c r="Y64">
        <v>3.61</v>
      </c>
      <c r="Z64">
        <v>5.39</v>
      </c>
      <c r="AA64">
        <v>-4</v>
      </c>
    </row>
    <row r="65" spans="10:27">
      <c r="J65" t="s">
        <v>1439</v>
      </c>
      <c r="K65">
        <v>-0.65</v>
      </c>
      <c r="L65">
        <v>-2.29</v>
      </c>
      <c r="M65">
        <v>0.41</v>
      </c>
      <c r="N65">
        <v>-0.75</v>
      </c>
      <c r="O65">
        <v>-2.62</v>
      </c>
      <c r="P65">
        <v>-3.27</v>
      </c>
      <c r="Q65">
        <v>6</v>
      </c>
      <c r="T65" t="s">
        <v>1413</v>
      </c>
      <c r="U65">
        <v>0.01</v>
      </c>
      <c r="V65">
        <v>-1.5</v>
      </c>
      <c r="W65">
        <v>0.69</v>
      </c>
      <c r="X65">
        <v>-0.8</v>
      </c>
      <c r="Y65">
        <v>-1.62</v>
      </c>
      <c r="Z65">
        <v>-1.61</v>
      </c>
      <c r="AA65">
        <v>3</v>
      </c>
    </row>
    <row r="66" spans="10:27">
      <c r="J66" t="s">
        <v>1240</v>
      </c>
      <c r="K66">
        <v>-1.73</v>
      </c>
      <c r="L66">
        <v>0.8</v>
      </c>
      <c r="M66">
        <v>-1.37</v>
      </c>
      <c r="N66">
        <v>1.02</v>
      </c>
      <c r="O66">
        <v>0.46</v>
      </c>
      <c r="P66">
        <v>-1.27</v>
      </c>
      <c r="Q66">
        <v>4</v>
      </c>
      <c r="T66" t="s">
        <v>1240</v>
      </c>
      <c r="U66">
        <v>0.41</v>
      </c>
      <c r="V66">
        <v>1.63</v>
      </c>
      <c r="W66">
        <v>-1.56</v>
      </c>
      <c r="X66">
        <v>-1.0900000000000001</v>
      </c>
      <c r="Y66">
        <v>-1.02</v>
      </c>
      <c r="Z66">
        <v>-0.61</v>
      </c>
      <c r="AA66">
        <v>2</v>
      </c>
    </row>
    <row r="67" spans="10:27">
      <c r="J67" t="s">
        <v>1400</v>
      </c>
      <c r="K67">
        <v>0.5</v>
      </c>
      <c r="L67">
        <v>-2.27</v>
      </c>
      <c r="M67">
        <v>0.61</v>
      </c>
      <c r="N67">
        <v>-1.1200000000000001</v>
      </c>
      <c r="O67">
        <v>-2.78</v>
      </c>
      <c r="P67">
        <v>-2.27</v>
      </c>
      <c r="Q67">
        <v>5</v>
      </c>
      <c r="T67" t="s">
        <v>1241</v>
      </c>
      <c r="U67">
        <v>1.8</v>
      </c>
      <c r="V67">
        <v>0.51</v>
      </c>
      <c r="W67">
        <v>-2.83</v>
      </c>
      <c r="X67">
        <v>0.91</v>
      </c>
      <c r="Y67">
        <v>-1.41</v>
      </c>
      <c r="Z67">
        <v>0.39</v>
      </c>
      <c r="AA67">
        <v>1</v>
      </c>
    </row>
    <row r="68" spans="10:27">
      <c r="J68" t="s">
        <v>1241</v>
      </c>
      <c r="K68">
        <v>-2.77</v>
      </c>
      <c r="L68">
        <v>-1.26</v>
      </c>
      <c r="M68">
        <v>-2.64</v>
      </c>
      <c r="N68">
        <v>0.4</v>
      </c>
      <c r="O68">
        <v>-3.5</v>
      </c>
      <c r="P68">
        <v>-6.28</v>
      </c>
      <c r="Q68">
        <v>9</v>
      </c>
      <c r="T68" t="s">
        <v>1400</v>
      </c>
      <c r="U68">
        <v>-1.32</v>
      </c>
      <c r="V68">
        <v>-1.1299999999999999</v>
      </c>
      <c r="W68">
        <v>0.8</v>
      </c>
      <c r="X68">
        <v>-0.97</v>
      </c>
      <c r="Y68">
        <v>-1.29</v>
      </c>
      <c r="Z68">
        <v>-2.61</v>
      </c>
      <c r="AA68">
        <v>4</v>
      </c>
    </row>
    <row r="69" spans="10:27">
      <c r="J69" t="s">
        <v>1422</v>
      </c>
      <c r="K69">
        <v>-6.21</v>
      </c>
      <c r="L69">
        <v>-2.39</v>
      </c>
      <c r="M69">
        <v>0.89</v>
      </c>
      <c r="N69">
        <v>0.43</v>
      </c>
      <c r="O69">
        <v>-1.06</v>
      </c>
      <c r="P69">
        <v>-7.28</v>
      </c>
      <c r="Q69">
        <v>10</v>
      </c>
      <c r="T69" t="s">
        <v>1449</v>
      </c>
      <c r="U69">
        <v>-2.15</v>
      </c>
      <c r="V69">
        <v>0.03</v>
      </c>
      <c r="W69">
        <v>-2.0699999999999998</v>
      </c>
      <c r="X69">
        <v>-0.41</v>
      </c>
      <c r="Y69">
        <v>-2.46</v>
      </c>
      <c r="Z69">
        <v>-4.6100000000000003</v>
      </c>
      <c r="AA69">
        <v>6</v>
      </c>
    </row>
    <row r="70" spans="10:27">
      <c r="J70" t="s">
        <v>1460</v>
      </c>
      <c r="K70">
        <v>-2.21</v>
      </c>
      <c r="L70">
        <v>0.44</v>
      </c>
      <c r="M70">
        <v>-2.4</v>
      </c>
      <c r="N70">
        <v>-1.1000000000000001</v>
      </c>
      <c r="O70">
        <v>-3.06</v>
      </c>
      <c r="P70">
        <v>-5.28</v>
      </c>
      <c r="Q70">
        <v>8</v>
      </c>
      <c r="T70" t="s">
        <v>1460</v>
      </c>
      <c r="U70">
        <v>-2.2200000000000002</v>
      </c>
      <c r="V70">
        <v>-0.51</v>
      </c>
      <c r="W70">
        <v>-3.77</v>
      </c>
      <c r="X70">
        <v>-1.1100000000000001</v>
      </c>
      <c r="Y70">
        <v>-5.39</v>
      </c>
      <c r="Z70">
        <v>-7.61</v>
      </c>
      <c r="AA70">
        <v>9</v>
      </c>
    </row>
    <row r="71" spans="10:27">
      <c r="J71">
        <v>0</v>
      </c>
      <c r="T71">
        <v>0</v>
      </c>
    </row>
    <row r="72" spans="10:27">
      <c r="J72">
        <v>0</v>
      </c>
      <c r="T72">
        <v>0</v>
      </c>
    </row>
    <row r="73" spans="10:27">
      <c r="J73">
        <v>0</v>
      </c>
      <c r="T73">
        <v>0</v>
      </c>
    </row>
    <row r="74" spans="10:27" ht="18.75">
      <c r="J74" s="125">
        <v>0</v>
      </c>
      <c r="T74">
        <v>0</v>
      </c>
    </row>
    <row r="75" spans="10:27">
      <c r="J75">
        <v>0</v>
      </c>
      <c r="R75" t="e">
        <f t="shared" ref="R75:R119" si="0">VLOOKUP(J75,A:Y,3,FALSE)</f>
        <v>#N/A</v>
      </c>
      <c r="S75" t="e">
        <f t="shared" ref="S75:S119" si="1">VLOOKUP(J75,A:Y,4,FALSE)</f>
        <v>#N/A</v>
      </c>
      <c r="T75">
        <v>0</v>
      </c>
    </row>
    <row r="76" spans="10:27">
      <c r="J76">
        <v>0</v>
      </c>
      <c r="R76" t="e">
        <f t="shared" si="0"/>
        <v>#N/A</v>
      </c>
      <c r="S76" t="e">
        <f t="shared" si="1"/>
        <v>#N/A</v>
      </c>
      <c r="T76">
        <v>0</v>
      </c>
    </row>
    <row r="77" spans="10:27">
      <c r="J77">
        <v>0</v>
      </c>
      <c r="R77" t="e">
        <f t="shared" si="0"/>
        <v>#N/A</v>
      </c>
      <c r="S77" t="e">
        <f t="shared" si="1"/>
        <v>#N/A</v>
      </c>
      <c r="T77">
        <v>0</v>
      </c>
    </row>
    <row r="78" spans="10:27">
      <c r="J78">
        <v>0</v>
      </c>
      <c r="R78" t="e">
        <f t="shared" si="0"/>
        <v>#N/A</v>
      </c>
      <c r="S78" t="e">
        <f t="shared" si="1"/>
        <v>#N/A</v>
      </c>
      <c r="T78">
        <v>0</v>
      </c>
    </row>
    <row r="79" spans="10:27">
      <c r="J79">
        <v>0</v>
      </c>
      <c r="R79" t="e">
        <f t="shared" si="0"/>
        <v>#N/A</v>
      </c>
      <c r="S79" t="e">
        <f t="shared" si="1"/>
        <v>#N/A</v>
      </c>
      <c r="T79">
        <v>0</v>
      </c>
    </row>
    <row r="80" spans="10:27">
      <c r="J80">
        <v>0</v>
      </c>
      <c r="R80" t="e">
        <f t="shared" si="0"/>
        <v>#N/A</v>
      </c>
      <c r="S80" t="e">
        <f t="shared" si="1"/>
        <v>#N/A</v>
      </c>
      <c r="T80">
        <v>0</v>
      </c>
    </row>
    <row r="81" spans="1:20" ht="18.75">
      <c r="A81" s="123"/>
      <c r="J81">
        <v>0</v>
      </c>
      <c r="R81" t="e">
        <f t="shared" si="0"/>
        <v>#N/A</v>
      </c>
      <c r="S81" t="e">
        <f t="shared" si="1"/>
        <v>#N/A</v>
      </c>
      <c r="T81">
        <v>0</v>
      </c>
    </row>
    <row r="82" spans="1:20">
      <c r="J82">
        <v>0</v>
      </c>
      <c r="R82" t="e">
        <f t="shared" si="0"/>
        <v>#N/A</v>
      </c>
      <c r="S82" t="e">
        <f t="shared" si="1"/>
        <v>#N/A</v>
      </c>
      <c r="T82">
        <v>0</v>
      </c>
    </row>
    <row r="83" spans="1:20">
      <c r="J83">
        <v>0</v>
      </c>
      <c r="R83" t="e">
        <f t="shared" si="0"/>
        <v>#N/A</v>
      </c>
      <c r="S83" t="e">
        <f t="shared" si="1"/>
        <v>#N/A</v>
      </c>
      <c r="T83">
        <v>0</v>
      </c>
    </row>
    <row r="84" spans="1:20">
      <c r="J84">
        <v>0</v>
      </c>
      <c r="R84" t="e">
        <f t="shared" si="0"/>
        <v>#N/A</v>
      </c>
      <c r="S84" t="e">
        <f t="shared" si="1"/>
        <v>#N/A</v>
      </c>
      <c r="T84">
        <v>0</v>
      </c>
    </row>
    <row r="85" spans="1:20">
      <c r="J85">
        <v>0</v>
      </c>
      <c r="R85" t="e">
        <f t="shared" si="0"/>
        <v>#N/A</v>
      </c>
      <c r="S85" t="e">
        <f t="shared" si="1"/>
        <v>#N/A</v>
      </c>
      <c r="T85">
        <v>0</v>
      </c>
    </row>
    <row r="86" spans="1:20">
      <c r="J86">
        <v>0</v>
      </c>
      <c r="R86" t="e">
        <f t="shared" si="0"/>
        <v>#N/A</v>
      </c>
      <c r="S86" t="e">
        <f t="shared" si="1"/>
        <v>#N/A</v>
      </c>
      <c r="T86">
        <v>0</v>
      </c>
    </row>
    <row r="87" spans="1:20">
      <c r="J87">
        <v>0</v>
      </c>
      <c r="R87" t="e">
        <f t="shared" si="0"/>
        <v>#N/A</v>
      </c>
      <c r="S87" t="e">
        <f t="shared" si="1"/>
        <v>#N/A</v>
      </c>
      <c r="T87">
        <v>0</v>
      </c>
    </row>
    <row r="88" spans="1:20">
      <c r="J88">
        <v>0</v>
      </c>
      <c r="R88" t="e">
        <f t="shared" si="0"/>
        <v>#N/A</v>
      </c>
      <c r="S88" t="e">
        <f t="shared" si="1"/>
        <v>#N/A</v>
      </c>
      <c r="T88">
        <v>0</v>
      </c>
    </row>
    <row r="89" spans="1:20" ht="18.75">
      <c r="J89" s="126">
        <v>0</v>
      </c>
      <c r="R89" t="e">
        <f t="shared" si="0"/>
        <v>#N/A</v>
      </c>
      <c r="S89" t="e">
        <f t="shared" si="1"/>
        <v>#N/A</v>
      </c>
      <c r="T89">
        <v>0</v>
      </c>
    </row>
    <row r="90" spans="1:20">
      <c r="J90">
        <v>0</v>
      </c>
      <c r="R90" t="e">
        <f t="shared" si="0"/>
        <v>#N/A</v>
      </c>
      <c r="S90" t="e">
        <f t="shared" si="1"/>
        <v>#N/A</v>
      </c>
      <c r="T90">
        <v>0</v>
      </c>
    </row>
    <row r="91" spans="1:20">
      <c r="J91">
        <v>0</v>
      </c>
      <c r="R91" t="e">
        <f t="shared" si="0"/>
        <v>#N/A</v>
      </c>
      <c r="S91" t="e">
        <f t="shared" si="1"/>
        <v>#N/A</v>
      </c>
      <c r="T91">
        <v>0</v>
      </c>
    </row>
    <row r="92" spans="1:20">
      <c r="J92">
        <v>0</v>
      </c>
      <c r="R92" t="e">
        <f t="shared" si="0"/>
        <v>#N/A</v>
      </c>
      <c r="S92" t="e">
        <f t="shared" si="1"/>
        <v>#N/A</v>
      </c>
      <c r="T92">
        <v>0</v>
      </c>
    </row>
    <row r="93" spans="1:20">
      <c r="J93">
        <v>0</v>
      </c>
      <c r="R93" t="e">
        <f t="shared" si="0"/>
        <v>#N/A</v>
      </c>
      <c r="S93" t="e">
        <f t="shared" si="1"/>
        <v>#N/A</v>
      </c>
      <c r="T93">
        <v>0</v>
      </c>
    </row>
    <row r="94" spans="1:20">
      <c r="J94">
        <v>0</v>
      </c>
      <c r="R94" t="e">
        <f t="shared" si="0"/>
        <v>#N/A</v>
      </c>
      <c r="S94" t="e">
        <f t="shared" si="1"/>
        <v>#N/A</v>
      </c>
      <c r="T94">
        <v>0</v>
      </c>
    </row>
    <row r="95" spans="1:20">
      <c r="J95">
        <v>0</v>
      </c>
      <c r="R95" t="e">
        <f t="shared" si="0"/>
        <v>#N/A</v>
      </c>
      <c r="S95" t="e">
        <f t="shared" si="1"/>
        <v>#N/A</v>
      </c>
      <c r="T95">
        <v>0</v>
      </c>
    </row>
    <row r="96" spans="1:20">
      <c r="J96">
        <v>0</v>
      </c>
      <c r="R96" t="e">
        <f t="shared" si="0"/>
        <v>#N/A</v>
      </c>
      <c r="S96" t="e">
        <f t="shared" si="1"/>
        <v>#N/A</v>
      </c>
      <c r="T96">
        <v>0</v>
      </c>
    </row>
    <row r="97" spans="10:20">
      <c r="J97">
        <v>0</v>
      </c>
      <c r="R97" t="e">
        <f t="shared" si="0"/>
        <v>#N/A</v>
      </c>
      <c r="S97" t="e">
        <f t="shared" si="1"/>
        <v>#N/A</v>
      </c>
      <c r="T97">
        <v>0</v>
      </c>
    </row>
    <row r="98" spans="10:20">
      <c r="J98">
        <v>0</v>
      </c>
      <c r="R98" t="e">
        <f t="shared" si="0"/>
        <v>#N/A</v>
      </c>
      <c r="S98" t="e">
        <f t="shared" si="1"/>
        <v>#N/A</v>
      </c>
      <c r="T98">
        <v>0</v>
      </c>
    </row>
    <row r="99" spans="10:20">
      <c r="J99">
        <v>0</v>
      </c>
      <c r="R99" t="e">
        <f t="shared" si="0"/>
        <v>#N/A</v>
      </c>
      <c r="S99" t="e">
        <f t="shared" si="1"/>
        <v>#N/A</v>
      </c>
      <c r="T99">
        <v>0</v>
      </c>
    </row>
    <row r="100" spans="10:20">
      <c r="J100">
        <v>0</v>
      </c>
      <c r="R100" t="e">
        <f t="shared" si="0"/>
        <v>#N/A</v>
      </c>
      <c r="S100" t="e">
        <f t="shared" si="1"/>
        <v>#N/A</v>
      </c>
      <c r="T100">
        <v>0</v>
      </c>
    </row>
    <row r="101" spans="10:20">
      <c r="J101">
        <v>0</v>
      </c>
      <c r="R101" t="e">
        <f t="shared" si="0"/>
        <v>#N/A</v>
      </c>
      <c r="S101" t="e">
        <f t="shared" si="1"/>
        <v>#N/A</v>
      </c>
      <c r="T101">
        <v>0</v>
      </c>
    </row>
    <row r="102" spans="10:20">
      <c r="J102">
        <v>0</v>
      </c>
      <c r="R102" t="e">
        <f t="shared" si="0"/>
        <v>#N/A</v>
      </c>
      <c r="S102" t="e">
        <f t="shared" si="1"/>
        <v>#N/A</v>
      </c>
      <c r="T102">
        <v>0</v>
      </c>
    </row>
    <row r="103" spans="10:20">
      <c r="J103">
        <v>0</v>
      </c>
      <c r="R103" t="e">
        <f t="shared" si="0"/>
        <v>#N/A</v>
      </c>
      <c r="S103" t="e">
        <f t="shared" si="1"/>
        <v>#N/A</v>
      </c>
      <c r="T103">
        <v>0</v>
      </c>
    </row>
    <row r="104" spans="10:20">
      <c r="J104">
        <v>0</v>
      </c>
      <c r="R104" t="e">
        <f t="shared" si="0"/>
        <v>#N/A</v>
      </c>
      <c r="S104" t="e">
        <f t="shared" si="1"/>
        <v>#N/A</v>
      </c>
      <c r="T104">
        <v>0</v>
      </c>
    </row>
    <row r="105" spans="10:20">
      <c r="J105">
        <v>0</v>
      </c>
      <c r="R105" t="e">
        <f t="shared" si="0"/>
        <v>#N/A</v>
      </c>
      <c r="S105" t="e">
        <f t="shared" si="1"/>
        <v>#N/A</v>
      </c>
      <c r="T105">
        <v>0</v>
      </c>
    </row>
    <row r="106" spans="10:20">
      <c r="J106">
        <v>0</v>
      </c>
      <c r="R106" t="e">
        <f t="shared" si="0"/>
        <v>#N/A</v>
      </c>
      <c r="S106" t="e">
        <f t="shared" si="1"/>
        <v>#N/A</v>
      </c>
      <c r="T106">
        <v>0</v>
      </c>
    </row>
    <row r="107" spans="10:20">
      <c r="J107">
        <v>0</v>
      </c>
      <c r="R107" t="e">
        <f t="shared" si="0"/>
        <v>#N/A</v>
      </c>
      <c r="S107" t="e">
        <f t="shared" si="1"/>
        <v>#N/A</v>
      </c>
      <c r="T107">
        <v>0</v>
      </c>
    </row>
    <row r="108" spans="10:20">
      <c r="J108">
        <v>0</v>
      </c>
      <c r="R108" t="e">
        <f t="shared" si="0"/>
        <v>#N/A</v>
      </c>
      <c r="S108" t="e">
        <f t="shared" si="1"/>
        <v>#N/A</v>
      </c>
      <c r="T108">
        <v>0</v>
      </c>
    </row>
    <row r="109" spans="10:20">
      <c r="J109">
        <v>0</v>
      </c>
      <c r="R109" t="e">
        <f t="shared" si="0"/>
        <v>#N/A</v>
      </c>
      <c r="S109" t="e">
        <f t="shared" si="1"/>
        <v>#N/A</v>
      </c>
      <c r="T109">
        <v>0</v>
      </c>
    </row>
    <row r="110" spans="10:20">
      <c r="J110">
        <v>0</v>
      </c>
      <c r="R110" t="e">
        <f t="shared" si="0"/>
        <v>#N/A</v>
      </c>
      <c r="S110" t="e">
        <f t="shared" si="1"/>
        <v>#N/A</v>
      </c>
      <c r="T110">
        <v>0</v>
      </c>
    </row>
    <row r="111" spans="10:20">
      <c r="J111">
        <v>0</v>
      </c>
      <c r="R111" t="e">
        <f t="shared" si="0"/>
        <v>#N/A</v>
      </c>
      <c r="S111" t="e">
        <f t="shared" si="1"/>
        <v>#N/A</v>
      </c>
      <c r="T111">
        <v>0</v>
      </c>
    </row>
    <row r="112" spans="10:20">
      <c r="J112">
        <v>0</v>
      </c>
      <c r="R112" t="e">
        <f t="shared" si="0"/>
        <v>#N/A</v>
      </c>
      <c r="S112" t="e">
        <f t="shared" si="1"/>
        <v>#N/A</v>
      </c>
      <c r="T112">
        <v>0</v>
      </c>
    </row>
    <row r="113" spans="1:20">
      <c r="J113">
        <v>0</v>
      </c>
      <c r="R113" t="e">
        <f t="shared" si="0"/>
        <v>#N/A</v>
      </c>
      <c r="S113" t="e">
        <f t="shared" si="1"/>
        <v>#N/A</v>
      </c>
      <c r="T113">
        <v>0</v>
      </c>
    </row>
    <row r="114" spans="1:20">
      <c r="J114">
        <v>0</v>
      </c>
      <c r="R114" t="e">
        <f t="shared" si="0"/>
        <v>#N/A</v>
      </c>
      <c r="S114" t="e">
        <f t="shared" si="1"/>
        <v>#N/A</v>
      </c>
      <c r="T114">
        <v>0</v>
      </c>
    </row>
    <row r="115" spans="1:20">
      <c r="J115">
        <v>0</v>
      </c>
      <c r="R115" t="e">
        <f t="shared" si="0"/>
        <v>#N/A</v>
      </c>
      <c r="S115" t="e">
        <f t="shared" si="1"/>
        <v>#N/A</v>
      </c>
      <c r="T115">
        <v>0</v>
      </c>
    </row>
    <row r="116" spans="1:20">
      <c r="J116">
        <v>0</v>
      </c>
      <c r="R116" t="e">
        <f t="shared" si="0"/>
        <v>#N/A</v>
      </c>
      <c r="S116" t="e">
        <f t="shared" si="1"/>
        <v>#N/A</v>
      </c>
      <c r="T116">
        <v>0</v>
      </c>
    </row>
    <row r="117" spans="1:20">
      <c r="J117">
        <v>0</v>
      </c>
      <c r="R117" t="e">
        <f t="shared" si="0"/>
        <v>#N/A</v>
      </c>
      <c r="S117" t="e">
        <f t="shared" si="1"/>
        <v>#N/A</v>
      </c>
      <c r="T117">
        <v>0</v>
      </c>
    </row>
    <row r="118" spans="1:20">
      <c r="J118">
        <v>0</v>
      </c>
      <c r="R118" t="e">
        <f t="shared" si="0"/>
        <v>#N/A</v>
      </c>
      <c r="S118" t="e">
        <f t="shared" si="1"/>
        <v>#N/A</v>
      </c>
      <c r="T118">
        <v>0</v>
      </c>
    </row>
    <row r="119" spans="1:20" ht="18.75">
      <c r="A119" s="123"/>
      <c r="J119">
        <v>0</v>
      </c>
      <c r="R119" t="e">
        <f t="shared" si="0"/>
        <v>#N/A</v>
      </c>
      <c r="S119" t="e">
        <f t="shared" si="1"/>
        <v>#N/A</v>
      </c>
      <c r="T119">
        <v>0</v>
      </c>
    </row>
    <row r="120" spans="1:20">
      <c r="J120">
        <v>0</v>
      </c>
      <c r="T120">
        <v>0</v>
      </c>
    </row>
    <row r="121" spans="1:20">
      <c r="J121">
        <v>0</v>
      </c>
      <c r="T121">
        <v>0</v>
      </c>
    </row>
    <row r="122" spans="1:20">
      <c r="J122">
        <v>0</v>
      </c>
      <c r="T122">
        <v>0</v>
      </c>
    </row>
    <row r="123" spans="1:20">
      <c r="J123">
        <v>0</v>
      </c>
      <c r="T123">
        <v>0</v>
      </c>
    </row>
    <row r="124" spans="1:20">
      <c r="J124">
        <v>0</v>
      </c>
      <c r="T124">
        <v>0</v>
      </c>
    </row>
    <row r="125" spans="1:20">
      <c r="J125">
        <v>0</v>
      </c>
      <c r="T125">
        <v>0</v>
      </c>
    </row>
    <row r="126" spans="1:20">
      <c r="J126">
        <v>0</v>
      </c>
      <c r="T126">
        <v>0</v>
      </c>
    </row>
    <row r="127" spans="1:20">
      <c r="J127">
        <v>0</v>
      </c>
      <c r="T127">
        <v>0</v>
      </c>
    </row>
    <row r="128" spans="1:20">
      <c r="J128">
        <v>0</v>
      </c>
      <c r="T128">
        <v>0</v>
      </c>
    </row>
    <row r="129" spans="10:20">
      <c r="J129">
        <v>0</v>
      </c>
      <c r="T129">
        <v>0</v>
      </c>
    </row>
    <row r="130" spans="10:20">
      <c r="J130">
        <v>0</v>
      </c>
      <c r="T130">
        <v>0</v>
      </c>
    </row>
    <row r="131" spans="10:20">
      <c r="J131">
        <v>0</v>
      </c>
      <c r="T131">
        <v>0</v>
      </c>
    </row>
    <row r="132" spans="10:20">
      <c r="J132">
        <v>0</v>
      </c>
      <c r="T132">
        <v>0</v>
      </c>
    </row>
    <row r="133" spans="10:20">
      <c r="J133">
        <v>0</v>
      </c>
      <c r="T133">
        <v>0</v>
      </c>
    </row>
    <row r="134" spans="10:20">
      <c r="J134">
        <v>0</v>
      </c>
      <c r="T134">
        <v>0</v>
      </c>
    </row>
    <row r="135" spans="10:20">
      <c r="J135">
        <v>0</v>
      </c>
      <c r="T135">
        <v>0</v>
      </c>
    </row>
    <row r="136" spans="10:20">
      <c r="J136">
        <v>0</v>
      </c>
      <c r="T136">
        <v>0</v>
      </c>
    </row>
    <row r="137" spans="10:20">
      <c r="J137">
        <v>0</v>
      </c>
      <c r="T137">
        <v>0</v>
      </c>
    </row>
    <row r="138" spans="10:20">
      <c r="J138">
        <v>0</v>
      </c>
      <c r="T138">
        <v>0</v>
      </c>
    </row>
    <row r="139" spans="10:20">
      <c r="J139">
        <v>0</v>
      </c>
      <c r="T139">
        <v>0</v>
      </c>
    </row>
    <row r="140" spans="10:20">
      <c r="J140">
        <v>0</v>
      </c>
      <c r="T140">
        <v>0</v>
      </c>
    </row>
    <row r="141" spans="10:20">
      <c r="J141">
        <v>0</v>
      </c>
      <c r="T141">
        <v>0</v>
      </c>
    </row>
    <row r="142" spans="10:20">
      <c r="J142">
        <v>0</v>
      </c>
      <c r="T142">
        <v>0</v>
      </c>
    </row>
    <row r="143" spans="10:20">
      <c r="J143">
        <v>0</v>
      </c>
      <c r="T143">
        <v>0</v>
      </c>
    </row>
    <row r="144" spans="10:20">
      <c r="J144">
        <v>0</v>
      </c>
      <c r="T144">
        <v>0</v>
      </c>
    </row>
    <row r="145" spans="10:20">
      <c r="J145">
        <v>0</v>
      </c>
      <c r="T145">
        <v>0</v>
      </c>
    </row>
    <row r="146" spans="10:20">
      <c r="J146">
        <v>0</v>
      </c>
      <c r="T146">
        <v>0</v>
      </c>
    </row>
    <row r="147" spans="10:20">
      <c r="J147">
        <v>0</v>
      </c>
      <c r="T147">
        <v>0</v>
      </c>
    </row>
    <row r="148" spans="10:20">
      <c r="J148">
        <v>0</v>
      </c>
      <c r="T148">
        <v>0</v>
      </c>
    </row>
    <row r="149" spans="10:20">
      <c r="J149">
        <v>0</v>
      </c>
      <c r="T149">
        <v>0</v>
      </c>
    </row>
    <row r="150" spans="10:20">
      <c r="J150">
        <v>0</v>
      </c>
      <c r="T150">
        <v>0</v>
      </c>
    </row>
    <row r="151" spans="10:20">
      <c r="J151">
        <v>0</v>
      </c>
      <c r="T151">
        <v>0</v>
      </c>
    </row>
    <row r="152" spans="10:20">
      <c r="J152">
        <v>0</v>
      </c>
      <c r="T152">
        <v>0</v>
      </c>
    </row>
    <row r="153" spans="10:20">
      <c r="J153">
        <v>0</v>
      </c>
      <c r="T153">
        <v>0</v>
      </c>
    </row>
    <row r="154" spans="10:20">
      <c r="J154">
        <v>0</v>
      </c>
      <c r="T154">
        <v>0</v>
      </c>
    </row>
    <row r="155" spans="10:20">
      <c r="J155">
        <v>0</v>
      </c>
      <c r="T155">
        <v>0</v>
      </c>
    </row>
    <row r="156" spans="10:20">
      <c r="J156">
        <v>0</v>
      </c>
      <c r="T156">
        <v>0</v>
      </c>
    </row>
    <row r="157" spans="10:20">
      <c r="J157">
        <v>0</v>
      </c>
      <c r="T157">
        <v>0</v>
      </c>
    </row>
    <row r="158" spans="10:20">
      <c r="J158">
        <v>0</v>
      </c>
      <c r="T158">
        <v>0</v>
      </c>
    </row>
    <row r="159" spans="10:20">
      <c r="J159">
        <v>0</v>
      </c>
      <c r="T159">
        <v>0</v>
      </c>
    </row>
    <row r="160" spans="10:20">
      <c r="J160">
        <v>0</v>
      </c>
      <c r="T160">
        <v>0</v>
      </c>
    </row>
    <row r="161" spans="10:20">
      <c r="J161">
        <v>0</v>
      </c>
      <c r="T161">
        <v>0</v>
      </c>
    </row>
    <row r="162" spans="10:20">
      <c r="J162">
        <v>0</v>
      </c>
      <c r="T162">
        <v>0</v>
      </c>
    </row>
    <row r="163" spans="10:20">
      <c r="J163">
        <v>0</v>
      </c>
      <c r="T163">
        <v>0</v>
      </c>
    </row>
    <row r="164" spans="10:20">
      <c r="J164">
        <v>0</v>
      </c>
      <c r="T164">
        <v>0</v>
      </c>
    </row>
    <row r="165" spans="10:20">
      <c r="J165">
        <v>0</v>
      </c>
      <c r="T165">
        <v>0</v>
      </c>
    </row>
    <row r="166" spans="10:20">
      <c r="J166">
        <v>0</v>
      </c>
      <c r="T166">
        <v>0</v>
      </c>
    </row>
    <row r="167" spans="10:20">
      <c r="J167">
        <v>0</v>
      </c>
      <c r="T167">
        <v>0</v>
      </c>
    </row>
    <row r="168" spans="10:20">
      <c r="J168">
        <v>0</v>
      </c>
      <c r="T168">
        <v>0</v>
      </c>
    </row>
    <row r="169" spans="10:20">
      <c r="J169">
        <v>0</v>
      </c>
      <c r="T169">
        <v>0</v>
      </c>
    </row>
    <row r="170" spans="10:20">
      <c r="J170">
        <v>0</v>
      </c>
      <c r="T170">
        <v>0</v>
      </c>
    </row>
    <row r="171" spans="10:20">
      <c r="J171">
        <v>0</v>
      </c>
      <c r="T171">
        <v>0</v>
      </c>
    </row>
    <row r="172" spans="10:20">
      <c r="J172">
        <v>0</v>
      </c>
      <c r="T172">
        <v>0</v>
      </c>
    </row>
    <row r="173" spans="10:20">
      <c r="J173">
        <v>0</v>
      </c>
      <c r="T173">
        <v>0</v>
      </c>
    </row>
    <row r="174" spans="10:20">
      <c r="J174">
        <v>0</v>
      </c>
      <c r="T174">
        <v>0</v>
      </c>
    </row>
    <row r="175" spans="10:20">
      <c r="J175">
        <v>0</v>
      </c>
      <c r="T175">
        <v>0</v>
      </c>
    </row>
    <row r="176" spans="10:20">
      <c r="J176">
        <v>0</v>
      </c>
      <c r="T176">
        <v>0</v>
      </c>
    </row>
    <row r="177" spans="10:20">
      <c r="J177">
        <v>0</v>
      </c>
      <c r="T177">
        <v>0</v>
      </c>
    </row>
    <row r="178" spans="10:20">
      <c r="J178">
        <v>0</v>
      </c>
      <c r="T178">
        <v>0</v>
      </c>
    </row>
    <row r="179" spans="10:20">
      <c r="J179">
        <v>0</v>
      </c>
      <c r="T179">
        <v>0</v>
      </c>
    </row>
    <row r="180" spans="10:20">
      <c r="J180">
        <v>0</v>
      </c>
      <c r="T180">
        <v>0</v>
      </c>
    </row>
    <row r="181" spans="10:20">
      <c r="J181">
        <v>0</v>
      </c>
      <c r="T181">
        <v>0</v>
      </c>
    </row>
    <row r="182" spans="10:20">
      <c r="J182">
        <v>0</v>
      </c>
      <c r="T182">
        <v>0</v>
      </c>
    </row>
    <row r="183" spans="10:20">
      <c r="J183">
        <v>0</v>
      </c>
      <c r="T183">
        <v>0</v>
      </c>
    </row>
    <row r="184" spans="10:20">
      <c r="J184">
        <v>0</v>
      </c>
      <c r="T184">
        <v>0</v>
      </c>
    </row>
    <row r="185" spans="10:20">
      <c r="J185">
        <v>0</v>
      </c>
      <c r="T185">
        <v>0</v>
      </c>
    </row>
    <row r="186" spans="10:20">
      <c r="J186">
        <v>0</v>
      </c>
      <c r="T186">
        <v>0</v>
      </c>
    </row>
    <row r="187" spans="10:20">
      <c r="J187">
        <v>0</v>
      </c>
      <c r="T187">
        <v>0</v>
      </c>
    </row>
    <row r="188" spans="10:20">
      <c r="J188">
        <v>0</v>
      </c>
      <c r="T188">
        <v>0</v>
      </c>
    </row>
    <row r="189" spans="10:20">
      <c r="J189">
        <v>0</v>
      </c>
      <c r="T189">
        <v>0</v>
      </c>
    </row>
    <row r="190" spans="10:20">
      <c r="J190">
        <v>0</v>
      </c>
      <c r="T190">
        <v>0</v>
      </c>
    </row>
    <row r="191" spans="10:20">
      <c r="J191">
        <v>0</v>
      </c>
      <c r="T191">
        <v>0</v>
      </c>
    </row>
    <row r="192" spans="10:20">
      <c r="J192">
        <v>0</v>
      </c>
      <c r="T192">
        <v>0</v>
      </c>
    </row>
    <row r="193" spans="10:20">
      <c r="J193">
        <v>0</v>
      </c>
      <c r="T193">
        <v>0</v>
      </c>
    </row>
    <row r="194" spans="10:20">
      <c r="J194">
        <v>0</v>
      </c>
      <c r="T194">
        <v>0</v>
      </c>
    </row>
    <row r="195" spans="10:20">
      <c r="J195">
        <v>0</v>
      </c>
      <c r="T195">
        <v>0</v>
      </c>
    </row>
    <row r="196" spans="10:20">
      <c r="J196">
        <v>0</v>
      </c>
      <c r="T196">
        <v>0</v>
      </c>
    </row>
    <row r="197" spans="10:20">
      <c r="J197">
        <v>0</v>
      </c>
      <c r="T197">
        <v>0</v>
      </c>
    </row>
    <row r="198" spans="10:20">
      <c r="J198">
        <v>0</v>
      </c>
      <c r="T198">
        <v>0</v>
      </c>
    </row>
    <row r="199" spans="10:20">
      <c r="J199">
        <v>0</v>
      </c>
      <c r="T199">
        <v>0</v>
      </c>
    </row>
    <row r="200" spans="10:20">
      <c r="J200">
        <v>0</v>
      </c>
      <c r="T200">
        <v>0</v>
      </c>
    </row>
    <row r="201" spans="10:20">
      <c r="J201">
        <v>0</v>
      </c>
      <c r="T201">
        <v>0</v>
      </c>
    </row>
    <row r="202" spans="10:20">
      <c r="J202">
        <v>0</v>
      </c>
      <c r="T202">
        <v>0</v>
      </c>
    </row>
    <row r="203" spans="10:20">
      <c r="J203">
        <v>0</v>
      </c>
      <c r="T203">
        <v>0</v>
      </c>
    </row>
    <row r="204" spans="10:20">
      <c r="J204">
        <v>0</v>
      </c>
      <c r="T204">
        <v>0</v>
      </c>
    </row>
    <row r="205" spans="10:20">
      <c r="J205">
        <v>0</v>
      </c>
      <c r="T205">
        <v>0</v>
      </c>
    </row>
    <row r="206" spans="10:20">
      <c r="J206">
        <v>0</v>
      </c>
      <c r="T206">
        <v>0</v>
      </c>
    </row>
    <row r="207" spans="10:20">
      <c r="J207">
        <v>0</v>
      </c>
      <c r="T207">
        <v>0</v>
      </c>
    </row>
    <row r="208" spans="10:20">
      <c r="J208">
        <v>0</v>
      </c>
      <c r="T208">
        <v>0</v>
      </c>
    </row>
    <row r="209" spans="10:20">
      <c r="J209">
        <v>0</v>
      </c>
      <c r="T209">
        <v>0</v>
      </c>
    </row>
    <row r="210" spans="10:20">
      <c r="J210">
        <v>0</v>
      </c>
      <c r="T210">
        <v>0</v>
      </c>
    </row>
    <row r="211" spans="10:20">
      <c r="J211">
        <v>0</v>
      </c>
      <c r="T211">
        <v>0</v>
      </c>
    </row>
    <row r="212" spans="10:20">
      <c r="J212">
        <v>0</v>
      </c>
      <c r="T212">
        <v>0</v>
      </c>
    </row>
    <row r="213" spans="10:20">
      <c r="J213">
        <v>0</v>
      </c>
      <c r="T213">
        <v>0</v>
      </c>
    </row>
    <row r="214" spans="10:20">
      <c r="J214">
        <v>0</v>
      </c>
      <c r="T214">
        <v>0</v>
      </c>
    </row>
    <row r="215" spans="10:20">
      <c r="J215">
        <v>0</v>
      </c>
      <c r="T215">
        <v>0</v>
      </c>
    </row>
    <row r="216" spans="10:20">
      <c r="J216">
        <v>0</v>
      </c>
      <c r="T216">
        <v>0</v>
      </c>
    </row>
    <row r="217" spans="10:20">
      <c r="J217">
        <v>0</v>
      </c>
      <c r="T217">
        <v>0</v>
      </c>
    </row>
    <row r="218" spans="10:20">
      <c r="J218">
        <v>0</v>
      </c>
      <c r="T218">
        <v>0</v>
      </c>
    </row>
    <row r="219" spans="10:20">
      <c r="J219">
        <v>0</v>
      </c>
      <c r="T219">
        <v>0</v>
      </c>
    </row>
    <row r="220" spans="10:20">
      <c r="J220">
        <v>0</v>
      </c>
      <c r="T220">
        <v>0</v>
      </c>
    </row>
    <row r="221" spans="10:20">
      <c r="J221">
        <v>0</v>
      </c>
      <c r="T221">
        <v>0</v>
      </c>
    </row>
    <row r="222" spans="10:20">
      <c r="J222">
        <v>0</v>
      </c>
      <c r="T222">
        <v>0</v>
      </c>
    </row>
    <row r="223" spans="10:20">
      <c r="J223">
        <v>0</v>
      </c>
      <c r="T223">
        <v>0</v>
      </c>
    </row>
    <row r="224" spans="10:20">
      <c r="J224">
        <v>0</v>
      </c>
      <c r="T224">
        <v>0</v>
      </c>
    </row>
    <row r="225" spans="10:20">
      <c r="J225">
        <v>0</v>
      </c>
      <c r="T225">
        <v>0</v>
      </c>
    </row>
    <row r="226" spans="10:20">
      <c r="J226">
        <v>0</v>
      </c>
      <c r="T226">
        <v>0</v>
      </c>
    </row>
    <row r="227" spans="10:20">
      <c r="J227">
        <v>0</v>
      </c>
      <c r="T227">
        <v>0</v>
      </c>
    </row>
    <row r="228" spans="10:20">
      <c r="J228">
        <v>0</v>
      </c>
      <c r="T228">
        <v>0</v>
      </c>
    </row>
    <row r="229" spans="10:20">
      <c r="J229">
        <v>0</v>
      </c>
      <c r="T229">
        <v>0</v>
      </c>
    </row>
    <row r="230" spans="10:20">
      <c r="J230">
        <v>0</v>
      </c>
      <c r="T230">
        <v>0</v>
      </c>
    </row>
    <row r="231" spans="10:20">
      <c r="J231">
        <v>0</v>
      </c>
      <c r="T231">
        <v>0</v>
      </c>
    </row>
    <row r="232" spans="10:20">
      <c r="J232">
        <v>0</v>
      </c>
      <c r="T232">
        <v>0</v>
      </c>
    </row>
    <row r="233" spans="10:20">
      <c r="J233">
        <v>0</v>
      </c>
      <c r="T233">
        <v>0</v>
      </c>
    </row>
    <row r="234" spans="10:20">
      <c r="J234">
        <v>0</v>
      </c>
      <c r="T234">
        <v>0</v>
      </c>
    </row>
    <row r="235" spans="10:20">
      <c r="J235">
        <v>0</v>
      </c>
      <c r="T235">
        <v>0</v>
      </c>
    </row>
    <row r="236" spans="10:20">
      <c r="J236">
        <v>0</v>
      </c>
      <c r="T236">
        <v>0</v>
      </c>
    </row>
    <row r="237" spans="10:20">
      <c r="J237">
        <v>0</v>
      </c>
      <c r="T237">
        <v>0</v>
      </c>
    </row>
    <row r="238" spans="10:20">
      <c r="J238">
        <v>0</v>
      </c>
      <c r="T238">
        <v>0</v>
      </c>
    </row>
    <row r="239" spans="10:20">
      <c r="J239">
        <v>0</v>
      </c>
      <c r="T239">
        <v>0</v>
      </c>
    </row>
    <row r="240" spans="10:20">
      <c r="J240">
        <v>0</v>
      </c>
      <c r="T240">
        <v>0</v>
      </c>
    </row>
    <row r="241" spans="10:20">
      <c r="J241">
        <v>0</v>
      </c>
      <c r="T241">
        <v>0</v>
      </c>
    </row>
    <row r="242" spans="10:20">
      <c r="J242">
        <v>0</v>
      </c>
      <c r="T242">
        <v>0</v>
      </c>
    </row>
    <row r="243" spans="10:20">
      <c r="J243">
        <v>0</v>
      </c>
      <c r="T243">
        <v>0</v>
      </c>
    </row>
    <row r="244" spans="10:20">
      <c r="J244">
        <v>0</v>
      </c>
      <c r="T244">
        <v>0</v>
      </c>
    </row>
    <row r="245" spans="10:20">
      <c r="J245">
        <v>0</v>
      </c>
      <c r="T245">
        <v>0</v>
      </c>
    </row>
    <row r="246" spans="10:20">
      <c r="J246">
        <v>0</v>
      </c>
      <c r="T246">
        <v>0</v>
      </c>
    </row>
    <row r="247" spans="10:20">
      <c r="J247">
        <v>0</v>
      </c>
      <c r="T247">
        <v>0</v>
      </c>
    </row>
    <row r="248" spans="10:20">
      <c r="J248">
        <v>0</v>
      </c>
      <c r="T248">
        <v>0</v>
      </c>
    </row>
    <row r="249" spans="10:20">
      <c r="J249">
        <v>0</v>
      </c>
      <c r="T249">
        <v>0</v>
      </c>
    </row>
    <row r="250" spans="10:20">
      <c r="J250">
        <v>0</v>
      </c>
      <c r="T250">
        <v>0</v>
      </c>
    </row>
    <row r="251" spans="10:20">
      <c r="J251">
        <v>0</v>
      </c>
      <c r="T251">
        <v>0</v>
      </c>
    </row>
    <row r="252" spans="10:20">
      <c r="J252">
        <v>0</v>
      </c>
      <c r="T252">
        <v>0</v>
      </c>
    </row>
    <row r="253" spans="10:20">
      <c r="J253">
        <v>0</v>
      </c>
      <c r="T253">
        <v>0</v>
      </c>
    </row>
    <row r="254" spans="10:20">
      <c r="J254">
        <v>0</v>
      </c>
      <c r="T254">
        <v>0</v>
      </c>
    </row>
    <row r="255" spans="10:20">
      <c r="J255">
        <v>0</v>
      </c>
      <c r="T255">
        <v>0</v>
      </c>
    </row>
    <row r="256" spans="10:20">
      <c r="J256">
        <v>0</v>
      </c>
      <c r="T256">
        <v>0</v>
      </c>
    </row>
    <row r="257" spans="10:20">
      <c r="J257">
        <v>0</v>
      </c>
      <c r="T257">
        <v>0</v>
      </c>
    </row>
    <row r="258" spans="10:20">
      <c r="J258">
        <v>0</v>
      </c>
      <c r="T258">
        <v>0</v>
      </c>
    </row>
    <row r="259" spans="10:20">
      <c r="J259">
        <v>0</v>
      </c>
      <c r="T259">
        <v>0</v>
      </c>
    </row>
    <row r="260" spans="10:20">
      <c r="J260">
        <v>0</v>
      </c>
      <c r="T260">
        <v>0</v>
      </c>
    </row>
    <row r="261" spans="10:20">
      <c r="J261">
        <v>0</v>
      </c>
      <c r="T261">
        <v>0</v>
      </c>
    </row>
    <row r="262" spans="10:20">
      <c r="J262">
        <v>0</v>
      </c>
      <c r="T262">
        <v>0</v>
      </c>
    </row>
    <row r="263" spans="10:20">
      <c r="J263">
        <v>0</v>
      </c>
      <c r="T263">
        <v>0</v>
      </c>
    </row>
    <row r="264" spans="10:20">
      <c r="J264">
        <v>0</v>
      </c>
      <c r="T264">
        <v>0</v>
      </c>
    </row>
    <row r="265" spans="10:20">
      <c r="J265">
        <v>0</v>
      </c>
      <c r="T265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EAED3-4778-4434-96C5-08C24194AB41}">
  <dimension ref="A1:G265"/>
  <sheetViews>
    <sheetView workbookViewId="0">
      <selection activeCell="T26" sqref="T26"/>
    </sheetView>
  </sheetViews>
  <sheetFormatPr defaultRowHeight="15"/>
  <sheetData>
    <row r="1" spans="1:7">
      <c r="A1" t="s">
        <v>1281</v>
      </c>
      <c r="B1" t="s">
        <v>1368</v>
      </c>
      <c r="C1" t="s">
        <v>1369</v>
      </c>
      <c r="D1" t="s">
        <v>1370</v>
      </c>
      <c r="E1" t="s">
        <v>1371</v>
      </c>
      <c r="F1" t="s">
        <v>1372</v>
      </c>
      <c r="G1" t="s">
        <v>1373</v>
      </c>
    </row>
    <row r="2" spans="1:7">
      <c r="A2" t="s">
        <v>1451</v>
      </c>
      <c r="B2">
        <v>0.06</v>
      </c>
      <c r="C2">
        <v>1.69</v>
      </c>
      <c r="D2">
        <v>0.39</v>
      </c>
      <c r="E2">
        <v>0.5</v>
      </c>
      <c r="F2">
        <v>2.59</v>
      </c>
      <c r="G2">
        <v>2.65</v>
      </c>
    </row>
    <row r="3" spans="1:7">
      <c r="A3" t="s">
        <v>1428</v>
      </c>
      <c r="B3">
        <v>0.64</v>
      </c>
      <c r="C3">
        <v>-0.25</v>
      </c>
      <c r="D3">
        <v>1.62</v>
      </c>
      <c r="E3">
        <v>0.63</v>
      </c>
      <c r="F3">
        <v>2</v>
      </c>
      <c r="G3">
        <v>2.65</v>
      </c>
    </row>
    <row r="4" spans="1:7">
      <c r="A4" t="s">
        <v>1395</v>
      </c>
      <c r="B4">
        <v>-0.1</v>
      </c>
      <c r="C4">
        <v>0.41</v>
      </c>
      <c r="D4">
        <v>1.18</v>
      </c>
      <c r="E4">
        <v>0.49</v>
      </c>
      <c r="F4">
        <v>2.08</v>
      </c>
      <c r="G4">
        <v>1.98</v>
      </c>
    </row>
    <row r="5" spans="1:7">
      <c r="A5" t="s">
        <v>1434</v>
      </c>
      <c r="B5">
        <v>0.57999999999999996</v>
      </c>
      <c r="C5">
        <v>0.49</v>
      </c>
      <c r="D5">
        <v>1</v>
      </c>
      <c r="E5">
        <v>-0.09</v>
      </c>
      <c r="F5">
        <v>1.4</v>
      </c>
      <c r="G5">
        <v>1.98</v>
      </c>
    </row>
    <row r="6" spans="1:7">
      <c r="A6" t="s">
        <v>1427</v>
      </c>
      <c r="B6">
        <v>1.53</v>
      </c>
      <c r="C6">
        <v>0.33</v>
      </c>
      <c r="D6">
        <v>0.9</v>
      </c>
      <c r="E6">
        <v>-0.78</v>
      </c>
      <c r="F6">
        <v>0.45</v>
      </c>
      <c r="G6">
        <v>1.98</v>
      </c>
    </row>
    <row r="7" spans="1:7">
      <c r="A7" t="s">
        <v>1446</v>
      </c>
      <c r="B7">
        <v>0.75</v>
      </c>
      <c r="C7">
        <v>0.04</v>
      </c>
      <c r="D7">
        <v>0.33</v>
      </c>
      <c r="E7">
        <v>0.53</v>
      </c>
      <c r="F7">
        <v>0.9</v>
      </c>
      <c r="G7">
        <v>1.65</v>
      </c>
    </row>
    <row r="8" spans="1:7">
      <c r="A8" t="s">
        <v>1292</v>
      </c>
      <c r="B8">
        <v>0.35</v>
      </c>
      <c r="C8">
        <v>1.29</v>
      </c>
      <c r="D8">
        <v>-0.16</v>
      </c>
      <c r="E8">
        <v>0.16</v>
      </c>
      <c r="F8">
        <v>1.3</v>
      </c>
      <c r="G8">
        <v>1.65</v>
      </c>
    </row>
    <row r="9" spans="1:7">
      <c r="A9" t="s">
        <v>1409</v>
      </c>
      <c r="B9">
        <v>0.72</v>
      </c>
      <c r="C9">
        <v>-0.08</v>
      </c>
      <c r="D9">
        <v>1.1499999999999999</v>
      </c>
      <c r="E9">
        <v>-0.14000000000000001</v>
      </c>
      <c r="F9">
        <v>0.93</v>
      </c>
      <c r="G9">
        <v>1.65</v>
      </c>
    </row>
    <row r="10" spans="1:7">
      <c r="A10" t="s">
        <v>1424</v>
      </c>
      <c r="B10">
        <v>-0.39</v>
      </c>
      <c r="C10">
        <v>0.15</v>
      </c>
      <c r="D10">
        <v>0.54</v>
      </c>
      <c r="E10">
        <v>1.35</v>
      </c>
      <c r="F10">
        <v>2.04</v>
      </c>
      <c r="G10">
        <v>1.65</v>
      </c>
    </row>
    <row r="11" spans="1:7">
      <c r="A11" t="s">
        <v>1412</v>
      </c>
      <c r="B11">
        <v>2.41</v>
      </c>
      <c r="C11">
        <v>-0.22</v>
      </c>
      <c r="D11">
        <v>-0.88</v>
      </c>
      <c r="E11">
        <v>0.34</v>
      </c>
      <c r="F11">
        <v>-0.76</v>
      </c>
      <c r="G11">
        <v>1.65</v>
      </c>
    </row>
    <row r="12" spans="1:7">
      <c r="A12" t="s">
        <v>1442</v>
      </c>
      <c r="B12">
        <v>-0.56999999999999995</v>
      </c>
      <c r="C12">
        <v>0.3</v>
      </c>
      <c r="D12">
        <v>0.66</v>
      </c>
      <c r="E12">
        <v>1.25</v>
      </c>
      <c r="F12">
        <v>2.2200000000000002</v>
      </c>
      <c r="G12">
        <v>1.65</v>
      </c>
    </row>
    <row r="13" spans="1:7">
      <c r="A13" t="s">
        <v>1462</v>
      </c>
      <c r="B13">
        <v>0</v>
      </c>
      <c r="C13">
        <v>-0.47</v>
      </c>
      <c r="D13">
        <v>1.31</v>
      </c>
      <c r="E13">
        <v>0.48</v>
      </c>
      <c r="F13">
        <v>1.32</v>
      </c>
      <c r="G13">
        <v>1.31</v>
      </c>
    </row>
    <row r="14" spans="1:7">
      <c r="A14" t="s">
        <v>1415</v>
      </c>
      <c r="B14">
        <v>0.04</v>
      </c>
      <c r="C14">
        <v>1.64</v>
      </c>
      <c r="D14">
        <v>0.81</v>
      </c>
      <c r="E14">
        <v>-1.18</v>
      </c>
      <c r="F14">
        <v>1.28</v>
      </c>
      <c r="G14">
        <v>1.31</v>
      </c>
    </row>
    <row r="15" spans="1:7">
      <c r="A15" t="s">
        <v>1437</v>
      </c>
      <c r="B15">
        <v>-0.24</v>
      </c>
      <c r="C15">
        <v>0.28000000000000003</v>
      </c>
      <c r="D15">
        <v>1.34</v>
      </c>
      <c r="E15">
        <v>-0.06</v>
      </c>
      <c r="F15">
        <v>1.55</v>
      </c>
      <c r="G15">
        <v>1.31</v>
      </c>
    </row>
    <row r="16" spans="1:7">
      <c r="A16" t="s">
        <v>1416</v>
      </c>
      <c r="B16">
        <v>0.69</v>
      </c>
      <c r="C16">
        <v>-0.36</v>
      </c>
      <c r="D16">
        <v>-0.17</v>
      </c>
      <c r="E16">
        <v>0.83</v>
      </c>
      <c r="F16">
        <v>0.28999999999999998</v>
      </c>
      <c r="G16">
        <v>0.98</v>
      </c>
    </row>
    <row r="17" spans="1:7">
      <c r="A17" t="s">
        <v>1410</v>
      </c>
      <c r="B17">
        <v>1.2</v>
      </c>
      <c r="C17">
        <v>-0.01</v>
      </c>
      <c r="D17">
        <v>-0.45</v>
      </c>
      <c r="E17">
        <v>0.24</v>
      </c>
      <c r="F17">
        <v>-0.22</v>
      </c>
      <c r="G17">
        <v>0.98</v>
      </c>
    </row>
    <row r="18" spans="1:7">
      <c r="A18" t="s">
        <v>1457</v>
      </c>
      <c r="B18">
        <v>0.73</v>
      </c>
      <c r="C18">
        <v>-0.52</v>
      </c>
      <c r="D18">
        <v>0.54</v>
      </c>
      <c r="E18">
        <v>0.23</v>
      </c>
      <c r="F18">
        <v>0.25</v>
      </c>
      <c r="G18">
        <v>0.98</v>
      </c>
    </row>
    <row r="19" spans="1:7">
      <c r="A19" t="s">
        <v>1429</v>
      </c>
      <c r="B19">
        <v>-0.24</v>
      </c>
      <c r="C19">
        <v>0.88</v>
      </c>
      <c r="D19">
        <v>-0.06</v>
      </c>
      <c r="E19">
        <v>0.39</v>
      </c>
      <c r="F19">
        <v>1.22</v>
      </c>
      <c r="G19">
        <v>0.98</v>
      </c>
    </row>
    <row r="20" spans="1:7">
      <c r="A20" t="s">
        <v>1459</v>
      </c>
      <c r="B20">
        <v>0.64</v>
      </c>
      <c r="C20">
        <v>0.21</v>
      </c>
      <c r="D20">
        <v>-0.5</v>
      </c>
      <c r="E20">
        <v>0.62</v>
      </c>
      <c r="F20">
        <v>0.34</v>
      </c>
      <c r="G20">
        <v>0.98</v>
      </c>
    </row>
    <row r="21" spans="1:7">
      <c r="A21" t="s">
        <v>1440</v>
      </c>
      <c r="B21">
        <v>0.67</v>
      </c>
      <c r="C21">
        <v>0.9</v>
      </c>
      <c r="D21">
        <v>-1.41</v>
      </c>
      <c r="E21">
        <v>0.82</v>
      </c>
      <c r="F21">
        <v>0.31</v>
      </c>
      <c r="G21">
        <v>0.98</v>
      </c>
    </row>
    <row r="22" spans="1:7">
      <c r="A22" t="s">
        <v>1461</v>
      </c>
      <c r="B22">
        <v>-0.27</v>
      </c>
      <c r="C22">
        <v>0.33</v>
      </c>
      <c r="D22">
        <v>0.69</v>
      </c>
      <c r="E22">
        <v>-0.09</v>
      </c>
      <c r="F22">
        <v>0.92</v>
      </c>
      <c r="G22">
        <v>0.65</v>
      </c>
    </row>
    <row r="23" spans="1:7">
      <c r="A23" t="s">
        <v>1407</v>
      </c>
      <c r="B23">
        <v>0.23</v>
      </c>
      <c r="C23">
        <v>0.84</v>
      </c>
      <c r="D23">
        <v>-0.8</v>
      </c>
      <c r="E23">
        <v>0.37</v>
      </c>
      <c r="F23">
        <v>0.42</v>
      </c>
      <c r="G23">
        <v>0.65</v>
      </c>
    </row>
    <row r="24" spans="1:7">
      <c r="A24" t="s">
        <v>1396</v>
      </c>
      <c r="B24">
        <v>-1.79</v>
      </c>
      <c r="C24">
        <v>0.33</v>
      </c>
      <c r="D24">
        <v>1.69</v>
      </c>
      <c r="E24">
        <v>0.42</v>
      </c>
      <c r="F24">
        <v>2.44</v>
      </c>
      <c r="G24">
        <v>0.65</v>
      </c>
    </row>
    <row r="25" spans="1:7">
      <c r="A25" t="s">
        <v>1397</v>
      </c>
      <c r="B25">
        <v>-0.42</v>
      </c>
      <c r="C25">
        <v>0.36</v>
      </c>
      <c r="D25">
        <v>1.1100000000000001</v>
      </c>
      <c r="E25">
        <v>-0.4</v>
      </c>
      <c r="F25">
        <v>1.06</v>
      </c>
      <c r="G25">
        <v>0.65</v>
      </c>
    </row>
    <row r="26" spans="1:7">
      <c r="A26" t="s">
        <v>1423</v>
      </c>
      <c r="B26">
        <v>-0.14000000000000001</v>
      </c>
      <c r="C26">
        <v>0.48</v>
      </c>
      <c r="D26">
        <v>0.35</v>
      </c>
      <c r="E26">
        <v>-0.05</v>
      </c>
      <c r="F26">
        <v>0.78</v>
      </c>
      <c r="G26">
        <v>0.65</v>
      </c>
    </row>
    <row r="27" spans="1:7">
      <c r="A27" t="s">
        <v>1447</v>
      </c>
      <c r="B27">
        <v>-0.41</v>
      </c>
      <c r="C27">
        <v>1.06</v>
      </c>
      <c r="D27">
        <v>0.08</v>
      </c>
      <c r="E27">
        <v>-0.41</v>
      </c>
      <c r="F27">
        <v>0.72</v>
      </c>
      <c r="G27">
        <v>0.31</v>
      </c>
    </row>
    <row r="28" spans="1:7">
      <c r="A28" t="s">
        <v>1398</v>
      </c>
      <c r="B28">
        <v>-0.32</v>
      </c>
      <c r="C28">
        <v>-0.22</v>
      </c>
      <c r="D28">
        <v>0.68</v>
      </c>
      <c r="E28">
        <v>0.17</v>
      </c>
      <c r="F28">
        <v>0.63</v>
      </c>
      <c r="G28">
        <v>0.31</v>
      </c>
    </row>
    <row r="29" spans="1:7">
      <c r="A29" t="s">
        <v>1426</v>
      </c>
      <c r="B29">
        <v>-0.23</v>
      </c>
      <c r="C29">
        <v>0.78</v>
      </c>
      <c r="D29">
        <v>-0.77</v>
      </c>
      <c r="E29">
        <v>0.54</v>
      </c>
      <c r="F29">
        <v>0.55000000000000004</v>
      </c>
      <c r="G29">
        <v>0.31</v>
      </c>
    </row>
    <row r="30" spans="1:7">
      <c r="A30" t="s">
        <v>1377</v>
      </c>
      <c r="B30">
        <v>0.78</v>
      </c>
      <c r="C30">
        <v>0.38</v>
      </c>
      <c r="D30">
        <v>-0.11</v>
      </c>
      <c r="E30">
        <v>-0.74</v>
      </c>
      <c r="F30">
        <v>-0.46</v>
      </c>
      <c r="G30">
        <v>0.31</v>
      </c>
    </row>
    <row r="31" spans="1:7">
      <c r="A31" t="s">
        <v>1444</v>
      </c>
      <c r="B31">
        <v>-0.16</v>
      </c>
      <c r="C31">
        <v>-0.05</v>
      </c>
      <c r="D31">
        <v>0.27</v>
      </c>
      <c r="E31">
        <v>0.25</v>
      </c>
      <c r="F31">
        <v>0.47</v>
      </c>
      <c r="G31">
        <v>0.31</v>
      </c>
    </row>
    <row r="32" spans="1:7">
      <c r="A32" t="s">
        <v>1445</v>
      </c>
      <c r="B32">
        <v>-0.02</v>
      </c>
      <c r="C32">
        <v>0.16</v>
      </c>
      <c r="D32">
        <v>0.3</v>
      </c>
      <c r="E32">
        <v>-0.13</v>
      </c>
      <c r="F32">
        <v>0.33</v>
      </c>
      <c r="G32">
        <v>0.31</v>
      </c>
    </row>
    <row r="33" spans="1:7">
      <c r="A33" t="s">
        <v>1408</v>
      </c>
      <c r="B33">
        <v>0.4</v>
      </c>
      <c r="C33">
        <v>-0.45</v>
      </c>
      <c r="D33">
        <v>0.22</v>
      </c>
      <c r="E33">
        <v>0.15</v>
      </c>
      <c r="F33">
        <v>-0.08</v>
      </c>
      <c r="G33">
        <v>0.31</v>
      </c>
    </row>
    <row r="34" spans="1:7">
      <c r="A34" t="s">
        <v>1399</v>
      </c>
      <c r="B34">
        <v>0.66</v>
      </c>
      <c r="C34">
        <v>0.7</v>
      </c>
      <c r="D34">
        <v>-0.08</v>
      </c>
      <c r="E34">
        <v>-0.96</v>
      </c>
      <c r="F34">
        <v>-0.35</v>
      </c>
      <c r="G34">
        <v>0.31</v>
      </c>
    </row>
    <row r="35" spans="1:7">
      <c r="A35" t="s">
        <v>1381</v>
      </c>
      <c r="B35">
        <v>0.56000000000000005</v>
      </c>
      <c r="C35">
        <v>-1.03</v>
      </c>
      <c r="D35">
        <v>0.41</v>
      </c>
      <c r="E35">
        <v>0.37</v>
      </c>
      <c r="F35">
        <v>-0.25</v>
      </c>
      <c r="G35">
        <v>0.31</v>
      </c>
    </row>
    <row r="36" spans="1:7">
      <c r="A36" t="s">
        <v>1401</v>
      </c>
      <c r="B36">
        <v>-0.12</v>
      </c>
      <c r="C36">
        <v>0.15</v>
      </c>
      <c r="D36">
        <v>0.41</v>
      </c>
      <c r="E36">
        <v>-0.12</v>
      </c>
      <c r="F36">
        <v>0.44</v>
      </c>
      <c r="G36">
        <v>0.31</v>
      </c>
    </row>
    <row r="37" spans="1:7">
      <c r="A37" t="s">
        <v>1443</v>
      </c>
      <c r="B37">
        <v>0.4</v>
      </c>
      <c r="C37">
        <v>0.38</v>
      </c>
      <c r="D37">
        <v>0.9</v>
      </c>
      <c r="E37">
        <v>-1.37</v>
      </c>
      <c r="F37">
        <v>-0.08</v>
      </c>
      <c r="G37">
        <v>0.31</v>
      </c>
    </row>
    <row r="38" spans="1:7">
      <c r="A38" t="s">
        <v>1454</v>
      </c>
      <c r="B38">
        <v>0.16</v>
      </c>
      <c r="C38">
        <v>0.35</v>
      </c>
      <c r="D38">
        <v>0.09</v>
      </c>
      <c r="E38">
        <v>-0.61</v>
      </c>
      <c r="F38">
        <v>-0.18</v>
      </c>
      <c r="G38">
        <v>-0.02</v>
      </c>
    </row>
    <row r="39" spans="1:7">
      <c r="A39" t="s">
        <v>1455</v>
      </c>
      <c r="B39">
        <v>0.14000000000000001</v>
      </c>
      <c r="C39">
        <v>-0.41</v>
      </c>
      <c r="D39">
        <v>0.36</v>
      </c>
      <c r="E39">
        <v>-0.11</v>
      </c>
      <c r="F39">
        <v>-0.16</v>
      </c>
      <c r="G39">
        <v>-0.02</v>
      </c>
    </row>
    <row r="40" spans="1:7">
      <c r="A40" t="s">
        <v>1453</v>
      </c>
      <c r="B40">
        <v>0.34</v>
      </c>
      <c r="C40">
        <v>0.35</v>
      </c>
      <c r="D40">
        <v>-0.36</v>
      </c>
      <c r="E40">
        <v>-0.34</v>
      </c>
      <c r="F40">
        <v>-0.36</v>
      </c>
      <c r="G40">
        <v>-0.02</v>
      </c>
    </row>
    <row r="41" spans="1:7">
      <c r="A41" t="s">
        <v>1438</v>
      </c>
      <c r="B41">
        <v>-0.15</v>
      </c>
      <c r="C41">
        <v>0.09</v>
      </c>
      <c r="D41">
        <v>-0.21</v>
      </c>
      <c r="E41">
        <v>0.25</v>
      </c>
      <c r="F41">
        <v>0.13</v>
      </c>
      <c r="G41">
        <v>-0.02</v>
      </c>
    </row>
    <row r="42" spans="1:7">
      <c r="A42" t="s">
        <v>1425</v>
      </c>
      <c r="B42">
        <v>-0.91</v>
      </c>
      <c r="C42">
        <v>0.49</v>
      </c>
      <c r="D42">
        <v>-0.18</v>
      </c>
      <c r="E42">
        <v>0.56999999999999995</v>
      </c>
      <c r="F42">
        <v>0.89</v>
      </c>
      <c r="G42">
        <v>-0.02</v>
      </c>
    </row>
    <row r="43" spans="1:7">
      <c r="A43" t="s">
        <v>1436</v>
      </c>
      <c r="B43">
        <v>-0.12</v>
      </c>
      <c r="C43">
        <v>0.1</v>
      </c>
      <c r="D43">
        <v>0.11</v>
      </c>
      <c r="E43">
        <v>-0.12</v>
      </c>
      <c r="F43">
        <v>0.1</v>
      </c>
      <c r="G43">
        <v>-0.02</v>
      </c>
    </row>
    <row r="44" spans="1:7">
      <c r="A44" t="s">
        <v>1418</v>
      </c>
      <c r="B44">
        <v>-0.28000000000000003</v>
      </c>
      <c r="C44">
        <v>0.23</v>
      </c>
      <c r="D44">
        <v>-0.24</v>
      </c>
      <c r="E44">
        <v>-0.06</v>
      </c>
      <c r="F44">
        <v>-7.0000000000000007E-2</v>
      </c>
      <c r="G44">
        <v>-0.35</v>
      </c>
    </row>
    <row r="45" spans="1:7">
      <c r="A45" t="s">
        <v>1432</v>
      </c>
      <c r="B45">
        <v>-0.28000000000000003</v>
      </c>
      <c r="C45">
        <v>-0.77</v>
      </c>
      <c r="D45">
        <v>0.2</v>
      </c>
      <c r="E45">
        <v>0.5</v>
      </c>
      <c r="F45">
        <v>-7.0000000000000007E-2</v>
      </c>
      <c r="G45">
        <v>-0.35</v>
      </c>
    </row>
    <row r="46" spans="1:7">
      <c r="A46" t="s">
        <v>1431</v>
      </c>
      <c r="B46">
        <v>-0.09</v>
      </c>
      <c r="C46">
        <v>0.02</v>
      </c>
      <c r="D46">
        <v>1.1499999999999999</v>
      </c>
      <c r="E46">
        <v>-1.43</v>
      </c>
      <c r="F46">
        <v>-0.26</v>
      </c>
      <c r="G46">
        <v>-0.35</v>
      </c>
    </row>
    <row r="47" spans="1:7">
      <c r="A47" t="s">
        <v>1456</v>
      </c>
      <c r="B47">
        <v>1.52</v>
      </c>
      <c r="C47">
        <v>-0.44</v>
      </c>
      <c r="D47">
        <v>-1.79</v>
      </c>
      <c r="E47">
        <v>0.37</v>
      </c>
      <c r="F47">
        <v>-1.87</v>
      </c>
      <c r="G47">
        <v>-0.35</v>
      </c>
    </row>
    <row r="48" spans="1:7">
      <c r="A48" t="s">
        <v>1417</v>
      </c>
      <c r="B48">
        <v>1.4</v>
      </c>
      <c r="C48">
        <v>-1.26</v>
      </c>
      <c r="D48">
        <v>-0.36</v>
      </c>
      <c r="E48">
        <v>-0.46</v>
      </c>
      <c r="F48">
        <v>-2.09</v>
      </c>
      <c r="G48">
        <v>-0.69</v>
      </c>
    </row>
    <row r="49" spans="1:7">
      <c r="A49" t="s">
        <v>1450</v>
      </c>
      <c r="B49">
        <v>-0.05</v>
      </c>
      <c r="C49">
        <v>-0.14000000000000001</v>
      </c>
      <c r="D49">
        <v>-0.28999999999999998</v>
      </c>
      <c r="E49">
        <v>-0.21</v>
      </c>
      <c r="F49">
        <v>-0.64</v>
      </c>
      <c r="G49">
        <v>-0.69</v>
      </c>
    </row>
    <row r="50" spans="1:7">
      <c r="A50" t="s">
        <v>1452</v>
      </c>
      <c r="B50">
        <v>-1.52</v>
      </c>
      <c r="C50">
        <v>0.27</v>
      </c>
      <c r="D50">
        <v>0.39</v>
      </c>
      <c r="E50">
        <v>0.17</v>
      </c>
      <c r="F50">
        <v>0.84</v>
      </c>
      <c r="G50">
        <v>-0.69</v>
      </c>
    </row>
    <row r="51" spans="1:7">
      <c r="A51" t="s">
        <v>1448</v>
      </c>
      <c r="B51">
        <v>-0.75</v>
      </c>
      <c r="C51">
        <v>0.08</v>
      </c>
      <c r="D51">
        <v>-0.24</v>
      </c>
      <c r="E51">
        <v>0.22</v>
      </c>
      <c r="F51">
        <v>0.06</v>
      </c>
      <c r="G51">
        <v>-0.69</v>
      </c>
    </row>
    <row r="52" spans="1:7">
      <c r="A52" t="s">
        <v>1441</v>
      </c>
      <c r="B52">
        <v>-0.33</v>
      </c>
      <c r="C52">
        <v>-0.73</v>
      </c>
      <c r="D52">
        <v>0.47</v>
      </c>
      <c r="E52">
        <v>-0.1</v>
      </c>
      <c r="F52">
        <v>-0.35</v>
      </c>
      <c r="G52">
        <v>-0.69</v>
      </c>
    </row>
    <row r="53" spans="1:7">
      <c r="A53" t="s">
        <v>1402</v>
      </c>
      <c r="B53">
        <v>-1.23</v>
      </c>
      <c r="C53">
        <v>-0.41</v>
      </c>
      <c r="D53">
        <v>0.72</v>
      </c>
      <c r="E53">
        <v>0.22</v>
      </c>
      <c r="F53">
        <v>0.54</v>
      </c>
      <c r="G53">
        <v>-0.69</v>
      </c>
    </row>
    <row r="54" spans="1:7">
      <c r="A54" t="s">
        <v>1419</v>
      </c>
      <c r="B54">
        <v>0.54</v>
      </c>
      <c r="C54">
        <v>0.02</v>
      </c>
      <c r="D54">
        <v>-1.44</v>
      </c>
      <c r="E54">
        <v>0.2</v>
      </c>
      <c r="F54">
        <v>-1.22</v>
      </c>
      <c r="G54">
        <v>-0.69</v>
      </c>
    </row>
    <row r="55" spans="1:7">
      <c r="A55" t="s">
        <v>1239</v>
      </c>
      <c r="B55">
        <v>0.49</v>
      </c>
      <c r="C55">
        <v>-0.44</v>
      </c>
      <c r="D55">
        <v>-0.66</v>
      </c>
      <c r="E55">
        <v>-7.0000000000000007E-2</v>
      </c>
      <c r="F55">
        <v>-1.17</v>
      </c>
      <c r="G55">
        <v>-0.69</v>
      </c>
    </row>
    <row r="56" spans="1:7">
      <c r="A56" t="s">
        <v>1439</v>
      </c>
      <c r="B56">
        <v>-0.44</v>
      </c>
      <c r="C56">
        <v>-0.44</v>
      </c>
      <c r="D56">
        <v>0.3</v>
      </c>
      <c r="E56">
        <v>-0.43</v>
      </c>
      <c r="F56">
        <v>-0.57999999999999996</v>
      </c>
      <c r="G56">
        <v>-1.02</v>
      </c>
    </row>
    <row r="57" spans="1:7">
      <c r="A57" t="s">
        <v>1433</v>
      </c>
      <c r="B57">
        <v>-0.43</v>
      </c>
      <c r="C57">
        <v>-0.39</v>
      </c>
      <c r="D57">
        <v>0.72</v>
      </c>
      <c r="E57">
        <v>-0.92</v>
      </c>
      <c r="F57">
        <v>-0.59</v>
      </c>
      <c r="G57">
        <v>-1.02</v>
      </c>
    </row>
    <row r="58" spans="1:7">
      <c r="A58" t="s">
        <v>1420</v>
      </c>
      <c r="B58">
        <v>1.1499999999999999</v>
      </c>
      <c r="C58">
        <v>-0.26</v>
      </c>
      <c r="D58">
        <v>-1.94</v>
      </c>
      <c r="E58">
        <v>0.03</v>
      </c>
      <c r="F58">
        <v>-2.17</v>
      </c>
      <c r="G58">
        <v>-1.02</v>
      </c>
    </row>
    <row r="59" spans="1:7">
      <c r="A59" t="s">
        <v>1435</v>
      </c>
      <c r="B59">
        <v>0.21</v>
      </c>
      <c r="C59">
        <v>-0.56000000000000005</v>
      </c>
      <c r="D59">
        <v>-0.68</v>
      </c>
      <c r="E59">
        <v>0.01</v>
      </c>
      <c r="F59">
        <v>-1.23</v>
      </c>
      <c r="G59">
        <v>-1.02</v>
      </c>
    </row>
    <row r="60" spans="1:7">
      <c r="A60" t="s">
        <v>1458</v>
      </c>
      <c r="B60">
        <v>0.28000000000000003</v>
      </c>
      <c r="C60">
        <v>-1.56</v>
      </c>
      <c r="D60">
        <v>-0.97</v>
      </c>
      <c r="E60">
        <v>0.89</v>
      </c>
      <c r="F60">
        <v>-1.64</v>
      </c>
      <c r="G60">
        <v>-1.35</v>
      </c>
    </row>
    <row r="61" spans="1:7">
      <c r="A61" t="s">
        <v>1394</v>
      </c>
      <c r="B61">
        <v>-0.19</v>
      </c>
      <c r="C61">
        <v>-0.64</v>
      </c>
      <c r="D61">
        <v>-1.21</v>
      </c>
      <c r="E61">
        <v>0.68</v>
      </c>
      <c r="F61">
        <v>-1.17</v>
      </c>
      <c r="G61">
        <v>-1.35</v>
      </c>
    </row>
    <row r="62" spans="1:7">
      <c r="A62" t="s">
        <v>1430</v>
      </c>
      <c r="B62">
        <v>-0.54</v>
      </c>
      <c r="C62">
        <v>0.05</v>
      </c>
      <c r="D62">
        <v>-0.62</v>
      </c>
      <c r="E62">
        <v>-0.25</v>
      </c>
      <c r="F62">
        <v>-0.81</v>
      </c>
      <c r="G62">
        <v>-1.35</v>
      </c>
    </row>
    <row r="63" spans="1:7">
      <c r="A63" t="s">
        <v>1411</v>
      </c>
      <c r="B63">
        <v>-0.04</v>
      </c>
      <c r="C63">
        <v>-1.61</v>
      </c>
      <c r="D63">
        <v>-0.18</v>
      </c>
      <c r="E63">
        <v>0.48</v>
      </c>
      <c r="F63">
        <v>-1.31</v>
      </c>
      <c r="G63">
        <v>-1.35</v>
      </c>
    </row>
    <row r="64" spans="1:7">
      <c r="A64" t="s">
        <v>1422</v>
      </c>
      <c r="B64">
        <v>-1.92</v>
      </c>
      <c r="C64">
        <v>-0.49</v>
      </c>
      <c r="D64">
        <v>0.9</v>
      </c>
      <c r="E64">
        <v>-0.17</v>
      </c>
      <c r="F64">
        <v>0.24</v>
      </c>
      <c r="G64">
        <v>-1.69</v>
      </c>
    </row>
    <row r="65" spans="1:7">
      <c r="A65" t="s">
        <v>1413</v>
      </c>
      <c r="B65">
        <v>0.13</v>
      </c>
      <c r="C65">
        <v>-0.8</v>
      </c>
      <c r="D65">
        <v>0.03</v>
      </c>
      <c r="E65">
        <v>-1.04</v>
      </c>
      <c r="F65">
        <v>-1.81</v>
      </c>
      <c r="G65">
        <v>-1.69</v>
      </c>
    </row>
    <row r="66" spans="1:7">
      <c r="A66" t="s">
        <v>1240</v>
      </c>
      <c r="B66">
        <v>-0.5</v>
      </c>
      <c r="C66">
        <v>0.19</v>
      </c>
      <c r="D66">
        <v>-1.41</v>
      </c>
      <c r="E66">
        <v>-0.3</v>
      </c>
      <c r="F66">
        <v>-1.52</v>
      </c>
      <c r="G66">
        <v>-2.02</v>
      </c>
    </row>
    <row r="67" spans="1:7">
      <c r="A67" t="s">
        <v>1241</v>
      </c>
      <c r="B67">
        <v>-0.91</v>
      </c>
      <c r="C67">
        <v>-0.47</v>
      </c>
      <c r="D67">
        <v>-2.0099999999999998</v>
      </c>
      <c r="E67">
        <v>0.37</v>
      </c>
      <c r="F67">
        <v>-2.11</v>
      </c>
      <c r="G67">
        <v>-3.02</v>
      </c>
    </row>
    <row r="68" spans="1:7">
      <c r="A68" t="s">
        <v>1400</v>
      </c>
      <c r="B68">
        <v>-1.07</v>
      </c>
      <c r="C68">
        <v>-1.33</v>
      </c>
      <c r="D68">
        <v>0.54</v>
      </c>
      <c r="E68">
        <v>-1.1599999999999999</v>
      </c>
      <c r="F68">
        <v>-1.95</v>
      </c>
      <c r="G68">
        <v>-3.02</v>
      </c>
    </row>
    <row r="69" spans="1:7">
      <c r="A69" t="s">
        <v>1449</v>
      </c>
      <c r="B69">
        <v>-0.42</v>
      </c>
      <c r="C69">
        <v>0.44</v>
      </c>
      <c r="D69">
        <v>-2.13</v>
      </c>
      <c r="E69">
        <v>-0.91</v>
      </c>
      <c r="F69">
        <v>-2.6</v>
      </c>
      <c r="G69">
        <v>-3.02</v>
      </c>
    </row>
    <row r="70" spans="1:7">
      <c r="A70" t="s">
        <v>1460</v>
      </c>
      <c r="B70">
        <v>-2.78</v>
      </c>
      <c r="C70">
        <v>-0.46</v>
      </c>
      <c r="D70">
        <v>-2.54</v>
      </c>
      <c r="E70">
        <v>-0.9</v>
      </c>
      <c r="F70">
        <v>-3.9</v>
      </c>
      <c r="G70">
        <v>-6.69</v>
      </c>
    </row>
    <row r="71" spans="1:7">
      <c r="A71">
        <v>0</v>
      </c>
    </row>
    <row r="72" spans="1:7">
      <c r="A72">
        <v>0</v>
      </c>
    </row>
    <row r="73" spans="1:7">
      <c r="A73">
        <v>0</v>
      </c>
    </row>
    <row r="74" spans="1:7">
      <c r="A74">
        <v>0</v>
      </c>
    </row>
    <row r="75" spans="1:7">
      <c r="A75">
        <v>0</v>
      </c>
    </row>
    <row r="76" spans="1:7">
      <c r="A76">
        <v>0</v>
      </c>
    </row>
    <row r="77" spans="1:7">
      <c r="A77">
        <v>0</v>
      </c>
    </row>
    <row r="78" spans="1:7">
      <c r="A78">
        <v>0</v>
      </c>
    </row>
    <row r="79" spans="1:7">
      <c r="A79">
        <v>0</v>
      </c>
    </row>
    <row r="80" spans="1:7">
      <c r="A80">
        <v>0</v>
      </c>
    </row>
    <row r="81" spans="1:1">
      <c r="A81">
        <v>0</v>
      </c>
    </row>
    <row r="82" spans="1:1">
      <c r="A82">
        <v>0</v>
      </c>
    </row>
    <row r="83" spans="1:1">
      <c r="A83">
        <v>0</v>
      </c>
    </row>
    <row r="84" spans="1:1">
      <c r="A84">
        <v>0</v>
      </c>
    </row>
    <row r="85" spans="1:1">
      <c r="A85">
        <v>0</v>
      </c>
    </row>
    <row r="86" spans="1:1">
      <c r="A86">
        <v>0</v>
      </c>
    </row>
    <row r="87" spans="1:1">
      <c r="A87">
        <v>0</v>
      </c>
    </row>
    <row r="88" spans="1:1">
      <c r="A88">
        <v>0</v>
      </c>
    </row>
    <row r="89" spans="1:1">
      <c r="A89">
        <v>0</v>
      </c>
    </row>
    <row r="90" spans="1:1">
      <c r="A90">
        <v>0</v>
      </c>
    </row>
    <row r="91" spans="1:1">
      <c r="A91">
        <v>0</v>
      </c>
    </row>
    <row r="92" spans="1:1">
      <c r="A92">
        <v>0</v>
      </c>
    </row>
    <row r="93" spans="1:1">
      <c r="A93">
        <v>0</v>
      </c>
    </row>
    <row r="94" spans="1:1">
      <c r="A94">
        <v>0</v>
      </c>
    </row>
    <row r="95" spans="1:1">
      <c r="A95">
        <v>0</v>
      </c>
    </row>
    <row r="96" spans="1:1">
      <c r="A96">
        <v>0</v>
      </c>
    </row>
    <row r="97" spans="1:1">
      <c r="A97">
        <v>0</v>
      </c>
    </row>
    <row r="98" spans="1:1">
      <c r="A98">
        <v>0</v>
      </c>
    </row>
    <row r="99" spans="1:1">
      <c r="A99">
        <v>0</v>
      </c>
    </row>
    <row r="100" spans="1:1">
      <c r="A100">
        <v>0</v>
      </c>
    </row>
    <row r="101" spans="1:1">
      <c r="A101">
        <v>0</v>
      </c>
    </row>
    <row r="102" spans="1:1">
      <c r="A102">
        <v>0</v>
      </c>
    </row>
    <row r="103" spans="1:1">
      <c r="A103">
        <v>0</v>
      </c>
    </row>
    <row r="104" spans="1:1">
      <c r="A104">
        <v>0</v>
      </c>
    </row>
    <row r="105" spans="1:1">
      <c r="A105">
        <v>0</v>
      </c>
    </row>
    <row r="106" spans="1:1">
      <c r="A106">
        <v>0</v>
      </c>
    </row>
    <row r="107" spans="1:1">
      <c r="A107">
        <v>0</v>
      </c>
    </row>
    <row r="108" spans="1:1">
      <c r="A108">
        <v>0</v>
      </c>
    </row>
    <row r="109" spans="1:1">
      <c r="A109">
        <v>0</v>
      </c>
    </row>
    <row r="110" spans="1:1">
      <c r="A110">
        <v>0</v>
      </c>
    </row>
    <row r="111" spans="1:1">
      <c r="A111">
        <v>0</v>
      </c>
    </row>
    <row r="112" spans="1:1">
      <c r="A112">
        <v>0</v>
      </c>
    </row>
    <row r="113" spans="1:1">
      <c r="A113">
        <v>0</v>
      </c>
    </row>
    <row r="114" spans="1:1">
      <c r="A114">
        <v>0</v>
      </c>
    </row>
    <row r="115" spans="1:1">
      <c r="A115">
        <v>0</v>
      </c>
    </row>
    <row r="116" spans="1:1">
      <c r="A116">
        <v>0</v>
      </c>
    </row>
    <row r="117" spans="1:1">
      <c r="A117">
        <v>0</v>
      </c>
    </row>
    <row r="118" spans="1:1">
      <c r="A118">
        <v>0</v>
      </c>
    </row>
    <row r="119" spans="1:1">
      <c r="A119">
        <v>0</v>
      </c>
    </row>
    <row r="120" spans="1:1">
      <c r="A120">
        <v>0</v>
      </c>
    </row>
    <row r="121" spans="1:1">
      <c r="A121">
        <v>0</v>
      </c>
    </row>
    <row r="122" spans="1:1">
      <c r="A122">
        <v>0</v>
      </c>
    </row>
    <row r="123" spans="1:1">
      <c r="A123">
        <v>0</v>
      </c>
    </row>
    <row r="124" spans="1:1">
      <c r="A124">
        <v>0</v>
      </c>
    </row>
    <row r="125" spans="1:1">
      <c r="A125">
        <v>0</v>
      </c>
    </row>
    <row r="126" spans="1:1">
      <c r="A126">
        <v>0</v>
      </c>
    </row>
    <row r="127" spans="1:1">
      <c r="A127">
        <v>0</v>
      </c>
    </row>
    <row r="128" spans="1:1">
      <c r="A128">
        <v>0</v>
      </c>
    </row>
    <row r="129" spans="1:1">
      <c r="A129">
        <v>0</v>
      </c>
    </row>
    <row r="130" spans="1:1">
      <c r="A130">
        <v>0</v>
      </c>
    </row>
    <row r="131" spans="1:1">
      <c r="A131">
        <v>0</v>
      </c>
    </row>
    <row r="132" spans="1:1">
      <c r="A132">
        <v>0</v>
      </c>
    </row>
    <row r="133" spans="1:1">
      <c r="A133">
        <v>0</v>
      </c>
    </row>
    <row r="134" spans="1:1">
      <c r="A134">
        <v>0</v>
      </c>
    </row>
    <row r="135" spans="1:1">
      <c r="A135">
        <v>0</v>
      </c>
    </row>
    <row r="136" spans="1:1">
      <c r="A136">
        <v>0</v>
      </c>
    </row>
    <row r="137" spans="1:1">
      <c r="A137">
        <v>0</v>
      </c>
    </row>
    <row r="138" spans="1:1">
      <c r="A138">
        <v>0</v>
      </c>
    </row>
    <row r="139" spans="1:1">
      <c r="A139">
        <v>0</v>
      </c>
    </row>
    <row r="140" spans="1:1">
      <c r="A140">
        <v>0</v>
      </c>
    </row>
    <row r="141" spans="1:1">
      <c r="A141">
        <v>0</v>
      </c>
    </row>
    <row r="142" spans="1:1">
      <c r="A142">
        <v>0</v>
      </c>
    </row>
    <row r="143" spans="1:1">
      <c r="A143">
        <v>0</v>
      </c>
    </row>
    <row r="144" spans="1:1">
      <c r="A144">
        <v>0</v>
      </c>
    </row>
    <row r="145" spans="1:1">
      <c r="A145">
        <v>0</v>
      </c>
    </row>
    <row r="146" spans="1:1">
      <c r="A146">
        <v>0</v>
      </c>
    </row>
    <row r="147" spans="1:1">
      <c r="A147">
        <v>0</v>
      </c>
    </row>
    <row r="148" spans="1:1">
      <c r="A148">
        <v>0</v>
      </c>
    </row>
    <row r="149" spans="1:1">
      <c r="A149">
        <v>0</v>
      </c>
    </row>
    <row r="150" spans="1:1">
      <c r="A150">
        <v>0</v>
      </c>
    </row>
    <row r="151" spans="1:1">
      <c r="A151">
        <v>0</v>
      </c>
    </row>
    <row r="152" spans="1:1">
      <c r="A152">
        <v>0</v>
      </c>
    </row>
    <row r="153" spans="1:1">
      <c r="A153">
        <v>0</v>
      </c>
    </row>
    <row r="154" spans="1:1">
      <c r="A154">
        <v>0</v>
      </c>
    </row>
    <row r="155" spans="1:1">
      <c r="A155">
        <v>0</v>
      </c>
    </row>
    <row r="156" spans="1:1">
      <c r="A156">
        <v>0</v>
      </c>
    </row>
    <row r="157" spans="1:1">
      <c r="A157">
        <v>0</v>
      </c>
    </row>
    <row r="158" spans="1:1">
      <c r="A158">
        <v>0</v>
      </c>
    </row>
    <row r="159" spans="1:1">
      <c r="A159">
        <v>0</v>
      </c>
    </row>
    <row r="160" spans="1:1">
      <c r="A160">
        <v>0</v>
      </c>
    </row>
    <row r="161" spans="1:1">
      <c r="A161">
        <v>0</v>
      </c>
    </row>
    <row r="162" spans="1:1">
      <c r="A162">
        <v>0</v>
      </c>
    </row>
    <row r="163" spans="1:1">
      <c r="A163">
        <v>0</v>
      </c>
    </row>
    <row r="164" spans="1:1">
      <c r="A164">
        <v>0</v>
      </c>
    </row>
    <row r="165" spans="1:1">
      <c r="A165">
        <v>0</v>
      </c>
    </row>
    <row r="166" spans="1:1">
      <c r="A166">
        <v>0</v>
      </c>
    </row>
    <row r="167" spans="1:1">
      <c r="A167">
        <v>0</v>
      </c>
    </row>
    <row r="168" spans="1:1">
      <c r="A168">
        <v>0</v>
      </c>
    </row>
    <row r="169" spans="1:1">
      <c r="A169">
        <v>0</v>
      </c>
    </row>
    <row r="170" spans="1:1">
      <c r="A170">
        <v>0</v>
      </c>
    </row>
    <row r="171" spans="1:1">
      <c r="A171">
        <v>0</v>
      </c>
    </row>
    <row r="172" spans="1:1">
      <c r="A172">
        <v>0</v>
      </c>
    </row>
    <row r="173" spans="1:1">
      <c r="A173">
        <v>0</v>
      </c>
    </row>
    <row r="174" spans="1:1">
      <c r="A174">
        <v>0</v>
      </c>
    </row>
    <row r="175" spans="1:1">
      <c r="A175">
        <v>0</v>
      </c>
    </row>
    <row r="176" spans="1:1">
      <c r="A176">
        <v>0</v>
      </c>
    </row>
    <row r="177" spans="1:1">
      <c r="A177">
        <v>0</v>
      </c>
    </row>
    <row r="178" spans="1:1">
      <c r="A178">
        <v>0</v>
      </c>
    </row>
    <row r="179" spans="1:1">
      <c r="A179">
        <v>0</v>
      </c>
    </row>
    <row r="180" spans="1:1">
      <c r="A180">
        <v>0</v>
      </c>
    </row>
    <row r="181" spans="1:1">
      <c r="A181">
        <v>0</v>
      </c>
    </row>
    <row r="182" spans="1:1">
      <c r="A182">
        <v>0</v>
      </c>
    </row>
    <row r="183" spans="1:1">
      <c r="A183">
        <v>0</v>
      </c>
    </row>
    <row r="184" spans="1:1">
      <c r="A184">
        <v>0</v>
      </c>
    </row>
    <row r="185" spans="1:1">
      <c r="A185">
        <v>0</v>
      </c>
    </row>
    <row r="186" spans="1:1">
      <c r="A186">
        <v>0</v>
      </c>
    </row>
    <row r="187" spans="1:1">
      <c r="A187">
        <v>0</v>
      </c>
    </row>
    <row r="188" spans="1:1">
      <c r="A188">
        <v>0</v>
      </c>
    </row>
    <row r="189" spans="1:1">
      <c r="A189">
        <v>0</v>
      </c>
    </row>
    <row r="190" spans="1:1">
      <c r="A190">
        <v>0</v>
      </c>
    </row>
    <row r="191" spans="1:1">
      <c r="A191">
        <v>0</v>
      </c>
    </row>
    <row r="192" spans="1:1">
      <c r="A192">
        <v>0</v>
      </c>
    </row>
    <row r="193" spans="1:1">
      <c r="A193">
        <v>0</v>
      </c>
    </row>
    <row r="194" spans="1:1">
      <c r="A194">
        <v>0</v>
      </c>
    </row>
    <row r="195" spans="1:1">
      <c r="A195">
        <v>0</v>
      </c>
    </row>
    <row r="196" spans="1:1">
      <c r="A196">
        <v>0</v>
      </c>
    </row>
    <row r="197" spans="1:1">
      <c r="A197">
        <v>0</v>
      </c>
    </row>
    <row r="198" spans="1:1">
      <c r="A198">
        <v>0</v>
      </c>
    </row>
    <row r="199" spans="1:1">
      <c r="A199">
        <v>0</v>
      </c>
    </row>
    <row r="200" spans="1:1">
      <c r="A200">
        <v>0</v>
      </c>
    </row>
    <row r="201" spans="1:1">
      <c r="A201">
        <v>0</v>
      </c>
    </row>
    <row r="202" spans="1:1">
      <c r="A202">
        <v>0</v>
      </c>
    </row>
    <row r="203" spans="1:1">
      <c r="A203">
        <v>0</v>
      </c>
    </row>
    <row r="204" spans="1:1">
      <c r="A204">
        <v>0</v>
      </c>
    </row>
    <row r="205" spans="1:1">
      <c r="A205">
        <v>0</v>
      </c>
    </row>
    <row r="206" spans="1:1">
      <c r="A206">
        <v>0</v>
      </c>
    </row>
    <row r="207" spans="1:1">
      <c r="A207">
        <v>0</v>
      </c>
    </row>
    <row r="208" spans="1:1">
      <c r="A208">
        <v>0</v>
      </c>
    </row>
    <row r="209" spans="1:1">
      <c r="A209">
        <v>0</v>
      </c>
    </row>
    <row r="210" spans="1:1">
      <c r="A210">
        <v>0</v>
      </c>
    </row>
    <row r="211" spans="1:1">
      <c r="A211">
        <v>0</v>
      </c>
    </row>
    <row r="212" spans="1:1">
      <c r="A212">
        <v>0</v>
      </c>
    </row>
    <row r="213" spans="1:1">
      <c r="A213">
        <v>0</v>
      </c>
    </row>
    <row r="214" spans="1:1">
      <c r="A214">
        <v>0</v>
      </c>
    </row>
    <row r="215" spans="1:1">
      <c r="A215">
        <v>0</v>
      </c>
    </row>
    <row r="216" spans="1:1">
      <c r="A216">
        <v>0</v>
      </c>
    </row>
    <row r="217" spans="1:1">
      <c r="A217">
        <v>0</v>
      </c>
    </row>
    <row r="218" spans="1:1">
      <c r="A218">
        <v>0</v>
      </c>
    </row>
    <row r="219" spans="1:1">
      <c r="A219">
        <v>0</v>
      </c>
    </row>
    <row r="220" spans="1:1">
      <c r="A220">
        <v>0</v>
      </c>
    </row>
    <row r="221" spans="1:1">
      <c r="A221">
        <v>0</v>
      </c>
    </row>
    <row r="222" spans="1:1">
      <c r="A222">
        <v>0</v>
      </c>
    </row>
    <row r="223" spans="1:1">
      <c r="A223">
        <v>0</v>
      </c>
    </row>
    <row r="224" spans="1:1">
      <c r="A224">
        <v>0</v>
      </c>
    </row>
    <row r="225" spans="1:1">
      <c r="A225">
        <v>0</v>
      </c>
    </row>
    <row r="226" spans="1:1">
      <c r="A226">
        <v>0</v>
      </c>
    </row>
    <row r="227" spans="1:1">
      <c r="A227">
        <v>0</v>
      </c>
    </row>
    <row r="228" spans="1:1">
      <c r="A228">
        <v>0</v>
      </c>
    </row>
    <row r="229" spans="1:1">
      <c r="A229">
        <v>0</v>
      </c>
    </row>
    <row r="230" spans="1:1">
      <c r="A230">
        <v>0</v>
      </c>
    </row>
    <row r="231" spans="1:1">
      <c r="A231">
        <v>0</v>
      </c>
    </row>
    <row r="232" spans="1:1">
      <c r="A232">
        <v>0</v>
      </c>
    </row>
    <row r="233" spans="1:1">
      <c r="A233">
        <v>0</v>
      </c>
    </row>
    <row r="234" spans="1:1">
      <c r="A234">
        <v>0</v>
      </c>
    </row>
    <row r="235" spans="1:1">
      <c r="A235">
        <v>0</v>
      </c>
    </row>
    <row r="236" spans="1:1">
      <c r="A236">
        <v>0</v>
      </c>
    </row>
    <row r="237" spans="1:1">
      <c r="A237">
        <v>0</v>
      </c>
    </row>
    <row r="238" spans="1:1">
      <c r="A238">
        <v>0</v>
      </c>
    </row>
    <row r="239" spans="1:1">
      <c r="A239">
        <v>0</v>
      </c>
    </row>
    <row r="240" spans="1:1">
      <c r="A240">
        <v>0</v>
      </c>
    </row>
    <row r="241" spans="1:1">
      <c r="A241">
        <v>0</v>
      </c>
    </row>
    <row r="242" spans="1:1">
      <c r="A242">
        <v>0</v>
      </c>
    </row>
    <row r="243" spans="1:1">
      <c r="A243">
        <v>0</v>
      </c>
    </row>
    <row r="244" spans="1:1">
      <c r="A244">
        <v>0</v>
      </c>
    </row>
    <row r="245" spans="1:1">
      <c r="A245">
        <v>0</v>
      </c>
    </row>
    <row r="246" spans="1:1">
      <c r="A246">
        <v>0</v>
      </c>
    </row>
    <row r="247" spans="1:1">
      <c r="A247">
        <v>0</v>
      </c>
    </row>
    <row r="248" spans="1:1">
      <c r="A248">
        <v>0</v>
      </c>
    </row>
    <row r="249" spans="1:1">
      <c r="A249">
        <v>0</v>
      </c>
    </row>
    <row r="250" spans="1:1">
      <c r="A250">
        <v>0</v>
      </c>
    </row>
    <row r="251" spans="1:1">
      <c r="A251">
        <v>0</v>
      </c>
    </row>
    <row r="252" spans="1:1">
      <c r="A252">
        <v>0</v>
      </c>
    </row>
    <row r="253" spans="1:1">
      <c r="A253">
        <v>0</v>
      </c>
    </row>
    <row r="254" spans="1:1">
      <c r="A254">
        <v>0</v>
      </c>
    </row>
    <row r="255" spans="1:1">
      <c r="A255">
        <v>0</v>
      </c>
    </row>
    <row r="256" spans="1:1">
      <c r="A256">
        <v>0</v>
      </c>
    </row>
    <row r="257" spans="1:1">
      <c r="A257">
        <v>0</v>
      </c>
    </row>
    <row r="258" spans="1:1">
      <c r="A258">
        <v>0</v>
      </c>
    </row>
    <row r="259" spans="1:1">
      <c r="A259">
        <v>0</v>
      </c>
    </row>
    <row r="260" spans="1:1">
      <c r="A260">
        <v>0</v>
      </c>
    </row>
    <row r="261" spans="1:1">
      <c r="A261">
        <v>0</v>
      </c>
    </row>
    <row r="262" spans="1:1">
      <c r="A262">
        <v>0</v>
      </c>
    </row>
    <row r="263" spans="1:1">
      <c r="A263">
        <v>0</v>
      </c>
    </row>
    <row r="264" spans="1:1">
      <c r="A264">
        <v>0</v>
      </c>
    </row>
    <row r="265" spans="1:1">
      <c r="A265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U121"/>
  <sheetViews>
    <sheetView zoomScaleNormal="100" workbookViewId="0">
      <selection activeCell="A30" sqref="A30"/>
    </sheetView>
  </sheetViews>
  <sheetFormatPr defaultColWidth="10.85546875" defaultRowHeight="15"/>
  <cols>
    <col min="1" max="1" width="9.140625"/>
    <col min="6" max="8" width="10.85546875" style="1"/>
    <col min="11" max="12" width="10.85546875" style="1"/>
    <col min="22" max="16384" width="10.85546875" style="1"/>
  </cols>
  <sheetData>
    <row r="1" spans="1:21">
      <c r="A1" s="149" t="s">
        <v>325</v>
      </c>
      <c r="B1" s="149" t="s">
        <v>6</v>
      </c>
      <c r="C1" t="s">
        <v>325</v>
      </c>
      <c r="D1" t="s">
        <v>6</v>
      </c>
      <c r="E1" t="s">
        <v>325</v>
      </c>
      <c r="F1" s="1" t="s">
        <v>6</v>
      </c>
      <c r="H1" s="1" t="s">
        <v>325</v>
      </c>
      <c r="I1" t="s">
        <v>6</v>
      </c>
      <c r="J1" t="s">
        <v>6</v>
      </c>
      <c r="M1" t="s">
        <v>1096</v>
      </c>
      <c r="N1" t="s">
        <v>1097</v>
      </c>
      <c r="O1" t="s">
        <v>325</v>
      </c>
      <c r="P1" t="s">
        <v>1095</v>
      </c>
      <c r="Q1" t="s">
        <v>1098</v>
      </c>
      <c r="R1" t="s">
        <v>6</v>
      </c>
      <c r="S1" t="s">
        <v>1099</v>
      </c>
      <c r="T1" t="s">
        <v>1100</v>
      </c>
      <c r="U1" t="s">
        <v>1101</v>
      </c>
    </row>
    <row r="2" spans="1:21">
      <c r="A2" s="149" t="s">
        <v>214</v>
      </c>
      <c r="B2" s="149">
        <v>10700</v>
      </c>
      <c r="C2" t="s">
        <v>1300</v>
      </c>
      <c r="D2">
        <v>10800</v>
      </c>
      <c r="E2" t="s">
        <v>248</v>
      </c>
      <c r="F2" s="1">
        <v>10900</v>
      </c>
      <c r="H2" t="s">
        <v>212</v>
      </c>
      <c r="I2">
        <v>11000</v>
      </c>
      <c r="J2">
        <v>11000</v>
      </c>
      <c r="M2" t="s">
        <v>1102</v>
      </c>
      <c r="N2" t="s">
        <v>1103</v>
      </c>
      <c r="O2" t="s">
        <v>218</v>
      </c>
      <c r="P2">
        <v>10864832</v>
      </c>
      <c r="Q2" t="s">
        <v>1102</v>
      </c>
      <c r="R2">
        <v>10500</v>
      </c>
      <c r="S2" t="s">
        <v>1104</v>
      </c>
      <c r="T2" t="s">
        <v>1105</v>
      </c>
      <c r="U2">
        <v>77.099999999999994</v>
      </c>
    </row>
    <row r="3" spans="1:21">
      <c r="A3" s="149" t="s">
        <v>1300</v>
      </c>
      <c r="B3" s="149">
        <v>10400</v>
      </c>
      <c r="C3" t="s">
        <v>217</v>
      </c>
      <c r="D3">
        <v>10400</v>
      </c>
      <c r="E3" t="s">
        <v>212</v>
      </c>
      <c r="F3" s="1">
        <v>10300</v>
      </c>
      <c r="H3" t="s">
        <v>278</v>
      </c>
      <c r="I3">
        <v>10700</v>
      </c>
      <c r="J3">
        <v>10700</v>
      </c>
      <c r="M3" t="s">
        <v>1102</v>
      </c>
      <c r="N3" t="s">
        <v>1106</v>
      </c>
      <c r="O3" t="s">
        <v>212</v>
      </c>
      <c r="P3">
        <v>10864833</v>
      </c>
      <c r="Q3" t="s">
        <v>1102</v>
      </c>
      <c r="R3">
        <v>10000</v>
      </c>
      <c r="S3" t="s">
        <v>1104</v>
      </c>
      <c r="T3" t="s">
        <v>1105</v>
      </c>
      <c r="U3">
        <v>66.91</v>
      </c>
    </row>
    <row r="4" spans="1:21">
      <c r="A4" s="149" t="s">
        <v>217</v>
      </c>
      <c r="B4" s="149">
        <v>10100</v>
      </c>
      <c r="C4" t="s">
        <v>214</v>
      </c>
      <c r="D4">
        <v>10100</v>
      </c>
      <c r="E4" t="s">
        <v>233</v>
      </c>
      <c r="F4" s="1">
        <v>10100</v>
      </c>
      <c r="H4" t="s">
        <v>218</v>
      </c>
      <c r="I4">
        <v>10300</v>
      </c>
      <c r="J4">
        <v>10300</v>
      </c>
      <c r="M4" t="s">
        <v>1102</v>
      </c>
      <c r="N4" t="s">
        <v>1107</v>
      </c>
      <c r="O4" t="s">
        <v>252</v>
      </c>
      <c r="P4">
        <v>10864834</v>
      </c>
      <c r="Q4" t="s">
        <v>1102</v>
      </c>
      <c r="R4">
        <v>9800</v>
      </c>
      <c r="S4" t="s">
        <v>1104</v>
      </c>
      <c r="T4" t="s">
        <v>1105</v>
      </c>
      <c r="U4">
        <v>71.91</v>
      </c>
    </row>
    <row r="5" spans="1:21">
      <c r="A5" s="149" t="s">
        <v>54</v>
      </c>
      <c r="B5" s="149">
        <v>9700</v>
      </c>
      <c r="C5" t="s">
        <v>218</v>
      </c>
      <c r="D5">
        <v>9800</v>
      </c>
      <c r="E5" t="s">
        <v>217</v>
      </c>
      <c r="F5" s="1">
        <v>9800</v>
      </c>
      <c r="H5" t="s">
        <v>222</v>
      </c>
      <c r="I5">
        <v>10000</v>
      </c>
      <c r="J5">
        <v>10000</v>
      </c>
      <c r="M5" t="s">
        <v>1102</v>
      </c>
      <c r="N5" t="s">
        <v>1108</v>
      </c>
      <c r="O5" t="s">
        <v>222</v>
      </c>
      <c r="P5">
        <v>10864835</v>
      </c>
      <c r="Q5" t="s">
        <v>1102</v>
      </c>
      <c r="R5">
        <v>9700</v>
      </c>
      <c r="S5" t="s">
        <v>1104</v>
      </c>
      <c r="T5" t="s">
        <v>1105</v>
      </c>
      <c r="U5">
        <v>72.150000000000006</v>
      </c>
    </row>
    <row r="6" spans="1:21">
      <c r="A6" s="149" t="s">
        <v>1318</v>
      </c>
      <c r="B6" s="149">
        <v>9500</v>
      </c>
      <c r="C6" t="s">
        <v>225</v>
      </c>
      <c r="D6">
        <v>9500</v>
      </c>
      <c r="E6" t="s">
        <v>227</v>
      </c>
      <c r="F6" s="1">
        <v>9600</v>
      </c>
      <c r="H6" t="s">
        <v>252</v>
      </c>
      <c r="I6">
        <v>9800</v>
      </c>
      <c r="J6">
        <v>9800</v>
      </c>
      <c r="M6" t="s">
        <v>1102</v>
      </c>
      <c r="N6" t="s">
        <v>1109</v>
      </c>
      <c r="O6" t="s">
        <v>266</v>
      </c>
      <c r="P6">
        <v>10864836</v>
      </c>
      <c r="Q6" t="s">
        <v>1102</v>
      </c>
      <c r="R6">
        <v>9500</v>
      </c>
      <c r="S6" t="s">
        <v>1104</v>
      </c>
      <c r="T6" t="s">
        <v>1105</v>
      </c>
      <c r="U6">
        <v>62.53</v>
      </c>
    </row>
    <row r="7" spans="1:21">
      <c r="A7" s="149" t="s">
        <v>248</v>
      </c>
      <c r="B7" s="149">
        <v>9200</v>
      </c>
      <c r="C7" t="s">
        <v>223</v>
      </c>
      <c r="D7">
        <v>9300</v>
      </c>
      <c r="E7" t="s">
        <v>225</v>
      </c>
      <c r="F7" s="1">
        <v>9200</v>
      </c>
      <c r="H7" t="s">
        <v>60</v>
      </c>
      <c r="I7">
        <v>9600</v>
      </c>
      <c r="J7">
        <v>9600</v>
      </c>
      <c r="M7" t="s">
        <v>1102</v>
      </c>
      <c r="N7" t="s">
        <v>1110</v>
      </c>
      <c r="O7" t="s">
        <v>277</v>
      </c>
      <c r="P7">
        <v>10864837</v>
      </c>
      <c r="Q7" t="s">
        <v>1102</v>
      </c>
      <c r="R7">
        <v>9400</v>
      </c>
      <c r="S7" t="s">
        <v>1104</v>
      </c>
      <c r="T7" t="s">
        <v>1105</v>
      </c>
      <c r="U7">
        <v>61.75</v>
      </c>
    </row>
    <row r="8" spans="1:21">
      <c r="A8" s="149" t="s">
        <v>160</v>
      </c>
      <c r="B8" s="149">
        <v>9000</v>
      </c>
      <c r="C8" t="s">
        <v>209</v>
      </c>
      <c r="D8">
        <v>9000</v>
      </c>
      <c r="E8" t="s">
        <v>209</v>
      </c>
      <c r="F8" s="1">
        <v>9000</v>
      </c>
      <c r="H8" t="s">
        <v>62</v>
      </c>
      <c r="I8">
        <v>9300</v>
      </c>
      <c r="J8">
        <v>9300</v>
      </c>
      <c r="M8" t="s">
        <v>1102</v>
      </c>
      <c r="N8" t="s">
        <v>1111</v>
      </c>
      <c r="O8" t="s">
        <v>278</v>
      </c>
      <c r="P8">
        <v>10864838</v>
      </c>
      <c r="Q8" t="s">
        <v>1102</v>
      </c>
      <c r="R8">
        <v>9300</v>
      </c>
      <c r="S8" t="s">
        <v>1104</v>
      </c>
      <c r="T8" t="s">
        <v>1105</v>
      </c>
      <c r="U8">
        <v>68.8</v>
      </c>
    </row>
    <row r="9" spans="1:21">
      <c r="A9" s="149" t="s">
        <v>261</v>
      </c>
      <c r="B9" s="149">
        <v>8700</v>
      </c>
      <c r="C9" t="s">
        <v>273</v>
      </c>
      <c r="D9">
        <v>8700</v>
      </c>
      <c r="E9" t="s">
        <v>261</v>
      </c>
      <c r="F9" s="1">
        <v>8900</v>
      </c>
      <c r="H9" t="s">
        <v>38</v>
      </c>
      <c r="I9">
        <v>9100</v>
      </c>
      <c r="J9">
        <v>9100</v>
      </c>
      <c r="M9" t="s">
        <v>1102</v>
      </c>
      <c r="N9" t="s">
        <v>1112</v>
      </c>
      <c r="O9" t="s">
        <v>286</v>
      </c>
      <c r="P9">
        <v>10864839</v>
      </c>
      <c r="Q9" t="s">
        <v>1102</v>
      </c>
      <c r="R9">
        <v>9000</v>
      </c>
      <c r="S9" t="s">
        <v>1104</v>
      </c>
      <c r="T9" t="s">
        <v>1105</v>
      </c>
      <c r="U9">
        <v>75.88</v>
      </c>
    </row>
    <row r="10" spans="1:21">
      <c r="A10" s="149" t="s">
        <v>48</v>
      </c>
      <c r="B10" s="149">
        <v>8400</v>
      </c>
      <c r="C10" t="s">
        <v>268</v>
      </c>
      <c r="D10">
        <v>8500</v>
      </c>
      <c r="E10" t="s">
        <v>58</v>
      </c>
      <c r="F10" s="1">
        <v>8800</v>
      </c>
      <c r="H10" t="s">
        <v>255</v>
      </c>
      <c r="I10">
        <v>8900</v>
      </c>
      <c r="J10">
        <v>8900</v>
      </c>
      <c r="M10" t="s">
        <v>1102</v>
      </c>
      <c r="N10" t="s">
        <v>1113</v>
      </c>
      <c r="O10" t="s">
        <v>253</v>
      </c>
      <c r="P10">
        <v>10864840</v>
      </c>
      <c r="Q10" t="s">
        <v>1102</v>
      </c>
      <c r="R10">
        <v>8900</v>
      </c>
      <c r="S10" t="s">
        <v>1104</v>
      </c>
      <c r="T10" t="s">
        <v>1105</v>
      </c>
      <c r="U10">
        <v>63.5</v>
      </c>
    </row>
    <row r="11" spans="1:21">
      <c r="A11" s="149" t="s">
        <v>225</v>
      </c>
      <c r="B11" s="149">
        <v>8200</v>
      </c>
      <c r="C11" t="s">
        <v>1327</v>
      </c>
      <c r="D11">
        <v>8400</v>
      </c>
      <c r="E11" t="s">
        <v>88</v>
      </c>
      <c r="F11" s="1">
        <v>8700</v>
      </c>
      <c r="H11" t="s">
        <v>57</v>
      </c>
      <c r="I11">
        <v>8800</v>
      </c>
      <c r="J11">
        <v>8800</v>
      </c>
      <c r="M11" t="s">
        <v>1102</v>
      </c>
      <c r="N11" t="s">
        <v>1114</v>
      </c>
      <c r="O11" t="s">
        <v>263</v>
      </c>
      <c r="P11">
        <v>10864841</v>
      </c>
      <c r="Q11" t="s">
        <v>1102</v>
      </c>
      <c r="R11">
        <v>8800</v>
      </c>
      <c r="S11" t="s">
        <v>1104</v>
      </c>
      <c r="T11" t="s">
        <v>1105</v>
      </c>
      <c r="U11">
        <v>67.3</v>
      </c>
    </row>
    <row r="12" spans="1:21">
      <c r="A12" s="149" t="s">
        <v>273</v>
      </c>
      <c r="B12" s="149">
        <v>8000</v>
      </c>
      <c r="C12" t="s">
        <v>1318</v>
      </c>
      <c r="D12">
        <v>8300</v>
      </c>
      <c r="E12" t="s">
        <v>264</v>
      </c>
      <c r="F12" s="1">
        <v>8600</v>
      </c>
      <c r="H12" t="s">
        <v>263</v>
      </c>
      <c r="I12">
        <v>8700</v>
      </c>
      <c r="J12">
        <v>8700</v>
      </c>
      <c r="M12" t="s">
        <v>1102</v>
      </c>
      <c r="N12" t="s">
        <v>1115</v>
      </c>
      <c r="O12" t="s">
        <v>244</v>
      </c>
      <c r="P12">
        <v>10864842</v>
      </c>
      <c r="Q12" t="s">
        <v>1102</v>
      </c>
      <c r="R12">
        <v>8700</v>
      </c>
      <c r="S12" t="s">
        <v>1104</v>
      </c>
      <c r="T12" t="s">
        <v>1105</v>
      </c>
      <c r="U12">
        <v>65.83</v>
      </c>
    </row>
    <row r="13" spans="1:21">
      <c r="A13" s="149" t="s">
        <v>256</v>
      </c>
      <c r="B13" s="149">
        <v>7800</v>
      </c>
      <c r="C13" t="s">
        <v>298</v>
      </c>
      <c r="D13">
        <v>8200</v>
      </c>
      <c r="E13" t="s">
        <v>36</v>
      </c>
      <c r="F13" s="1">
        <v>8500</v>
      </c>
      <c r="H13" t="s">
        <v>242</v>
      </c>
      <c r="I13">
        <v>8600</v>
      </c>
      <c r="J13">
        <v>8600</v>
      </c>
      <c r="M13" t="s">
        <v>1102</v>
      </c>
      <c r="N13" t="s">
        <v>1248</v>
      </c>
      <c r="O13" t="s">
        <v>257</v>
      </c>
      <c r="P13">
        <v>10864843</v>
      </c>
      <c r="Q13" t="s">
        <v>1102</v>
      </c>
      <c r="R13">
        <v>8600</v>
      </c>
      <c r="S13" t="s">
        <v>1104</v>
      </c>
      <c r="T13" t="s">
        <v>1105</v>
      </c>
      <c r="U13">
        <v>66.08</v>
      </c>
    </row>
    <row r="14" spans="1:21">
      <c r="A14" s="149" t="s">
        <v>44</v>
      </c>
      <c r="B14" s="149">
        <v>7700</v>
      </c>
      <c r="C14" t="s">
        <v>290</v>
      </c>
      <c r="D14">
        <v>8100</v>
      </c>
      <c r="E14" t="s">
        <v>461</v>
      </c>
      <c r="F14" s="1">
        <v>8400</v>
      </c>
      <c r="H14" t="s">
        <v>49</v>
      </c>
      <c r="I14">
        <v>8500</v>
      </c>
      <c r="J14">
        <v>8500</v>
      </c>
      <c r="M14" t="s">
        <v>1102</v>
      </c>
      <c r="N14" t="s">
        <v>1116</v>
      </c>
      <c r="O14" t="s">
        <v>255</v>
      </c>
      <c r="P14">
        <v>10864844</v>
      </c>
      <c r="Q14" t="s">
        <v>1102</v>
      </c>
      <c r="R14">
        <v>8500</v>
      </c>
      <c r="S14" t="s">
        <v>1104</v>
      </c>
      <c r="T14" t="s">
        <v>1105</v>
      </c>
      <c r="U14">
        <v>65.55</v>
      </c>
    </row>
    <row r="15" spans="1:21">
      <c r="A15" s="149" t="s">
        <v>1406</v>
      </c>
      <c r="B15" s="149">
        <v>7600</v>
      </c>
      <c r="C15" t="s">
        <v>62</v>
      </c>
      <c r="D15" t="s">
        <v>1382</v>
      </c>
      <c r="E15" t="s">
        <v>252</v>
      </c>
      <c r="F15" s="1">
        <v>8300</v>
      </c>
      <c r="H15" t="s">
        <v>29</v>
      </c>
      <c r="I15">
        <v>8400</v>
      </c>
      <c r="J15">
        <v>8400</v>
      </c>
      <c r="M15" t="s">
        <v>1102</v>
      </c>
      <c r="N15" t="s">
        <v>1117</v>
      </c>
      <c r="O15" t="s">
        <v>62</v>
      </c>
      <c r="P15">
        <v>10864845</v>
      </c>
      <c r="Q15" t="s">
        <v>1102</v>
      </c>
      <c r="R15">
        <v>8400</v>
      </c>
      <c r="S15" t="s">
        <v>1104</v>
      </c>
      <c r="T15" t="s">
        <v>1105</v>
      </c>
      <c r="U15">
        <v>55.79</v>
      </c>
    </row>
    <row r="16" spans="1:21">
      <c r="A16" s="149" t="s">
        <v>1317</v>
      </c>
      <c r="B16" s="149">
        <v>7500</v>
      </c>
      <c r="C16" t="s">
        <v>1317</v>
      </c>
      <c r="D16">
        <v>7900</v>
      </c>
      <c r="E16" t="s">
        <v>82</v>
      </c>
      <c r="F16" s="1">
        <v>8200</v>
      </c>
      <c r="H16" t="s">
        <v>240</v>
      </c>
      <c r="I16">
        <v>8300</v>
      </c>
      <c r="J16">
        <v>8300</v>
      </c>
      <c r="M16" t="s">
        <v>1102</v>
      </c>
      <c r="N16" t="s">
        <v>1118</v>
      </c>
      <c r="O16" t="s">
        <v>49</v>
      </c>
      <c r="P16">
        <v>10864846</v>
      </c>
      <c r="Q16" t="s">
        <v>1102</v>
      </c>
      <c r="R16">
        <v>8300</v>
      </c>
      <c r="S16" t="s">
        <v>1104</v>
      </c>
      <c r="T16" t="s">
        <v>1105</v>
      </c>
      <c r="U16">
        <v>69.52</v>
      </c>
    </row>
    <row r="17" spans="1:21">
      <c r="A17" s="149" t="s">
        <v>1260</v>
      </c>
      <c r="B17" s="149">
        <v>7400</v>
      </c>
      <c r="C17" t="s">
        <v>55</v>
      </c>
      <c r="D17">
        <v>7800</v>
      </c>
      <c r="E17" t="s">
        <v>35</v>
      </c>
      <c r="F17" s="1">
        <v>8100</v>
      </c>
      <c r="H17" t="s">
        <v>235</v>
      </c>
      <c r="I17">
        <v>8200</v>
      </c>
      <c r="J17">
        <v>8200</v>
      </c>
      <c r="M17" t="s">
        <v>1102</v>
      </c>
      <c r="N17" t="s">
        <v>1119</v>
      </c>
      <c r="O17" t="s">
        <v>213</v>
      </c>
      <c r="P17">
        <v>10864847</v>
      </c>
      <c r="Q17" t="s">
        <v>1102</v>
      </c>
      <c r="R17">
        <v>8200</v>
      </c>
      <c r="S17" t="s">
        <v>1104</v>
      </c>
      <c r="T17" t="s">
        <v>1105</v>
      </c>
      <c r="U17">
        <v>60.47</v>
      </c>
    </row>
    <row r="18" spans="1:21">
      <c r="A18" s="149" t="s">
        <v>241</v>
      </c>
      <c r="B18" s="149">
        <v>7300</v>
      </c>
      <c r="C18" t="s">
        <v>183</v>
      </c>
      <c r="D18">
        <v>7700</v>
      </c>
      <c r="E18" t="s">
        <v>267</v>
      </c>
      <c r="F18" s="1">
        <v>8000</v>
      </c>
      <c r="H18" t="s">
        <v>86</v>
      </c>
      <c r="I18">
        <v>8100</v>
      </c>
      <c r="J18">
        <v>8100</v>
      </c>
      <c r="M18" t="s">
        <v>1102</v>
      </c>
      <c r="N18" t="s">
        <v>1120</v>
      </c>
      <c r="O18" t="s">
        <v>73</v>
      </c>
      <c r="P18">
        <v>10864848</v>
      </c>
      <c r="Q18" t="s">
        <v>1102</v>
      </c>
      <c r="R18">
        <v>8100</v>
      </c>
      <c r="S18" t="s">
        <v>1104</v>
      </c>
      <c r="T18" t="s">
        <v>1105</v>
      </c>
      <c r="U18">
        <v>52.92</v>
      </c>
    </row>
    <row r="19" spans="1:21">
      <c r="A19" s="149" t="s">
        <v>62</v>
      </c>
      <c r="B19" s="149">
        <v>7200</v>
      </c>
      <c r="C19" t="s">
        <v>379</v>
      </c>
      <c r="D19">
        <v>7600</v>
      </c>
      <c r="E19" t="s">
        <v>175</v>
      </c>
      <c r="F19" s="1">
        <v>8000</v>
      </c>
      <c r="H19" t="s">
        <v>213</v>
      </c>
      <c r="I19">
        <v>8000</v>
      </c>
      <c r="J19">
        <v>8000</v>
      </c>
      <c r="M19" t="s">
        <v>1102</v>
      </c>
      <c r="N19" t="s">
        <v>1121</v>
      </c>
      <c r="O19" t="s">
        <v>86</v>
      </c>
      <c r="P19">
        <v>10864849</v>
      </c>
      <c r="Q19" t="s">
        <v>1102</v>
      </c>
      <c r="R19">
        <v>8000</v>
      </c>
      <c r="S19" t="s">
        <v>1104</v>
      </c>
      <c r="T19" t="s">
        <v>1105</v>
      </c>
      <c r="U19">
        <v>59.97</v>
      </c>
    </row>
    <row r="20" spans="1:21">
      <c r="A20" s="149" t="s">
        <v>60</v>
      </c>
      <c r="B20" s="149">
        <v>7100</v>
      </c>
      <c r="C20" t="s">
        <v>1278</v>
      </c>
      <c r="D20">
        <v>7500</v>
      </c>
      <c r="E20" t="s">
        <v>263</v>
      </c>
      <c r="F20" s="1">
        <v>7900</v>
      </c>
      <c r="H20" t="s">
        <v>257</v>
      </c>
      <c r="I20">
        <v>7900</v>
      </c>
      <c r="J20">
        <v>7900</v>
      </c>
      <c r="M20" t="s">
        <v>1102</v>
      </c>
      <c r="N20" t="s">
        <v>1122</v>
      </c>
      <c r="O20" t="s">
        <v>209</v>
      </c>
      <c r="P20">
        <v>10864850</v>
      </c>
      <c r="Q20" t="s">
        <v>1102</v>
      </c>
      <c r="R20">
        <v>8000</v>
      </c>
      <c r="S20" t="s">
        <v>1104</v>
      </c>
      <c r="T20" t="s">
        <v>1105</v>
      </c>
      <c r="U20">
        <v>61.47</v>
      </c>
    </row>
    <row r="21" spans="1:21">
      <c r="A21" s="149" t="s">
        <v>211</v>
      </c>
      <c r="B21" s="149">
        <v>7000</v>
      </c>
      <c r="C21" t="s">
        <v>239</v>
      </c>
      <c r="D21">
        <v>7400</v>
      </c>
      <c r="E21" t="s">
        <v>164</v>
      </c>
      <c r="F21" s="1">
        <v>7900</v>
      </c>
      <c r="H21" t="s">
        <v>209</v>
      </c>
      <c r="I21">
        <v>7800</v>
      </c>
      <c r="J21">
        <v>7800</v>
      </c>
      <c r="M21" t="s">
        <v>1102</v>
      </c>
      <c r="N21" t="s">
        <v>1123</v>
      </c>
      <c r="O21" t="s">
        <v>89</v>
      </c>
      <c r="P21">
        <v>10864851</v>
      </c>
      <c r="Q21" t="s">
        <v>1102</v>
      </c>
      <c r="R21">
        <v>7900</v>
      </c>
      <c r="S21" t="s">
        <v>1104</v>
      </c>
      <c r="T21" t="s">
        <v>1105</v>
      </c>
      <c r="U21">
        <v>59.56</v>
      </c>
    </row>
    <row r="22" spans="1:21">
      <c r="A22" s="149" t="s">
        <v>1278</v>
      </c>
      <c r="B22" s="149">
        <v>6900</v>
      </c>
      <c r="C22" t="s">
        <v>53</v>
      </c>
      <c r="D22">
        <v>7300</v>
      </c>
      <c r="E22" t="s">
        <v>251</v>
      </c>
      <c r="F22" s="1">
        <v>7800</v>
      </c>
      <c r="H22" t="s">
        <v>266</v>
      </c>
      <c r="I22">
        <v>7700</v>
      </c>
      <c r="J22">
        <v>7700</v>
      </c>
      <c r="M22" t="s">
        <v>1102</v>
      </c>
      <c r="N22" t="s">
        <v>1124</v>
      </c>
      <c r="O22" t="s">
        <v>275</v>
      </c>
      <c r="P22">
        <v>10864852</v>
      </c>
      <c r="Q22" t="s">
        <v>1102</v>
      </c>
      <c r="R22">
        <v>7900</v>
      </c>
      <c r="S22" t="s">
        <v>1104</v>
      </c>
      <c r="T22" t="s">
        <v>1105</v>
      </c>
      <c r="U22">
        <v>58</v>
      </c>
    </row>
    <row r="23" spans="1:21">
      <c r="A23" s="149" t="s">
        <v>1324</v>
      </c>
      <c r="B23" s="149">
        <v>6800</v>
      </c>
      <c r="C23" t="s">
        <v>262</v>
      </c>
      <c r="D23">
        <v>7200</v>
      </c>
      <c r="E23" t="s">
        <v>241</v>
      </c>
      <c r="F23" s="1">
        <v>7800</v>
      </c>
      <c r="H23" t="s">
        <v>92</v>
      </c>
      <c r="I23">
        <v>7600</v>
      </c>
      <c r="J23">
        <v>7600</v>
      </c>
      <c r="M23" t="s">
        <v>1102</v>
      </c>
      <c r="N23" t="s">
        <v>1125</v>
      </c>
      <c r="O23" t="s">
        <v>143</v>
      </c>
      <c r="P23">
        <v>10864853</v>
      </c>
      <c r="Q23" t="s">
        <v>1102</v>
      </c>
      <c r="R23">
        <v>7800</v>
      </c>
      <c r="S23" t="s">
        <v>1104</v>
      </c>
      <c r="T23" t="s">
        <v>1105</v>
      </c>
      <c r="U23">
        <v>47.97</v>
      </c>
    </row>
    <row r="24" spans="1:21">
      <c r="A24" s="149" t="s">
        <v>298</v>
      </c>
      <c r="B24" s="149">
        <v>6700</v>
      </c>
      <c r="C24" t="s">
        <v>177</v>
      </c>
      <c r="D24">
        <v>7100</v>
      </c>
      <c r="E24" t="s">
        <v>297</v>
      </c>
      <c r="F24" s="1">
        <v>7700</v>
      </c>
      <c r="H24" t="s">
        <v>286</v>
      </c>
      <c r="I24">
        <v>7500</v>
      </c>
      <c r="J24">
        <v>7500</v>
      </c>
      <c r="M24" t="s">
        <v>1102</v>
      </c>
      <c r="N24" t="s">
        <v>1126</v>
      </c>
      <c r="O24" t="s">
        <v>235</v>
      </c>
      <c r="P24">
        <v>10864854</v>
      </c>
      <c r="Q24" t="s">
        <v>1102</v>
      </c>
      <c r="R24">
        <v>7800</v>
      </c>
      <c r="S24" t="s">
        <v>1104</v>
      </c>
      <c r="T24" t="s">
        <v>1105</v>
      </c>
      <c r="U24">
        <v>59.19</v>
      </c>
    </row>
    <row r="25" spans="1:21">
      <c r="A25" s="149" t="s">
        <v>53</v>
      </c>
      <c r="B25" s="149">
        <v>6600</v>
      </c>
      <c r="C25" t="s">
        <v>211</v>
      </c>
      <c r="D25">
        <v>7000</v>
      </c>
      <c r="E25" t="s">
        <v>274</v>
      </c>
      <c r="F25" s="1">
        <v>7700</v>
      </c>
      <c r="H25" t="s">
        <v>275</v>
      </c>
      <c r="I25">
        <v>7400</v>
      </c>
      <c r="J25">
        <v>7400</v>
      </c>
      <c r="M25" t="s">
        <v>1102</v>
      </c>
      <c r="N25" t="s">
        <v>1127</v>
      </c>
      <c r="O25" t="s">
        <v>71</v>
      </c>
      <c r="P25">
        <v>10864855</v>
      </c>
      <c r="Q25" t="s">
        <v>1102</v>
      </c>
      <c r="R25">
        <v>7700</v>
      </c>
      <c r="S25" t="s">
        <v>1104</v>
      </c>
      <c r="T25" t="s">
        <v>1105</v>
      </c>
      <c r="U25">
        <v>48.5</v>
      </c>
    </row>
    <row r="26" spans="1:21">
      <c r="A26" s="149" t="s">
        <v>43</v>
      </c>
      <c r="B26" s="149">
        <v>6500</v>
      </c>
      <c r="C26" t="s">
        <v>35</v>
      </c>
      <c r="D26">
        <v>6900</v>
      </c>
      <c r="E26" t="s">
        <v>190</v>
      </c>
      <c r="F26" s="1">
        <v>7600</v>
      </c>
      <c r="H26" t="s">
        <v>150</v>
      </c>
      <c r="I26">
        <v>7400</v>
      </c>
      <c r="J26">
        <v>7400</v>
      </c>
      <c r="M26" t="s">
        <v>1102</v>
      </c>
      <c r="N26" t="s">
        <v>1128</v>
      </c>
      <c r="O26" t="s">
        <v>282</v>
      </c>
      <c r="P26">
        <v>10864856</v>
      </c>
      <c r="Q26" t="s">
        <v>1102</v>
      </c>
      <c r="R26">
        <v>7700</v>
      </c>
      <c r="S26" t="s">
        <v>1104</v>
      </c>
      <c r="T26" t="s">
        <v>1105</v>
      </c>
      <c r="U26">
        <v>64.47</v>
      </c>
    </row>
    <row r="27" spans="1:21">
      <c r="A27" s="149" t="s">
        <v>379</v>
      </c>
      <c r="B27" s="149">
        <v>6400</v>
      </c>
      <c r="C27" t="s">
        <v>837</v>
      </c>
      <c r="D27">
        <v>6800</v>
      </c>
      <c r="E27" t="s">
        <v>286</v>
      </c>
      <c r="F27" s="1">
        <v>7600</v>
      </c>
      <c r="H27" t="s">
        <v>297</v>
      </c>
      <c r="I27">
        <v>7300</v>
      </c>
      <c r="J27">
        <v>7300</v>
      </c>
      <c r="M27" t="s">
        <v>1102</v>
      </c>
      <c r="N27" t="s">
        <v>1129</v>
      </c>
      <c r="O27" t="s">
        <v>60</v>
      </c>
      <c r="P27">
        <v>10864857</v>
      </c>
      <c r="Q27" t="s">
        <v>1102</v>
      </c>
      <c r="R27">
        <v>7600</v>
      </c>
      <c r="S27" t="s">
        <v>1104</v>
      </c>
      <c r="T27" t="s">
        <v>1105</v>
      </c>
      <c r="U27">
        <v>52.09</v>
      </c>
    </row>
    <row r="28" spans="1:21">
      <c r="A28" s="149" t="s">
        <v>244</v>
      </c>
      <c r="B28" s="149">
        <v>6300</v>
      </c>
      <c r="C28" t="s">
        <v>1268</v>
      </c>
      <c r="D28">
        <v>6700</v>
      </c>
      <c r="E28" t="s">
        <v>42</v>
      </c>
      <c r="F28" s="1">
        <v>7600</v>
      </c>
      <c r="H28" t="s">
        <v>154</v>
      </c>
      <c r="I28">
        <v>7300</v>
      </c>
      <c r="J28">
        <v>7300</v>
      </c>
      <c r="M28" t="s">
        <v>1102</v>
      </c>
      <c r="N28" t="s">
        <v>1130</v>
      </c>
      <c r="O28" t="s">
        <v>202</v>
      </c>
      <c r="P28">
        <v>10864858</v>
      </c>
      <c r="Q28" t="s">
        <v>1102</v>
      </c>
      <c r="R28">
        <v>7600</v>
      </c>
      <c r="S28" t="s">
        <v>1104</v>
      </c>
      <c r="T28" t="s">
        <v>1105</v>
      </c>
      <c r="U28">
        <v>59.6</v>
      </c>
    </row>
    <row r="29" spans="1:21">
      <c r="A29" s="149" t="s">
        <v>65</v>
      </c>
      <c r="B29" s="149">
        <v>6200</v>
      </c>
      <c r="C29" t="s">
        <v>244</v>
      </c>
      <c r="D29">
        <v>6600</v>
      </c>
      <c r="E29" t="s">
        <v>55</v>
      </c>
      <c r="F29" s="1">
        <v>7500</v>
      </c>
      <c r="H29" t="s">
        <v>143</v>
      </c>
      <c r="I29">
        <v>7200</v>
      </c>
      <c r="J29">
        <v>7200</v>
      </c>
      <c r="M29" t="s">
        <v>1102</v>
      </c>
      <c r="N29" t="s">
        <v>1131</v>
      </c>
      <c r="O29" t="s">
        <v>58</v>
      </c>
      <c r="P29">
        <v>10864859</v>
      </c>
      <c r="Q29" t="s">
        <v>1102</v>
      </c>
      <c r="R29">
        <v>7600</v>
      </c>
      <c r="S29" t="s">
        <v>1104</v>
      </c>
      <c r="T29" t="s">
        <v>1105</v>
      </c>
      <c r="U29">
        <v>63.08</v>
      </c>
    </row>
    <row r="30" spans="1:21">
      <c r="A30" s="149" t="s">
        <v>267</v>
      </c>
      <c r="B30" s="149">
        <v>6100</v>
      </c>
      <c r="C30" t="s">
        <v>31</v>
      </c>
      <c r="D30">
        <v>6500</v>
      </c>
      <c r="E30" t="s">
        <v>71</v>
      </c>
      <c r="F30" s="1">
        <v>7500</v>
      </c>
      <c r="H30" t="s">
        <v>66</v>
      </c>
      <c r="I30">
        <v>7200</v>
      </c>
      <c r="J30">
        <v>7200</v>
      </c>
      <c r="M30" t="s">
        <v>1102</v>
      </c>
      <c r="N30" t="s">
        <v>1132</v>
      </c>
      <c r="O30" t="s">
        <v>95</v>
      </c>
      <c r="P30">
        <v>10864860</v>
      </c>
      <c r="Q30" t="s">
        <v>1102</v>
      </c>
      <c r="R30">
        <v>7500</v>
      </c>
      <c r="S30" t="s">
        <v>1104</v>
      </c>
      <c r="T30" t="s">
        <v>1105</v>
      </c>
      <c r="U30">
        <v>48.17</v>
      </c>
    </row>
    <row r="31" spans="1:21">
      <c r="A31" s="149" t="s">
        <v>252</v>
      </c>
      <c r="B31" s="149">
        <v>6000</v>
      </c>
      <c r="C31" t="s">
        <v>80</v>
      </c>
      <c r="D31">
        <v>6400</v>
      </c>
      <c r="E31" t="s">
        <v>1271</v>
      </c>
      <c r="F31" s="1">
        <v>7500</v>
      </c>
      <c r="H31" t="s">
        <v>76</v>
      </c>
      <c r="I31">
        <v>7200</v>
      </c>
      <c r="J31">
        <v>7200</v>
      </c>
      <c r="M31" t="s">
        <v>1102</v>
      </c>
      <c r="N31" t="s">
        <v>1133</v>
      </c>
      <c r="O31" t="s">
        <v>31</v>
      </c>
      <c r="P31">
        <v>10864861</v>
      </c>
      <c r="Q31" t="s">
        <v>1102</v>
      </c>
      <c r="R31">
        <v>7500</v>
      </c>
      <c r="S31" t="s">
        <v>1104</v>
      </c>
      <c r="T31" t="s">
        <v>1105</v>
      </c>
      <c r="U31">
        <v>62.95</v>
      </c>
    </row>
    <row r="32" spans="1:21">
      <c r="A32" s="149"/>
      <c r="B32" s="149"/>
      <c r="C32" t="s">
        <v>1271</v>
      </c>
      <c r="D32">
        <v>6300</v>
      </c>
      <c r="E32" t="s">
        <v>78</v>
      </c>
      <c r="F32" s="1">
        <v>7500</v>
      </c>
      <c r="H32" t="s">
        <v>244</v>
      </c>
      <c r="I32">
        <v>7100</v>
      </c>
      <c r="J32">
        <v>7100</v>
      </c>
      <c r="M32" t="s">
        <v>1102</v>
      </c>
      <c r="N32" t="s">
        <v>1134</v>
      </c>
      <c r="O32" t="s">
        <v>38</v>
      </c>
      <c r="P32">
        <v>10864862</v>
      </c>
      <c r="Q32" t="s">
        <v>1102</v>
      </c>
      <c r="R32">
        <v>7500</v>
      </c>
      <c r="S32" t="s">
        <v>1104</v>
      </c>
      <c r="T32" t="s">
        <v>1105</v>
      </c>
      <c r="U32">
        <v>59.65</v>
      </c>
    </row>
    <row r="33" spans="1:21">
      <c r="A33" s="149"/>
      <c r="B33" s="149"/>
      <c r="C33" t="s">
        <v>1276</v>
      </c>
      <c r="D33">
        <v>6200</v>
      </c>
      <c r="E33" t="s">
        <v>224</v>
      </c>
      <c r="F33" s="1">
        <v>7400</v>
      </c>
      <c r="H33" t="s">
        <v>253</v>
      </c>
      <c r="I33">
        <v>7100</v>
      </c>
      <c r="J33">
        <v>7100</v>
      </c>
      <c r="M33" t="s">
        <v>1102</v>
      </c>
      <c r="N33" t="s">
        <v>1135</v>
      </c>
      <c r="O33" t="s">
        <v>57</v>
      </c>
      <c r="P33">
        <v>10864863</v>
      </c>
      <c r="Q33" t="s">
        <v>1102</v>
      </c>
      <c r="R33">
        <v>7500</v>
      </c>
      <c r="S33" t="s">
        <v>1104</v>
      </c>
      <c r="T33" t="s">
        <v>1105</v>
      </c>
      <c r="U33">
        <v>59</v>
      </c>
    </row>
    <row r="34" spans="1:21">
      <c r="A34" s="149"/>
      <c r="B34" s="149"/>
      <c r="C34" t="s">
        <v>277</v>
      </c>
      <c r="D34">
        <v>6100</v>
      </c>
      <c r="E34" t="s">
        <v>275</v>
      </c>
      <c r="F34" s="1">
        <v>7400</v>
      </c>
      <c r="H34" t="s">
        <v>182</v>
      </c>
      <c r="I34">
        <v>7100</v>
      </c>
      <c r="J34">
        <v>7100</v>
      </c>
      <c r="M34" t="s">
        <v>1102</v>
      </c>
      <c r="N34" t="s">
        <v>1136</v>
      </c>
      <c r="O34" t="s">
        <v>70</v>
      </c>
      <c r="P34">
        <v>10864864</v>
      </c>
      <c r="Q34" t="s">
        <v>1102</v>
      </c>
      <c r="R34">
        <v>7400</v>
      </c>
      <c r="S34" t="s">
        <v>1104</v>
      </c>
      <c r="T34" t="s">
        <v>1105</v>
      </c>
      <c r="U34">
        <v>59.47</v>
      </c>
    </row>
    <row r="35" spans="1:21">
      <c r="A35" s="149"/>
      <c r="B35" s="149"/>
      <c r="C35" t="s">
        <v>1261</v>
      </c>
      <c r="D35">
        <v>6000</v>
      </c>
      <c r="E35" t="s">
        <v>243</v>
      </c>
      <c r="F35" s="1">
        <v>7400</v>
      </c>
      <c r="H35" t="s">
        <v>43</v>
      </c>
      <c r="I35">
        <v>7000</v>
      </c>
      <c r="J35">
        <v>7000</v>
      </c>
      <c r="M35" t="s">
        <v>1102</v>
      </c>
      <c r="N35" t="s">
        <v>1137</v>
      </c>
      <c r="O35" t="s">
        <v>183</v>
      </c>
      <c r="P35">
        <v>10864865</v>
      </c>
      <c r="Q35" t="s">
        <v>1102</v>
      </c>
      <c r="R35">
        <v>7400</v>
      </c>
      <c r="S35" t="s">
        <v>1104</v>
      </c>
      <c r="T35" t="s">
        <v>1105</v>
      </c>
      <c r="U35">
        <v>58.64</v>
      </c>
    </row>
    <row r="36" spans="1:21">
      <c r="A36" s="149"/>
      <c r="B36" s="149"/>
      <c r="E36" t="s">
        <v>1301</v>
      </c>
      <c r="F36" s="1">
        <v>7400</v>
      </c>
      <c r="H36" t="s">
        <v>271</v>
      </c>
      <c r="I36">
        <v>7000</v>
      </c>
      <c r="J36">
        <v>7000</v>
      </c>
      <c r="M36" t="s">
        <v>1102</v>
      </c>
      <c r="N36" t="s">
        <v>1138</v>
      </c>
      <c r="O36" t="s">
        <v>92</v>
      </c>
      <c r="P36">
        <v>10864866</v>
      </c>
      <c r="Q36" t="s">
        <v>1102</v>
      </c>
      <c r="R36">
        <v>7400</v>
      </c>
      <c r="S36" t="s">
        <v>1104</v>
      </c>
      <c r="T36" t="s">
        <v>1105</v>
      </c>
      <c r="U36">
        <v>58.5</v>
      </c>
    </row>
    <row r="37" spans="1:21">
      <c r="A37" s="149"/>
      <c r="B37" s="149"/>
      <c r="E37" t="s">
        <v>354</v>
      </c>
      <c r="F37" s="1">
        <v>7400</v>
      </c>
      <c r="H37" t="s">
        <v>73</v>
      </c>
      <c r="I37">
        <v>7000</v>
      </c>
      <c r="J37">
        <v>7000</v>
      </c>
      <c r="M37" t="s">
        <v>1102</v>
      </c>
      <c r="N37" t="s">
        <v>1139</v>
      </c>
      <c r="O37" t="s">
        <v>51</v>
      </c>
      <c r="P37">
        <v>10864867</v>
      </c>
      <c r="Q37" t="s">
        <v>1102</v>
      </c>
      <c r="R37">
        <v>7400</v>
      </c>
      <c r="S37" t="s">
        <v>1104</v>
      </c>
      <c r="T37" t="s">
        <v>1105</v>
      </c>
      <c r="U37">
        <v>49.2</v>
      </c>
    </row>
    <row r="38" spans="1:21">
      <c r="A38" s="149"/>
      <c r="B38" s="149"/>
      <c r="E38" t="s">
        <v>74</v>
      </c>
      <c r="F38" s="1">
        <v>7300</v>
      </c>
      <c r="H38" t="s">
        <v>298</v>
      </c>
      <c r="I38">
        <v>7000</v>
      </c>
      <c r="J38">
        <v>7000</v>
      </c>
      <c r="M38" t="s">
        <v>1102</v>
      </c>
      <c r="N38" t="s">
        <v>1140</v>
      </c>
      <c r="O38" t="s">
        <v>161</v>
      </c>
      <c r="P38">
        <v>10864868</v>
      </c>
      <c r="Q38" t="s">
        <v>1102</v>
      </c>
      <c r="R38">
        <v>7400</v>
      </c>
      <c r="S38" t="s">
        <v>1104</v>
      </c>
      <c r="T38" t="s">
        <v>1105</v>
      </c>
      <c r="U38">
        <v>58.12</v>
      </c>
    </row>
    <row r="39" spans="1:21">
      <c r="A39" s="149"/>
      <c r="B39" s="149"/>
      <c r="E39" t="s">
        <v>284</v>
      </c>
      <c r="F39" s="1">
        <v>7300</v>
      </c>
      <c r="H39" t="s">
        <v>282</v>
      </c>
      <c r="I39">
        <v>6900</v>
      </c>
      <c r="J39">
        <v>6900</v>
      </c>
      <c r="M39" t="s">
        <v>1102</v>
      </c>
      <c r="N39" t="s">
        <v>1141</v>
      </c>
      <c r="O39" t="s">
        <v>153</v>
      </c>
      <c r="P39">
        <v>10864869</v>
      </c>
      <c r="Q39" t="s">
        <v>1102</v>
      </c>
      <c r="R39">
        <v>7300</v>
      </c>
      <c r="S39" t="s">
        <v>1104</v>
      </c>
      <c r="T39" t="s">
        <v>1105</v>
      </c>
      <c r="U39">
        <v>55.78</v>
      </c>
    </row>
    <row r="40" spans="1:21">
      <c r="A40" s="149"/>
      <c r="B40" s="149"/>
      <c r="E40" t="s">
        <v>49</v>
      </c>
      <c r="F40" s="1">
        <v>7300</v>
      </c>
      <c r="H40" t="s">
        <v>89</v>
      </c>
      <c r="I40">
        <v>6900</v>
      </c>
      <c r="J40">
        <v>6900</v>
      </c>
      <c r="M40" t="s">
        <v>1102</v>
      </c>
      <c r="N40" t="s">
        <v>1142</v>
      </c>
      <c r="O40" t="s">
        <v>32</v>
      </c>
      <c r="P40">
        <v>10864870</v>
      </c>
      <c r="Q40" t="s">
        <v>1102</v>
      </c>
      <c r="R40">
        <v>7300</v>
      </c>
      <c r="S40" t="s">
        <v>1104</v>
      </c>
      <c r="T40" t="s">
        <v>1105</v>
      </c>
      <c r="U40">
        <v>55.24</v>
      </c>
    </row>
    <row r="41" spans="1:21">
      <c r="A41" s="149"/>
      <c r="B41" s="149"/>
      <c r="E41" t="s">
        <v>62</v>
      </c>
      <c r="F41" s="1">
        <v>7300</v>
      </c>
      <c r="H41" t="s">
        <v>51</v>
      </c>
      <c r="I41">
        <v>6900</v>
      </c>
      <c r="J41">
        <v>6900</v>
      </c>
      <c r="M41" t="s">
        <v>1102</v>
      </c>
      <c r="N41" t="s">
        <v>1143</v>
      </c>
      <c r="O41" t="s">
        <v>297</v>
      </c>
      <c r="P41">
        <v>10864871</v>
      </c>
      <c r="Q41" t="s">
        <v>1102</v>
      </c>
      <c r="R41">
        <v>7300</v>
      </c>
      <c r="S41" t="s">
        <v>1104</v>
      </c>
      <c r="T41" t="s">
        <v>1105</v>
      </c>
      <c r="U41">
        <v>52.84</v>
      </c>
    </row>
    <row r="42" spans="1:21">
      <c r="A42" s="149"/>
      <c r="B42" s="149"/>
      <c r="E42" t="s">
        <v>245</v>
      </c>
      <c r="F42" s="1">
        <v>7300</v>
      </c>
      <c r="H42" t="s">
        <v>174</v>
      </c>
      <c r="I42">
        <v>6900</v>
      </c>
      <c r="J42">
        <v>6900</v>
      </c>
      <c r="M42" t="s">
        <v>1102</v>
      </c>
      <c r="N42" t="s">
        <v>1144</v>
      </c>
      <c r="O42" t="s">
        <v>88</v>
      </c>
      <c r="P42">
        <v>10864872</v>
      </c>
      <c r="Q42" t="s">
        <v>1102</v>
      </c>
      <c r="R42">
        <v>7300</v>
      </c>
      <c r="S42" t="s">
        <v>1104</v>
      </c>
      <c r="T42" t="s">
        <v>1105</v>
      </c>
      <c r="U42">
        <v>59.78</v>
      </c>
    </row>
    <row r="43" spans="1:21">
      <c r="A43" s="149"/>
      <c r="B43" s="149"/>
      <c r="E43" t="s">
        <v>129</v>
      </c>
      <c r="F43" s="1">
        <v>7300</v>
      </c>
      <c r="H43" t="s">
        <v>152</v>
      </c>
      <c r="I43">
        <v>6800</v>
      </c>
      <c r="J43">
        <v>6800</v>
      </c>
      <c r="M43" t="s">
        <v>1102</v>
      </c>
      <c r="N43" t="s">
        <v>1145</v>
      </c>
      <c r="O43" t="s">
        <v>285</v>
      </c>
      <c r="P43">
        <v>10864873</v>
      </c>
      <c r="Q43" t="s">
        <v>1102</v>
      </c>
      <c r="R43">
        <v>7300</v>
      </c>
      <c r="S43" t="s">
        <v>1104</v>
      </c>
      <c r="T43" t="s">
        <v>1105</v>
      </c>
      <c r="U43">
        <v>59.92</v>
      </c>
    </row>
    <row r="44" spans="1:21">
      <c r="A44" s="149"/>
      <c r="B44" s="149"/>
      <c r="E44" t="s">
        <v>33</v>
      </c>
      <c r="F44" s="1">
        <v>7200</v>
      </c>
      <c r="H44" t="s">
        <v>35</v>
      </c>
      <c r="I44">
        <v>6800</v>
      </c>
      <c r="J44">
        <v>6800</v>
      </c>
      <c r="M44" t="s">
        <v>1102</v>
      </c>
      <c r="N44" t="s">
        <v>1146</v>
      </c>
      <c r="O44" t="s">
        <v>55</v>
      </c>
      <c r="P44">
        <v>10864874</v>
      </c>
      <c r="Q44" t="s">
        <v>1102</v>
      </c>
      <c r="R44">
        <v>7300</v>
      </c>
      <c r="S44" t="s">
        <v>1104</v>
      </c>
      <c r="T44" t="s">
        <v>1105</v>
      </c>
      <c r="U44">
        <v>58.78</v>
      </c>
    </row>
    <row r="45" spans="1:21">
      <c r="A45" s="149"/>
      <c r="B45" s="149"/>
      <c r="E45" t="s">
        <v>1274</v>
      </c>
      <c r="F45" s="1">
        <v>7200</v>
      </c>
      <c r="H45" t="s">
        <v>840</v>
      </c>
      <c r="I45">
        <v>6800</v>
      </c>
      <c r="J45">
        <v>6800</v>
      </c>
      <c r="M45" t="s">
        <v>1102</v>
      </c>
      <c r="N45" t="s">
        <v>1147</v>
      </c>
      <c r="O45" t="s">
        <v>29</v>
      </c>
      <c r="P45">
        <v>10864875</v>
      </c>
      <c r="Q45" t="s">
        <v>1102</v>
      </c>
      <c r="R45">
        <v>7200</v>
      </c>
      <c r="S45" t="s">
        <v>1104</v>
      </c>
      <c r="T45" t="s">
        <v>1105</v>
      </c>
      <c r="U45">
        <v>54.71</v>
      </c>
    </row>
    <row r="46" spans="1:21">
      <c r="A46" s="149"/>
      <c r="B46" s="149"/>
      <c r="E46" t="s">
        <v>138</v>
      </c>
      <c r="F46" s="1">
        <v>7200</v>
      </c>
      <c r="H46" t="s">
        <v>194</v>
      </c>
      <c r="I46">
        <v>6800</v>
      </c>
      <c r="J46">
        <v>6800</v>
      </c>
      <c r="M46" t="s">
        <v>1102</v>
      </c>
      <c r="N46" t="s">
        <v>1148</v>
      </c>
      <c r="O46" t="s">
        <v>298</v>
      </c>
      <c r="P46">
        <v>10864876</v>
      </c>
      <c r="Q46" t="s">
        <v>1102</v>
      </c>
      <c r="R46">
        <v>7200</v>
      </c>
      <c r="S46" t="s">
        <v>1104</v>
      </c>
      <c r="T46" t="s">
        <v>1105</v>
      </c>
      <c r="U46">
        <v>50.5</v>
      </c>
    </row>
    <row r="47" spans="1:21">
      <c r="A47" s="149"/>
      <c r="B47" s="149"/>
      <c r="E47" t="s">
        <v>277</v>
      </c>
      <c r="F47" s="1">
        <v>7200</v>
      </c>
      <c r="H47" t="s">
        <v>285</v>
      </c>
      <c r="I47">
        <v>6700</v>
      </c>
      <c r="J47">
        <v>6700</v>
      </c>
      <c r="M47" t="s">
        <v>1102</v>
      </c>
      <c r="N47" t="s">
        <v>1149</v>
      </c>
      <c r="O47" t="s">
        <v>96</v>
      </c>
      <c r="P47">
        <v>10864877</v>
      </c>
      <c r="Q47" t="s">
        <v>1102</v>
      </c>
      <c r="R47">
        <v>7200</v>
      </c>
      <c r="S47" t="s">
        <v>1104</v>
      </c>
      <c r="T47" t="s">
        <v>1105</v>
      </c>
      <c r="U47">
        <v>47.04</v>
      </c>
    </row>
    <row r="48" spans="1:21">
      <c r="A48" s="149"/>
      <c r="B48" s="149"/>
      <c r="E48" t="s">
        <v>1313</v>
      </c>
      <c r="F48" s="1">
        <v>7200</v>
      </c>
      <c r="H48" t="s">
        <v>55</v>
      </c>
      <c r="I48">
        <v>6700</v>
      </c>
      <c r="J48">
        <v>6700</v>
      </c>
      <c r="M48" t="s">
        <v>1102</v>
      </c>
      <c r="N48" t="s">
        <v>1150</v>
      </c>
      <c r="O48" t="s">
        <v>271</v>
      </c>
      <c r="P48">
        <v>10864878</v>
      </c>
      <c r="Q48" t="s">
        <v>1102</v>
      </c>
      <c r="R48">
        <v>7200</v>
      </c>
      <c r="S48" t="s">
        <v>1104</v>
      </c>
      <c r="T48" t="s">
        <v>1105</v>
      </c>
      <c r="U48">
        <v>52.97</v>
      </c>
    </row>
    <row r="49" spans="1:21">
      <c r="A49" s="149"/>
      <c r="B49" s="149"/>
      <c r="E49" t="s">
        <v>240</v>
      </c>
      <c r="F49" s="1">
        <v>7200</v>
      </c>
      <c r="H49" t="s">
        <v>95</v>
      </c>
      <c r="I49">
        <v>6700</v>
      </c>
      <c r="J49">
        <v>6700</v>
      </c>
      <c r="M49" t="s">
        <v>1102</v>
      </c>
      <c r="N49" t="s">
        <v>1151</v>
      </c>
      <c r="O49" t="s">
        <v>68</v>
      </c>
      <c r="P49">
        <v>10864879</v>
      </c>
      <c r="Q49" t="s">
        <v>1102</v>
      </c>
      <c r="R49">
        <v>7200</v>
      </c>
      <c r="S49" t="s">
        <v>1104</v>
      </c>
      <c r="T49" t="s">
        <v>1105</v>
      </c>
      <c r="U49">
        <v>55.56</v>
      </c>
    </row>
    <row r="50" spans="1:21">
      <c r="A50" s="149"/>
      <c r="B50" s="149"/>
      <c r="E50" t="s">
        <v>40</v>
      </c>
      <c r="F50" s="1">
        <v>7200</v>
      </c>
      <c r="H50" t="s">
        <v>83</v>
      </c>
      <c r="I50">
        <v>6700</v>
      </c>
      <c r="J50">
        <v>6700</v>
      </c>
      <c r="M50" t="s">
        <v>1102</v>
      </c>
      <c r="N50" t="s">
        <v>1152</v>
      </c>
      <c r="O50" t="s">
        <v>134</v>
      </c>
      <c r="P50">
        <v>10864880</v>
      </c>
      <c r="Q50" t="s">
        <v>1102</v>
      </c>
      <c r="R50">
        <v>7200</v>
      </c>
      <c r="S50" t="s">
        <v>1104</v>
      </c>
      <c r="T50" t="s">
        <v>1105</v>
      </c>
      <c r="U50">
        <v>50.18</v>
      </c>
    </row>
    <row r="51" spans="1:21">
      <c r="A51" s="149"/>
      <c r="B51" s="149"/>
      <c r="E51" t="s">
        <v>1235</v>
      </c>
      <c r="F51" s="1">
        <v>7100</v>
      </c>
      <c r="H51" t="s">
        <v>177</v>
      </c>
      <c r="I51">
        <v>6600</v>
      </c>
      <c r="J51">
        <v>6600</v>
      </c>
      <c r="M51" t="s">
        <v>1102</v>
      </c>
      <c r="N51" t="s">
        <v>1153</v>
      </c>
      <c r="O51" t="s">
        <v>166</v>
      </c>
      <c r="P51">
        <v>10864881</v>
      </c>
      <c r="Q51" t="s">
        <v>1102</v>
      </c>
      <c r="R51">
        <v>7200</v>
      </c>
      <c r="S51" t="s">
        <v>1104</v>
      </c>
      <c r="T51" t="s">
        <v>1105</v>
      </c>
      <c r="U51">
        <v>62.54</v>
      </c>
    </row>
    <row r="52" spans="1:21">
      <c r="A52" s="149"/>
      <c r="B52" s="149"/>
      <c r="E52" t="s">
        <v>182</v>
      </c>
      <c r="F52" s="1">
        <v>7100</v>
      </c>
      <c r="H52" t="s">
        <v>146</v>
      </c>
      <c r="I52">
        <v>6600</v>
      </c>
      <c r="J52">
        <v>6600</v>
      </c>
      <c r="M52" t="s">
        <v>1102</v>
      </c>
      <c r="N52" t="s">
        <v>1154</v>
      </c>
      <c r="O52" t="s">
        <v>46</v>
      </c>
      <c r="P52">
        <v>10864882</v>
      </c>
      <c r="Q52" t="s">
        <v>1102</v>
      </c>
      <c r="R52">
        <v>7100</v>
      </c>
      <c r="S52" t="s">
        <v>1104</v>
      </c>
      <c r="T52" t="s">
        <v>1105</v>
      </c>
      <c r="U52">
        <v>50.03</v>
      </c>
    </row>
    <row r="53" spans="1:21">
      <c r="A53" s="149"/>
      <c r="B53" s="149"/>
      <c r="E53" t="s">
        <v>193</v>
      </c>
      <c r="F53" s="1">
        <v>7100</v>
      </c>
      <c r="H53" t="s">
        <v>134</v>
      </c>
      <c r="I53">
        <v>6600</v>
      </c>
      <c r="J53">
        <v>6600</v>
      </c>
      <c r="M53" t="s">
        <v>1102</v>
      </c>
      <c r="N53" t="s">
        <v>1155</v>
      </c>
      <c r="O53" t="s">
        <v>150</v>
      </c>
      <c r="P53">
        <v>10864883</v>
      </c>
      <c r="Q53" t="s">
        <v>1102</v>
      </c>
      <c r="R53">
        <v>7100</v>
      </c>
      <c r="S53" t="s">
        <v>1104</v>
      </c>
      <c r="T53" t="s">
        <v>1105</v>
      </c>
      <c r="U53">
        <v>56.64</v>
      </c>
    </row>
    <row r="54" spans="1:21">
      <c r="A54" s="149"/>
      <c r="B54" s="149"/>
      <c r="E54" t="s">
        <v>181</v>
      </c>
      <c r="F54" s="1">
        <v>7100</v>
      </c>
      <c r="H54" t="s">
        <v>72</v>
      </c>
      <c r="I54">
        <v>6600</v>
      </c>
      <c r="J54">
        <v>6600</v>
      </c>
      <c r="M54" t="s">
        <v>1102</v>
      </c>
      <c r="N54" t="s">
        <v>1156</v>
      </c>
      <c r="O54" t="s">
        <v>76</v>
      </c>
      <c r="P54">
        <v>10864884</v>
      </c>
      <c r="Q54" t="s">
        <v>1102</v>
      </c>
      <c r="R54">
        <v>7100</v>
      </c>
      <c r="S54" t="s">
        <v>1104</v>
      </c>
      <c r="T54" t="s">
        <v>1105</v>
      </c>
      <c r="U54">
        <v>57.04</v>
      </c>
    </row>
    <row r="55" spans="1:21">
      <c r="A55" s="149"/>
      <c r="B55" s="149"/>
      <c r="E55" t="s">
        <v>57</v>
      </c>
      <c r="F55" s="1">
        <v>7100</v>
      </c>
      <c r="H55" t="s">
        <v>84</v>
      </c>
      <c r="I55">
        <v>6600</v>
      </c>
      <c r="J55">
        <v>6600</v>
      </c>
      <c r="M55" t="s">
        <v>1102</v>
      </c>
      <c r="N55" t="s">
        <v>1157</v>
      </c>
      <c r="O55" t="s">
        <v>35</v>
      </c>
      <c r="P55">
        <v>10864885</v>
      </c>
      <c r="Q55" t="s">
        <v>1102</v>
      </c>
      <c r="R55">
        <v>7100</v>
      </c>
      <c r="S55" t="s">
        <v>1104</v>
      </c>
      <c r="T55" t="s">
        <v>1105</v>
      </c>
      <c r="U55">
        <v>42.93</v>
      </c>
    </row>
    <row r="56" spans="1:21">
      <c r="A56" s="149"/>
      <c r="B56" s="149"/>
      <c r="E56" t="s">
        <v>1316</v>
      </c>
      <c r="F56" s="1">
        <v>7100</v>
      </c>
      <c r="H56" t="s">
        <v>161</v>
      </c>
      <c r="I56">
        <v>6500</v>
      </c>
      <c r="J56">
        <v>6500</v>
      </c>
      <c r="M56" t="s">
        <v>1102</v>
      </c>
      <c r="N56" t="s">
        <v>1158</v>
      </c>
      <c r="O56" t="s">
        <v>185</v>
      </c>
      <c r="P56">
        <v>10864886</v>
      </c>
      <c r="Q56" t="s">
        <v>1102</v>
      </c>
      <c r="R56">
        <v>7100</v>
      </c>
      <c r="S56" t="s">
        <v>1104</v>
      </c>
      <c r="T56" t="s">
        <v>1105</v>
      </c>
      <c r="U56">
        <v>47.88</v>
      </c>
    </row>
    <row r="57" spans="1:21">
      <c r="A57" s="149"/>
      <c r="B57" s="149"/>
      <c r="E57" t="s">
        <v>1268</v>
      </c>
      <c r="F57" s="1">
        <v>7100</v>
      </c>
      <c r="H57" t="s">
        <v>183</v>
      </c>
      <c r="I57">
        <v>6500</v>
      </c>
      <c r="J57">
        <v>6500</v>
      </c>
      <c r="M57" t="s">
        <v>1102</v>
      </c>
      <c r="N57" t="s">
        <v>1249</v>
      </c>
      <c r="O57" t="s">
        <v>1250</v>
      </c>
      <c r="P57">
        <v>10864887</v>
      </c>
      <c r="Q57" t="s">
        <v>1102</v>
      </c>
      <c r="R57">
        <v>7100</v>
      </c>
      <c r="S57" t="s">
        <v>1104</v>
      </c>
      <c r="T57" t="s">
        <v>1105</v>
      </c>
      <c r="U57">
        <v>50.11</v>
      </c>
    </row>
    <row r="58" spans="1:21">
      <c r="A58" s="149"/>
      <c r="B58" s="149"/>
      <c r="E58" t="s">
        <v>293</v>
      </c>
      <c r="F58" s="1">
        <v>7000</v>
      </c>
      <c r="H58" t="s">
        <v>166</v>
      </c>
      <c r="I58">
        <v>6500</v>
      </c>
      <c r="J58">
        <v>6500</v>
      </c>
      <c r="M58" t="s">
        <v>1102</v>
      </c>
      <c r="N58" t="s">
        <v>1159</v>
      </c>
      <c r="O58" t="s">
        <v>240</v>
      </c>
      <c r="P58">
        <v>10864888</v>
      </c>
      <c r="Q58" t="s">
        <v>1102</v>
      </c>
      <c r="R58">
        <v>7100</v>
      </c>
      <c r="S58" t="s">
        <v>1104</v>
      </c>
      <c r="T58" t="s">
        <v>1105</v>
      </c>
      <c r="U58">
        <v>53.17</v>
      </c>
    </row>
    <row r="59" spans="1:21">
      <c r="A59" s="149"/>
      <c r="B59" s="149"/>
      <c r="E59" t="s">
        <v>1261</v>
      </c>
      <c r="F59" s="1">
        <v>7000</v>
      </c>
      <c r="H59" t="s">
        <v>181</v>
      </c>
      <c r="I59">
        <v>6500</v>
      </c>
      <c r="J59">
        <v>6500</v>
      </c>
      <c r="M59" t="s">
        <v>1102</v>
      </c>
      <c r="N59" t="s">
        <v>1160</v>
      </c>
      <c r="O59" t="s">
        <v>154</v>
      </c>
      <c r="P59">
        <v>10864889</v>
      </c>
      <c r="Q59" t="s">
        <v>1102</v>
      </c>
      <c r="R59">
        <v>7000</v>
      </c>
      <c r="S59" t="s">
        <v>1104</v>
      </c>
      <c r="T59" t="s">
        <v>1105</v>
      </c>
      <c r="U59">
        <v>50.33</v>
      </c>
    </row>
    <row r="60" spans="1:21">
      <c r="A60" s="149"/>
      <c r="B60" s="149"/>
      <c r="E60" t="s">
        <v>141</v>
      </c>
      <c r="F60" s="1">
        <v>7000</v>
      </c>
      <c r="H60" t="s">
        <v>204</v>
      </c>
      <c r="I60">
        <v>6500</v>
      </c>
      <c r="J60">
        <v>6500</v>
      </c>
      <c r="M60" t="s">
        <v>1102</v>
      </c>
      <c r="N60" t="s">
        <v>1161</v>
      </c>
      <c r="O60" t="s">
        <v>126</v>
      </c>
      <c r="P60">
        <v>10864890</v>
      </c>
      <c r="Q60" t="s">
        <v>1102</v>
      </c>
      <c r="R60">
        <v>7000</v>
      </c>
      <c r="S60" t="s">
        <v>1104</v>
      </c>
      <c r="T60" t="s">
        <v>1105</v>
      </c>
      <c r="U60">
        <v>41.82</v>
      </c>
    </row>
    <row r="61" spans="1:21">
      <c r="A61" s="149"/>
      <c r="B61" s="149"/>
      <c r="E61" t="s">
        <v>1314</v>
      </c>
      <c r="F61" s="1">
        <v>7000</v>
      </c>
      <c r="H61" t="s">
        <v>163</v>
      </c>
      <c r="I61">
        <v>6400</v>
      </c>
      <c r="J61">
        <v>6400</v>
      </c>
      <c r="M61" t="s">
        <v>1102</v>
      </c>
      <c r="N61" t="s">
        <v>1162</v>
      </c>
      <c r="O61" t="s">
        <v>33</v>
      </c>
      <c r="P61">
        <v>10864891</v>
      </c>
      <c r="Q61" t="s">
        <v>1102</v>
      </c>
      <c r="R61">
        <v>7000</v>
      </c>
      <c r="S61" t="s">
        <v>1104</v>
      </c>
      <c r="T61" t="s">
        <v>1105</v>
      </c>
      <c r="U61">
        <v>49.58</v>
      </c>
    </row>
    <row r="62" spans="1:21">
      <c r="A62" s="149"/>
      <c r="B62" s="149"/>
      <c r="F62" s="1">
        <v>7000</v>
      </c>
      <c r="H62" t="s">
        <v>126</v>
      </c>
      <c r="I62">
        <v>6400</v>
      </c>
      <c r="J62">
        <v>6400</v>
      </c>
      <c r="M62" t="s">
        <v>1102</v>
      </c>
      <c r="N62" t="s">
        <v>1163</v>
      </c>
      <c r="O62" t="s">
        <v>152</v>
      </c>
      <c r="P62">
        <v>10864892</v>
      </c>
      <c r="Q62" t="s">
        <v>1102</v>
      </c>
      <c r="R62">
        <v>7000</v>
      </c>
      <c r="S62" t="s">
        <v>1104</v>
      </c>
      <c r="T62" t="s">
        <v>1105</v>
      </c>
      <c r="U62">
        <v>48.82</v>
      </c>
    </row>
    <row r="63" spans="1:21">
      <c r="A63" s="149"/>
      <c r="B63" s="149"/>
      <c r="F63" s="1">
        <v>7000</v>
      </c>
      <c r="H63" t="s">
        <v>197</v>
      </c>
      <c r="I63">
        <v>6400</v>
      </c>
      <c r="J63">
        <v>6400</v>
      </c>
      <c r="M63" t="s">
        <v>1102</v>
      </c>
      <c r="N63" t="s">
        <v>1164</v>
      </c>
      <c r="O63" t="s">
        <v>66</v>
      </c>
      <c r="P63">
        <v>10864893</v>
      </c>
      <c r="Q63" t="s">
        <v>1102</v>
      </c>
      <c r="R63">
        <v>7000</v>
      </c>
      <c r="S63" t="s">
        <v>1104</v>
      </c>
      <c r="T63" t="s">
        <v>1105</v>
      </c>
      <c r="U63">
        <v>47.47</v>
      </c>
    </row>
    <row r="64" spans="1:21" ht="18.75">
      <c r="A64" s="123"/>
      <c r="B64" s="149"/>
      <c r="F64" s="1">
        <v>7000</v>
      </c>
      <c r="H64" t="s">
        <v>1250</v>
      </c>
      <c r="I64">
        <v>6400</v>
      </c>
      <c r="J64">
        <v>6400</v>
      </c>
      <c r="M64" t="s">
        <v>1102</v>
      </c>
      <c r="N64" t="s">
        <v>1165</v>
      </c>
      <c r="O64" t="s">
        <v>303</v>
      </c>
      <c r="P64">
        <v>10864894</v>
      </c>
      <c r="Q64" t="s">
        <v>1102</v>
      </c>
      <c r="R64">
        <v>7000</v>
      </c>
      <c r="S64" t="s">
        <v>1104</v>
      </c>
      <c r="T64" t="s">
        <v>1105</v>
      </c>
      <c r="U64">
        <v>53.87</v>
      </c>
    </row>
    <row r="65" spans="1:21">
      <c r="A65" s="149"/>
      <c r="B65" s="149"/>
      <c r="F65" s="1">
        <v>6900</v>
      </c>
      <c r="H65" t="s">
        <v>45</v>
      </c>
      <c r="I65">
        <v>6400</v>
      </c>
      <c r="J65">
        <v>6400</v>
      </c>
      <c r="M65" t="s">
        <v>1102</v>
      </c>
      <c r="N65" t="s">
        <v>1166</v>
      </c>
      <c r="O65" t="s">
        <v>129</v>
      </c>
      <c r="P65">
        <v>10864895</v>
      </c>
      <c r="Q65" t="s">
        <v>1102</v>
      </c>
      <c r="R65">
        <v>7000</v>
      </c>
      <c r="S65" t="s">
        <v>1104</v>
      </c>
      <c r="T65" t="s">
        <v>1105</v>
      </c>
      <c r="U65">
        <v>51.6</v>
      </c>
    </row>
    <row r="66" spans="1:21">
      <c r="A66" s="149"/>
      <c r="B66" s="149"/>
      <c r="F66" s="1">
        <v>6900</v>
      </c>
      <c r="H66" t="s">
        <v>305</v>
      </c>
      <c r="I66">
        <v>6300</v>
      </c>
      <c r="J66">
        <v>6300</v>
      </c>
      <c r="M66" t="s">
        <v>1102</v>
      </c>
      <c r="N66" t="s">
        <v>1167</v>
      </c>
      <c r="O66" t="s">
        <v>63</v>
      </c>
      <c r="P66">
        <v>10864896</v>
      </c>
      <c r="Q66" t="s">
        <v>1102</v>
      </c>
      <c r="R66">
        <v>6900</v>
      </c>
      <c r="S66" t="s">
        <v>1104</v>
      </c>
      <c r="T66" t="s">
        <v>1105</v>
      </c>
      <c r="U66">
        <v>51.08</v>
      </c>
    </row>
    <row r="67" spans="1:21">
      <c r="A67" s="149"/>
      <c r="B67" s="149"/>
      <c r="F67" s="1">
        <v>6900</v>
      </c>
      <c r="H67" t="s">
        <v>94</v>
      </c>
      <c r="I67">
        <v>6300</v>
      </c>
      <c r="J67">
        <v>6300</v>
      </c>
      <c r="M67" t="s">
        <v>1102</v>
      </c>
      <c r="N67" t="s">
        <v>1168</v>
      </c>
      <c r="O67" t="s">
        <v>44</v>
      </c>
      <c r="P67">
        <v>10864897</v>
      </c>
      <c r="Q67" t="s">
        <v>1102</v>
      </c>
      <c r="R67">
        <v>6900</v>
      </c>
      <c r="S67" t="s">
        <v>1104</v>
      </c>
      <c r="T67" t="s">
        <v>1105</v>
      </c>
      <c r="U67">
        <v>46.34</v>
      </c>
    </row>
    <row r="68" spans="1:21">
      <c r="A68" s="149"/>
      <c r="B68" s="149"/>
      <c r="F68" s="1">
        <v>6900</v>
      </c>
      <c r="H68" t="s">
        <v>75</v>
      </c>
      <c r="I68">
        <v>6300</v>
      </c>
      <c r="J68">
        <v>6300</v>
      </c>
      <c r="M68" t="s">
        <v>1102</v>
      </c>
      <c r="N68" t="s">
        <v>1169</v>
      </c>
      <c r="O68" t="s">
        <v>329</v>
      </c>
      <c r="P68">
        <v>10864898</v>
      </c>
      <c r="Q68" t="s">
        <v>1102</v>
      </c>
      <c r="R68">
        <v>6900</v>
      </c>
      <c r="S68" t="s">
        <v>1104</v>
      </c>
      <c r="T68" t="s">
        <v>1105</v>
      </c>
      <c r="U68">
        <v>47.33</v>
      </c>
    </row>
    <row r="69" spans="1:21">
      <c r="A69" s="149"/>
      <c r="F69" s="1">
        <v>6900</v>
      </c>
      <c r="H69" t="s">
        <v>149</v>
      </c>
      <c r="I69">
        <v>6300</v>
      </c>
      <c r="J69">
        <v>6300</v>
      </c>
      <c r="M69" t="s">
        <v>1102</v>
      </c>
      <c r="N69" t="s">
        <v>1170</v>
      </c>
      <c r="O69" t="s">
        <v>284</v>
      </c>
      <c r="P69">
        <v>10864899</v>
      </c>
      <c r="Q69" t="s">
        <v>1102</v>
      </c>
      <c r="R69">
        <v>6900</v>
      </c>
      <c r="S69" t="s">
        <v>1104</v>
      </c>
      <c r="T69" t="s">
        <v>1105</v>
      </c>
      <c r="U69">
        <v>49.2</v>
      </c>
    </row>
    <row r="70" spans="1:21">
      <c r="F70" s="1">
        <v>6900</v>
      </c>
      <c r="H70" t="s">
        <v>171</v>
      </c>
      <c r="I70">
        <v>6300</v>
      </c>
      <c r="J70">
        <v>6300</v>
      </c>
      <c r="M70" t="s">
        <v>1102</v>
      </c>
      <c r="N70" t="s">
        <v>1171</v>
      </c>
      <c r="O70" t="s">
        <v>93</v>
      </c>
      <c r="P70">
        <v>10864900</v>
      </c>
      <c r="Q70" t="s">
        <v>1102</v>
      </c>
      <c r="R70">
        <v>6900</v>
      </c>
      <c r="S70" t="s">
        <v>1104</v>
      </c>
      <c r="T70" t="s">
        <v>1105</v>
      </c>
      <c r="U70">
        <v>46.68</v>
      </c>
    </row>
    <row r="71" spans="1:21">
      <c r="F71" s="1">
        <v>6900</v>
      </c>
      <c r="H71" t="s">
        <v>39</v>
      </c>
      <c r="I71">
        <v>6200</v>
      </c>
      <c r="J71">
        <v>6200</v>
      </c>
      <c r="M71" t="s">
        <v>1102</v>
      </c>
      <c r="N71" t="s">
        <v>1172</v>
      </c>
      <c r="O71" t="s">
        <v>174</v>
      </c>
      <c r="P71">
        <v>10864901</v>
      </c>
      <c r="Q71" t="s">
        <v>1102</v>
      </c>
      <c r="R71">
        <v>6900</v>
      </c>
      <c r="S71" t="s">
        <v>1104</v>
      </c>
      <c r="T71" t="s">
        <v>1105</v>
      </c>
      <c r="U71">
        <v>49.55</v>
      </c>
    </row>
    <row r="72" spans="1:21">
      <c r="F72" s="1">
        <v>6800</v>
      </c>
      <c r="H72" t="s">
        <v>53</v>
      </c>
      <c r="I72">
        <v>6200</v>
      </c>
      <c r="J72">
        <v>6200</v>
      </c>
      <c r="M72" t="s">
        <v>1102</v>
      </c>
      <c r="N72" t="s">
        <v>1173</v>
      </c>
      <c r="O72" t="s">
        <v>77</v>
      </c>
      <c r="P72">
        <v>10864902</v>
      </c>
      <c r="Q72" t="s">
        <v>1102</v>
      </c>
      <c r="R72">
        <v>6900</v>
      </c>
      <c r="S72" t="s">
        <v>1104</v>
      </c>
      <c r="T72" t="s">
        <v>1105</v>
      </c>
      <c r="U72">
        <v>56.62</v>
      </c>
    </row>
    <row r="73" spans="1:21">
      <c r="F73" s="1">
        <v>6800</v>
      </c>
      <c r="H73" t="s">
        <v>64</v>
      </c>
      <c r="I73">
        <v>6200</v>
      </c>
      <c r="J73">
        <v>6200</v>
      </c>
      <c r="M73" t="s">
        <v>1102</v>
      </c>
      <c r="N73" t="s">
        <v>1174</v>
      </c>
      <c r="O73" t="s">
        <v>94</v>
      </c>
      <c r="P73">
        <v>10864903</v>
      </c>
      <c r="Q73" t="s">
        <v>1102</v>
      </c>
      <c r="R73">
        <v>6800</v>
      </c>
      <c r="S73" t="s">
        <v>1104</v>
      </c>
      <c r="T73" t="s">
        <v>1105</v>
      </c>
      <c r="U73">
        <v>47.27</v>
      </c>
    </row>
    <row r="74" spans="1:21">
      <c r="F74" s="1">
        <v>6800</v>
      </c>
      <c r="H74" t="s">
        <v>206</v>
      </c>
      <c r="I74">
        <v>6200</v>
      </c>
      <c r="J74">
        <v>6200</v>
      </c>
      <c r="M74" t="s">
        <v>1102</v>
      </c>
      <c r="N74" t="s">
        <v>1175</v>
      </c>
      <c r="O74" t="s">
        <v>190</v>
      </c>
      <c r="P74">
        <v>10864904</v>
      </c>
      <c r="Q74" t="s">
        <v>1102</v>
      </c>
      <c r="R74">
        <v>6800</v>
      </c>
      <c r="S74" t="s">
        <v>1104</v>
      </c>
      <c r="T74" t="s">
        <v>1105</v>
      </c>
      <c r="U74">
        <v>43</v>
      </c>
    </row>
    <row r="75" spans="1:21" ht="18.75">
      <c r="C75" s="112"/>
      <c r="F75" s="1">
        <v>6800</v>
      </c>
      <c r="H75" t="s">
        <v>91</v>
      </c>
      <c r="I75">
        <v>6200</v>
      </c>
      <c r="J75">
        <v>6200</v>
      </c>
      <c r="M75" t="s">
        <v>1102</v>
      </c>
      <c r="N75" t="s">
        <v>1176</v>
      </c>
      <c r="O75" t="s">
        <v>177</v>
      </c>
      <c r="P75">
        <v>10864905</v>
      </c>
      <c r="Q75" t="s">
        <v>1102</v>
      </c>
      <c r="R75">
        <v>6800</v>
      </c>
      <c r="S75" t="s">
        <v>1104</v>
      </c>
      <c r="T75" t="s">
        <v>1105</v>
      </c>
      <c r="U75">
        <v>46.04</v>
      </c>
    </row>
    <row r="76" spans="1:21">
      <c r="F76" s="1">
        <v>6800</v>
      </c>
      <c r="M76" t="s">
        <v>1102</v>
      </c>
      <c r="N76" t="s">
        <v>1177</v>
      </c>
      <c r="O76" t="s">
        <v>74</v>
      </c>
      <c r="P76">
        <v>10864906</v>
      </c>
      <c r="Q76" t="s">
        <v>1102</v>
      </c>
      <c r="R76">
        <v>6800</v>
      </c>
      <c r="S76" t="s">
        <v>1104</v>
      </c>
      <c r="T76" t="s">
        <v>1105</v>
      </c>
      <c r="U76">
        <v>48.75</v>
      </c>
    </row>
    <row r="77" spans="1:21">
      <c r="F77" s="1">
        <v>6800</v>
      </c>
      <c r="M77" t="s">
        <v>1102</v>
      </c>
      <c r="N77" t="s">
        <v>1178</v>
      </c>
      <c r="O77" t="s">
        <v>242</v>
      </c>
      <c r="P77">
        <v>10864907</v>
      </c>
      <c r="Q77" t="s">
        <v>1102</v>
      </c>
      <c r="R77">
        <v>6800</v>
      </c>
      <c r="S77" t="s">
        <v>1104</v>
      </c>
      <c r="T77" t="s">
        <v>1105</v>
      </c>
      <c r="U77">
        <v>49.33</v>
      </c>
    </row>
    <row r="78" spans="1:21">
      <c r="F78" s="1">
        <v>6800</v>
      </c>
      <c r="M78" t="s">
        <v>1102</v>
      </c>
      <c r="N78" t="s">
        <v>1179</v>
      </c>
      <c r="O78" t="s">
        <v>75</v>
      </c>
      <c r="P78">
        <v>10864908</v>
      </c>
      <c r="Q78" t="s">
        <v>1102</v>
      </c>
      <c r="R78">
        <v>6800</v>
      </c>
      <c r="S78" t="s">
        <v>1104</v>
      </c>
      <c r="T78" t="s">
        <v>1105</v>
      </c>
      <c r="U78">
        <v>42.24</v>
      </c>
    </row>
    <row r="79" spans="1:21">
      <c r="F79" s="1">
        <v>6800</v>
      </c>
      <c r="M79" t="s">
        <v>1102</v>
      </c>
      <c r="N79" t="s">
        <v>1180</v>
      </c>
      <c r="O79" t="s">
        <v>204</v>
      </c>
      <c r="P79">
        <v>10864909</v>
      </c>
      <c r="Q79" t="s">
        <v>1102</v>
      </c>
      <c r="R79">
        <v>6800</v>
      </c>
      <c r="S79" t="s">
        <v>1104</v>
      </c>
      <c r="T79" t="s">
        <v>1105</v>
      </c>
      <c r="U79">
        <v>51.05</v>
      </c>
    </row>
    <row r="80" spans="1:21">
      <c r="F80" s="1">
        <v>6700</v>
      </c>
      <c r="M80" t="s">
        <v>1102</v>
      </c>
      <c r="N80" t="s">
        <v>1181</v>
      </c>
      <c r="O80" t="s">
        <v>43</v>
      </c>
      <c r="P80">
        <v>10864910</v>
      </c>
      <c r="Q80" t="s">
        <v>1102</v>
      </c>
      <c r="R80">
        <v>6800</v>
      </c>
      <c r="S80" t="s">
        <v>1104</v>
      </c>
      <c r="T80" t="s">
        <v>1105</v>
      </c>
      <c r="U80">
        <v>52.79</v>
      </c>
    </row>
    <row r="81" spans="1:21">
      <c r="F81" s="1">
        <v>6700</v>
      </c>
      <c r="M81" t="s">
        <v>1102</v>
      </c>
      <c r="N81" t="s">
        <v>1182</v>
      </c>
      <c r="O81" t="s">
        <v>192</v>
      </c>
      <c r="P81">
        <v>10864911</v>
      </c>
      <c r="Q81" t="s">
        <v>1102</v>
      </c>
      <c r="R81">
        <v>6700</v>
      </c>
      <c r="S81" t="s">
        <v>1104</v>
      </c>
      <c r="T81" t="s">
        <v>1105</v>
      </c>
      <c r="U81">
        <v>40.18</v>
      </c>
    </row>
    <row r="82" spans="1:21">
      <c r="F82" s="1">
        <v>6700</v>
      </c>
      <c r="M82" t="s">
        <v>1102</v>
      </c>
      <c r="N82" t="s">
        <v>1183</v>
      </c>
      <c r="O82" t="s">
        <v>197</v>
      </c>
      <c r="P82">
        <v>10864912</v>
      </c>
      <c r="Q82" t="s">
        <v>1102</v>
      </c>
      <c r="R82">
        <v>6700</v>
      </c>
      <c r="S82" t="s">
        <v>1104</v>
      </c>
      <c r="T82" t="s">
        <v>1105</v>
      </c>
      <c r="U82">
        <v>45.48</v>
      </c>
    </row>
    <row r="83" spans="1:21">
      <c r="F83" s="1">
        <v>6700</v>
      </c>
      <c r="M83" t="s">
        <v>1102</v>
      </c>
      <c r="N83" t="s">
        <v>1184</v>
      </c>
      <c r="O83" t="s">
        <v>206</v>
      </c>
      <c r="P83">
        <v>10864913</v>
      </c>
      <c r="Q83" t="s">
        <v>1102</v>
      </c>
      <c r="R83">
        <v>6700</v>
      </c>
      <c r="S83" t="s">
        <v>1104</v>
      </c>
      <c r="T83" t="s">
        <v>1105</v>
      </c>
      <c r="U83">
        <v>42.5</v>
      </c>
    </row>
    <row r="84" spans="1:21">
      <c r="F84" s="1">
        <v>6700</v>
      </c>
      <c r="M84" t="s">
        <v>1102</v>
      </c>
      <c r="N84" t="s">
        <v>1185</v>
      </c>
      <c r="O84" t="s">
        <v>293</v>
      </c>
      <c r="P84">
        <v>10864914</v>
      </c>
      <c r="Q84" t="s">
        <v>1102</v>
      </c>
      <c r="R84">
        <v>6700</v>
      </c>
      <c r="S84" t="s">
        <v>1104</v>
      </c>
      <c r="T84" t="s">
        <v>1105</v>
      </c>
      <c r="U84">
        <v>41.37</v>
      </c>
    </row>
    <row r="85" spans="1:21">
      <c r="F85" s="1">
        <v>6700</v>
      </c>
      <c r="M85" t="s">
        <v>1102</v>
      </c>
      <c r="N85" t="s">
        <v>1186</v>
      </c>
      <c r="O85" t="s">
        <v>39</v>
      </c>
      <c r="P85">
        <v>10864915</v>
      </c>
      <c r="Q85" t="s">
        <v>1102</v>
      </c>
      <c r="R85">
        <v>6700</v>
      </c>
      <c r="S85" t="s">
        <v>1104</v>
      </c>
      <c r="T85" t="s">
        <v>1105</v>
      </c>
      <c r="U85">
        <v>42.65</v>
      </c>
    </row>
    <row r="86" spans="1:21">
      <c r="F86" s="1">
        <v>6700</v>
      </c>
      <c r="M86" t="s">
        <v>1102</v>
      </c>
      <c r="N86" t="s">
        <v>1187</v>
      </c>
      <c r="O86" t="s">
        <v>45</v>
      </c>
      <c r="P86">
        <v>10864916</v>
      </c>
      <c r="Q86" t="s">
        <v>1102</v>
      </c>
      <c r="R86">
        <v>6700</v>
      </c>
      <c r="S86" t="s">
        <v>1104</v>
      </c>
      <c r="T86" t="s">
        <v>1105</v>
      </c>
      <c r="U86">
        <v>28.67</v>
      </c>
    </row>
    <row r="87" spans="1:21">
      <c r="F87" s="1">
        <v>6700</v>
      </c>
      <c r="M87" t="s">
        <v>1102</v>
      </c>
      <c r="N87" t="s">
        <v>1188</v>
      </c>
      <c r="O87" t="s">
        <v>156</v>
      </c>
      <c r="P87">
        <v>10864917</v>
      </c>
      <c r="Q87" t="s">
        <v>1102</v>
      </c>
      <c r="R87">
        <v>6700</v>
      </c>
      <c r="S87" t="s">
        <v>1104</v>
      </c>
      <c r="T87" t="s">
        <v>1105</v>
      </c>
      <c r="U87">
        <v>42.94</v>
      </c>
    </row>
    <row r="88" spans="1:21">
      <c r="F88" s="1">
        <v>6600</v>
      </c>
      <c r="M88" t="s">
        <v>1102</v>
      </c>
      <c r="N88" t="s">
        <v>1189</v>
      </c>
      <c r="O88" t="s">
        <v>146</v>
      </c>
      <c r="P88">
        <v>10864918</v>
      </c>
      <c r="Q88" t="s">
        <v>1102</v>
      </c>
      <c r="R88">
        <v>6700</v>
      </c>
      <c r="S88" t="s">
        <v>1104</v>
      </c>
      <c r="T88" t="s">
        <v>1105</v>
      </c>
      <c r="U88">
        <v>54.18</v>
      </c>
    </row>
    <row r="89" spans="1:21">
      <c r="F89" s="1">
        <v>6600</v>
      </c>
      <c r="M89" t="s">
        <v>1102</v>
      </c>
      <c r="N89" t="s">
        <v>1190</v>
      </c>
      <c r="O89" t="s">
        <v>56</v>
      </c>
      <c r="P89">
        <v>10864919</v>
      </c>
      <c r="Q89" t="s">
        <v>1102</v>
      </c>
      <c r="R89">
        <v>6600</v>
      </c>
      <c r="S89" t="s">
        <v>1104</v>
      </c>
      <c r="T89" t="s">
        <v>1105</v>
      </c>
      <c r="U89">
        <v>50</v>
      </c>
    </row>
    <row r="90" spans="1:21">
      <c r="F90" s="1">
        <v>6600</v>
      </c>
      <c r="M90" t="s">
        <v>1102</v>
      </c>
      <c r="N90" t="s">
        <v>1191</v>
      </c>
      <c r="O90" t="s">
        <v>163</v>
      </c>
      <c r="P90">
        <v>10864920</v>
      </c>
      <c r="Q90" t="s">
        <v>1102</v>
      </c>
      <c r="R90">
        <v>6600</v>
      </c>
      <c r="S90" t="s">
        <v>1104</v>
      </c>
      <c r="T90" t="s">
        <v>1105</v>
      </c>
      <c r="U90">
        <v>47.16</v>
      </c>
    </row>
    <row r="91" spans="1:21">
      <c r="F91" s="1">
        <v>6600</v>
      </c>
      <c r="M91" t="s">
        <v>1102</v>
      </c>
      <c r="N91" t="s">
        <v>1192</v>
      </c>
      <c r="O91" t="s">
        <v>321</v>
      </c>
      <c r="P91">
        <v>10864921</v>
      </c>
      <c r="Q91" t="s">
        <v>1102</v>
      </c>
      <c r="R91">
        <v>6600</v>
      </c>
      <c r="S91" t="s">
        <v>1104</v>
      </c>
      <c r="T91" t="s">
        <v>1105</v>
      </c>
      <c r="U91">
        <v>34.869999999999997</v>
      </c>
    </row>
    <row r="92" spans="1:21">
      <c r="F92" s="1">
        <v>6600</v>
      </c>
      <c r="M92" t="s">
        <v>1102</v>
      </c>
      <c r="N92" t="s">
        <v>1193</v>
      </c>
      <c r="O92" t="s">
        <v>64</v>
      </c>
      <c r="P92">
        <v>10864922</v>
      </c>
      <c r="Q92" t="s">
        <v>1102</v>
      </c>
      <c r="R92">
        <v>6600</v>
      </c>
      <c r="S92" t="s">
        <v>1104</v>
      </c>
      <c r="T92" t="s">
        <v>1105</v>
      </c>
      <c r="U92">
        <v>47.39</v>
      </c>
    </row>
    <row r="93" spans="1:21">
      <c r="F93" s="1">
        <v>6600</v>
      </c>
      <c r="M93" t="s">
        <v>1102</v>
      </c>
      <c r="N93" t="s">
        <v>1194</v>
      </c>
      <c r="O93" t="s">
        <v>149</v>
      </c>
      <c r="P93">
        <v>10864923</v>
      </c>
      <c r="Q93" t="s">
        <v>1102</v>
      </c>
      <c r="R93">
        <v>6600</v>
      </c>
      <c r="S93" t="s">
        <v>1104</v>
      </c>
      <c r="T93" t="s">
        <v>1105</v>
      </c>
      <c r="U93">
        <v>49.37</v>
      </c>
    </row>
    <row r="94" spans="1:21">
      <c r="F94" s="1">
        <v>6600</v>
      </c>
      <c r="M94" t="s">
        <v>1102</v>
      </c>
      <c r="N94" t="s">
        <v>1195</v>
      </c>
      <c r="O94" t="s">
        <v>171</v>
      </c>
      <c r="P94">
        <v>10864924</v>
      </c>
      <c r="Q94" t="s">
        <v>1102</v>
      </c>
      <c r="R94">
        <v>6600</v>
      </c>
      <c r="S94" t="s">
        <v>1104</v>
      </c>
      <c r="T94" t="s">
        <v>1105</v>
      </c>
      <c r="U94">
        <v>39.119999999999997</v>
      </c>
    </row>
    <row r="95" spans="1:21">
      <c r="F95" s="1">
        <v>6600</v>
      </c>
      <c r="M95" t="s">
        <v>1102</v>
      </c>
      <c r="N95" t="s">
        <v>1196</v>
      </c>
      <c r="O95" t="s">
        <v>72</v>
      </c>
      <c r="P95">
        <v>10864925</v>
      </c>
      <c r="Q95" t="s">
        <v>1102</v>
      </c>
      <c r="R95">
        <v>6600</v>
      </c>
      <c r="S95" t="s">
        <v>1104</v>
      </c>
      <c r="T95" t="s">
        <v>1105</v>
      </c>
      <c r="U95">
        <v>56.25</v>
      </c>
    </row>
    <row r="96" spans="1:21" ht="18.75">
      <c r="A96" s="112"/>
      <c r="F96" s="1">
        <v>6500</v>
      </c>
      <c r="M96" t="s">
        <v>1102</v>
      </c>
      <c r="N96" t="s">
        <v>1197</v>
      </c>
      <c r="O96" t="s">
        <v>130</v>
      </c>
      <c r="P96">
        <v>10864926</v>
      </c>
      <c r="Q96" t="s">
        <v>1102</v>
      </c>
      <c r="R96">
        <v>6600</v>
      </c>
      <c r="S96" t="s">
        <v>1104</v>
      </c>
      <c r="T96" t="s">
        <v>1105</v>
      </c>
      <c r="U96">
        <v>49.96</v>
      </c>
    </row>
    <row r="97" spans="6:21">
      <c r="F97" s="1">
        <v>6500</v>
      </c>
      <c r="M97" t="s">
        <v>1102</v>
      </c>
      <c r="N97" t="s">
        <v>1198</v>
      </c>
      <c r="O97" t="s">
        <v>193</v>
      </c>
      <c r="P97">
        <v>10864927</v>
      </c>
      <c r="Q97" t="s">
        <v>1102</v>
      </c>
      <c r="R97">
        <v>6500</v>
      </c>
      <c r="S97" t="s">
        <v>1104</v>
      </c>
      <c r="T97" t="s">
        <v>1105</v>
      </c>
      <c r="U97">
        <v>36.020000000000003</v>
      </c>
    </row>
    <row r="98" spans="6:21">
      <c r="F98" s="1">
        <v>6500</v>
      </c>
      <c r="M98" t="s">
        <v>1102</v>
      </c>
      <c r="N98" t="s">
        <v>1199</v>
      </c>
      <c r="O98" t="s">
        <v>83</v>
      </c>
      <c r="P98">
        <v>10864928</v>
      </c>
      <c r="Q98" t="s">
        <v>1102</v>
      </c>
      <c r="R98">
        <v>6500</v>
      </c>
      <c r="S98" t="s">
        <v>1104</v>
      </c>
      <c r="T98" t="s">
        <v>1105</v>
      </c>
      <c r="U98">
        <v>41.76</v>
      </c>
    </row>
    <row r="99" spans="6:21">
      <c r="F99" s="1">
        <v>6500</v>
      </c>
      <c r="M99" t="s">
        <v>1102</v>
      </c>
      <c r="N99" t="s">
        <v>1200</v>
      </c>
      <c r="O99" t="s">
        <v>318</v>
      </c>
      <c r="P99">
        <v>10864929</v>
      </c>
      <c r="Q99" t="s">
        <v>1102</v>
      </c>
      <c r="R99">
        <v>6500</v>
      </c>
      <c r="S99" t="s">
        <v>1104</v>
      </c>
      <c r="T99" t="s">
        <v>1105</v>
      </c>
      <c r="U99">
        <v>25.75</v>
      </c>
    </row>
    <row r="100" spans="6:21">
      <c r="F100" s="1">
        <v>6500</v>
      </c>
      <c r="M100" t="s">
        <v>1102</v>
      </c>
      <c r="N100" t="s">
        <v>1201</v>
      </c>
      <c r="O100" t="s">
        <v>41</v>
      </c>
      <c r="P100">
        <v>10864930</v>
      </c>
      <c r="Q100" t="s">
        <v>1102</v>
      </c>
      <c r="R100">
        <v>6500</v>
      </c>
      <c r="S100" t="s">
        <v>1104</v>
      </c>
      <c r="T100" t="s">
        <v>1105</v>
      </c>
      <c r="U100">
        <v>45.75</v>
      </c>
    </row>
    <row r="101" spans="6:21">
      <c r="F101" s="1">
        <v>6500</v>
      </c>
      <c r="M101" t="s">
        <v>1102</v>
      </c>
      <c r="N101" t="s">
        <v>1202</v>
      </c>
      <c r="O101" t="s">
        <v>300</v>
      </c>
      <c r="P101">
        <v>10864931</v>
      </c>
      <c r="Q101" t="s">
        <v>1102</v>
      </c>
      <c r="R101">
        <v>6500</v>
      </c>
      <c r="S101" t="s">
        <v>1104</v>
      </c>
      <c r="T101" t="s">
        <v>1105</v>
      </c>
      <c r="U101">
        <v>50.21</v>
      </c>
    </row>
    <row r="102" spans="6:21">
      <c r="F102" s="1">
        <v>6500</v>
      </c>
      <c r="M102" t="s">
        <v>1102</v>
      </c>
      <c r="N102" t="s">
        <v>1203</v>
      </c>
      <c r="O102" t="s">
        <v>159</v>
      </c>
      <c r="P102">
        <v>10864932</v>
      </c>
      <c r="Q102" t="s">
        <v>1102</v>
      </c>
      <c r="R102">
        <v>6500</v>
      </c>
      <c r="S102" t="s">
        <v>1104</v>
      </c>
      <c r="T102" t="s">
        <v>1105</v>
      </c>
      <c r="U102">
        <v>42.15</v>
      </c>
    </row>
    <row r="103" spans="6:21">
      <c r="F103" s="1">
        <v>6500</v>
      </c>
      <c r="M103" t="s">
        <v>1102</v>
      </c>
      <c r="N103" t="s">
        <v>1204</v>
      </c>
      <c r="O103" t="s">
        <v>84</v>
      </c>
      <c r="P103">
        <v>10864933</v>
      </c>
      <c r="Q103" t="s">
        <v>1102</v>
      </c>
      <c r="R103">
        <v>6500</v>
      </c>
      <c r="S103" t="s">
        <v>1104</v>
      </c>
      <c r="T103" t="s">
        <v>1105</v>
      </c>
      <c r="U103">
        <v>41</v>
      </c>
    </row>
    <row r="104" spans="6:21">
      <c r="F104" s="1">
        <v>6400</v>
      </c>
      <c r="M104" t="s">
        <v>1102</v>
      </c>
      <c r="N104" t="s">
        <v>1205</v>
      </c>
      <c r="O104" t="s">
        <v>302</v>
      </c>
      <c r="P104">
        <v>10864934</v>
      </c>
      <c r="Q104" t="s">
        <v>1102</v>
      </c>
      <c r="R104">
        <v>6500</v>
      </c>
      <c r="S104" t="s">
        <v>1104</v>
      </c>
      <c r="T104" t="s">
        <v>1105</v>
      </c>
      <c r="U104">
        <v>50.38</v>
      </c>
    </row>
    <row r="105" spans="6:21">
      <c r="F105" s="1">
        <v>6400</v>
      </c>
      <c r="M105" t="s">
        <v>1102</v>
      </c>
      <c r="N105" t="s">
        <v>1206</v>
      </c>
      <c r="O105" t="s">
        <v>178</v>
      </c>
      <c r="P105">
        <v>10864935</v>
      </c>
      <c r="Q105" t="s">
        <v>1102</v>
      </c>
      <c r="R105">
        <v>6400</v>
      </c>
      <c r="S105" t="s">
        <v>1104</v>
      </c>
      <c r="T105" t="s">
        <v>1105</v>
      </c>
      <c r="U105">
        <v>45.74</v>
      </c>
    </row>
    <row r="106" spans="6:21">
      <c r="F106" s="1">
        <v>6400</v>
      </c>
      <c r="M106" t="s">
        <v>1102</v>
      </c>
      <c r="N106" t="s">
        <v>1207</v>
      </c>
      <c r="O106" t="s">
        <v>162</v>
      </c>
      <c r="P106">
        <v>10864936</v>
      </c>
      <c r="Q106" t="s">
        <v>1102</v>
      </c>
      <c r="R106">
        <v>6400</v>
      </c>
      <c r="S106" t="s">
        <v>1104</v>
      </c>
      <c r="T106" t="s">
        <v>1105</v>
      </c>
      <c r="U106">
        <v>38.72</v>
      </c>
    </row>
    <row r="107" spans="6:21">
      <c r="F107" s="1">
        <v>6400</v>
      </c>
      <c r="M107" t="s">
        <v>1102</v>
      </c>
      <c r="N107" t="s">
        <v>1208</v>
      </c>
      <c r="O107" t="s">
        <v>34</v>
      </c>
      <c r="P107">
        <v>10864937</v>
      </c>
      <c r="Q107" t="s">
        <v>1102</v>
      </c>
      <c r="R107">
        <v>6400</v>
      </c>
      <c r="S107" t="s">
        <v>1104</v>
      </c>
      <c r="T107" t="s">
        <v>1105</v>
      </c>
      <c r="U107">
        <v>31.05</v>
      </c>
    </row>
    <row r="108" spans="6:21">
      <c r="F108" s="1">
        <v>6400</v>
      </c>
      <c r="M108" t="s">
        <v>1102</v>
      </c>
      <c r="N108" t="s">
        <v>1209</v>
      </c>
      <c r="O108" t="s">
        <v>91</v>
      </c>
      <c r="P108">
        <v>10864938</v>
      </c>
      <c r="Q108" t="s">
        <v>1102</v>
      </c>
      <c r="R108">
        <v>6400</v>
      </c>
      <c r="S108" t="s">
        <v>1104</v>
      </c>
      <c r="T108" t="s">
        <v>1105</v>
      </c>
      <c r="U108">
        <v>48.17</v>
      </c>
    </row>
    <row r="109" spans="6:21">
      <c r="F109" s="1">
        <v>6400</v>
      </c>
      <c r="M109" t="s">
        <v>1102</v>
      </c>
      <c r="N109" t="s">
        <v>1210</v>
      </c>
      <c r="O109" t="s">
        <v>176</v>
      </c>
      <c r="P109">
        <v>10864939</v>
      </c>
      <c r="Q109" t="s">
        <v>1102</v>
      </c>
      <c r="R109">
        <v>6400</v>
      </c>
      <c r="S109" t="s">
        <v>1104</v>
      </c>
      <c r="T109" t="s">
        <v>1105</v>
      </c>
      <c r="U109">
        <v>38.74</v>
      </c>
    </row>
    <row r="110" spans="6:21">
      <c r="F110" s="1">
        <v>6400</v>
      </c>
      <c r="M110" t="s">
        <v>1102</v>
      </c>
      <c r="N110" t="s">
        <v>1211</v>
      </c>
      <c r="O110" t="s">
        <v>196</v>
      </c>
      <c r="P110">
        <v>10864940</v>
      </c>
      <c r="Q110" t="s">
        <v>1102</v>
      </c>
      <c r="R110">
        <v>6400</v>
      </c>
      <c r="S110" t="s">
        <v>1104</v>
      </c>
      <c r="T110" t="s">
        <v>1105</v>
      </c>
      <c r="U110">
        <v>43.64</v>
      </c>
    </row>
    <row r="111" spans="6:21">
      <c r="F111" s="1">
        <v>6400</v>
      </c>
      <c r="M111" t="s">
        <v>1102</v>
      </c>
      <c r="N111" t="s">
        <v>1212</v>
      </c>
      <c r="O111" t="s">
        <v>194</v>
      </c>
      <c r="P111">
        <v>10864941</v>
      </c>
      <c r="Q111" t="s">
        <v>1102</v>
      </c>
      <c r="R111">
        <v>6400</v>
      </c>
      <c r="S111" t="s">
        <v>1104</v>
      </c>
      <c r="T111" t="s">
        <v>1105</v>
      </c>
      <c r="U111">
        <v>47.97</v>
      </c>
    </row>
    <row r="112" spans="6:21">
      <c r="F112" s="1">
        <v>6400</v>
      </c>
      <c r="M112" t="s">
        <v>1102</v>
      </c>
      <c r="N112" t="s">
        <v>1213</v>
      </c>
      <c r="O112" t="s">
        <v>182</v>
      </c>
      <c r="P112">
        <v>10864942</v>
      </c>
      <c r="Q112" t="s">
        <v>1102</v>
      </c>
      <c r="R112">
        <v>6400</v>
      </c>
      <c r="S112" t="s">
        <v>1104</v>
      </c>
      <c r="T112" t="s">
        <v>1105</v>
      </c>
      <c r="U112">
        <v>46.82</v>
      </c>
    </row>
    <row r="113" spans="6:21">
      <c r="F113" s="1">
        <v>6300</v>
      </c>
      <c r="M113" t="s">
        <v>1102</v>
      </c>
      <c r="N113" t="s">
        <v>1214</v>
      </c>
      <c r="O113" t="s">
        <v>502</v>
      </c>
      <c r="P113">
        <v>10864943</v>
      </c>
      <c r="Q113" t="s">
        <v>1102</v>
      </c>
      <c r="R113">
        <v>6300</v>
      </c>
      <c r="S113" t="s">
        <v>1104</v>
      </c>
      <c r="T113" t="s">
        <v>1105</v>
      </c>
      <c r="U113">
        <v>0</v>
      </c>
    </row>
    <row r="114" spans="6:21">
      <c r="F114" s="1">
        <v>6300</v>
      </c>
      <c r="M114" t="s">
        <v>1102</v>
      </c>
      <c r="N114" t="s">
        <v>1215</v>
      </c>
      <c r="O114" t="s">
        <v>147</v>
      </c>
      <c r="P114">
        <v>10864944</v>
      </c>
      <c r="Q114" t="s">
        <v>1102</v>
      </c>
      <c r="R114">
        <v>6300</v>
      </c>
      <c r="S114" t="s">
        <v>1104</v>
      </c>
      <c r="T114" t="s">
        <v>1105</v>
      </c>
      <c r="U114">
        <v>46.69</v>
      </c>
    </row>
    <row r="115" spans="6:21">
      <c r="F115" s="1">
        <v>6300</v>
      </c>
      <c r="M115" t="s">
        <v>1102</v>
      </c>
      <c r="N115" t="s">
        <v>1216</v>
      </c>
      <c r="O115" t="s">
        <v>125</v>
      </c>
      <c r="P115">
        <v>10864945</v>
      </c>
      <c r="Q115" t="s">
        <v>1102</v>
      </c>
      <c r="R115">
        <v>6300</v>
      </c>
      <c r="S115" t="s">
        <v>1104</v>
      </c>
      <c r="T115" t="s">
        <v>1105</v>
      </c>
      <c r="U115">
        <v>44.38</v>
      </c>
    </row>
    <row r="116" spans="6:21">
      <c r="F116" s="1">
        <v>6300</v>
      </c>
      <c r="M116" t="s">
        <v>1102</v>
      </c>
      <c r="N116" t="s">
        <v>1217</v>
      </c>
      <c r="O116" t="s">
        <v>181</v>
      </c>
      <c r="P116">
        <v>10864946</v>
      </c>
      <c r="Q116" t="s">
        <v>1102</v>
      </c>
      <c r="R116">
        <v>6300</v>
      </c>
      <c r="S116" t="s">
        <v>1104</v>
      </c>
      <c r="T116" t="s">
        <v>1105</v>
      </c>
      <c r="U116">
        <v>44.31</v>
      </c>
    </row>
    <row r="117" spans="6:21">
      <c r="F117" s="1">
        <v>6300</v>
      </c>
      <c r="M117" t="s">
        <v>1102</v>
      </c>
      <c r="N117" t="s">
        <v>1218</v>
      </c>
      <c r="O117" t="s">
        <v>53</v>
      </c>
      <c r="P117">
        <v>10864947</v>
      </c>
      <c r="Q117" t="s">
        <v>1102</v>
      </c>
      <c r="R117">
        <v>6300</v>
      </c>
      <c r="S117" t="s">
        <v>1104</v>
      </c>
      <c r="T117" t="s">
        <v>1105</v>
      </c>
      <c r="U117">
        <v>43.64</v>
      </c>
    </row>
    <row r="118" spans="6:21">
      <c r="F118" s="1">
        <v>6300</v>
      </c>
      <c r="M118" t="s">
        <v>1102</v>
      </c>
      <c r="N118" t="s">
        <v>1219</v>
      </c>
      <c r="O118" t="s">
        <v>151</v>
      </c>
      <c r="P118">
        <v>10864948</v>
      </c>
      <c r="Q118" t="s">
        <v>1102</v>
      </c>
      <c r="R118">
        <v>6300</v>
      </c>
      <c r="S118" t="s">
        <v>1104</v>
      </c>
      <c r="T118" t="s">
        <v>1105</v>
      </c>
      <c r="U118">
        <v>27.14</v>
      </c>
    </row>
    <row r="119" spans="6:21">
      <c r="F119" s="1">
        <v>6300</v>
      </c>
      <c r="M119" t="s">
        <v>1102</v>
      </c>
      <c r="N119" t="s">
        <v>1220</v>
      </c>
      <c r="O119" t="s">
        <v>131</v>
      </c>
      <c r="P119">
        <v>10864949</v>
      </c>
      <c r="Q119" t="s">
        <v>1102</v>
      </c>
      <c r="R119">
        <v>6300</v>
      </c>
      <c r="S119" t="s">
        <v>1104</v>
      </c>
      <c r="T119" t="s">
        <v>1105</v>
      </c>
      <c r="U119">
        <v>48.03</v>
      </c>
    </row>
    <row r="120" spans="6:21">
      <c r="F120" s="1">
        <v>6300</v>
      </c>
      <c r="M120" t="s">
        <v>1102</v>
      </c>
      <c r="N120" t="s">
        <v>1221</v>
      </c>
      <c r="O120" t="s">
        <v>128</v>
      </c>
      <c r="P120">
        <v>10864950</v>
      </c>
      <c r="Q120" t="s">
        <v>1102</v>
      </c>
      <c r="R120">
        <v>6300</v>
      </c>
      <c r="S120" t="s">
        <v>1104</v>
      </c>
      <c r="T120" t="s">
        <v>1105</v>
      </c>
      <c r="U120">
        <v>44.12</v>
      </c>
    </row>
    <row r="121" spans="6:21">
      <c r="F121" s="1">
        <v>6300</v>
      </c>
      <c r="M121" t="s">
        <v>1102</v>
      </c>
      <c r="N121" t="s">
        <v>1222</v>
      </c>
      <c r="O121" t="s">
        <v>1223</v>
      </c>
      <c r="P121">
        <v>10864951</v>
      </c>
      <c r="Q121" t="s">
        <v>1102</v>
      </c>
      <c r="R121">
        <v>6300</v>
      </c>
      <c r="S121" t="s">
        <v>1104</v>
      </c>
      <c r="T121" t="s">
        <v>1105</v>
      </c>
      <c r="U121">
        <v>33.42</v>
      </c>
    </row>
  </sheetData>
  <pageMargins left="0.75" right="0.75" top="1" bottom="1" header="0.5" footer="0.5"/>
  <pageSetup orientation="portrait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EA1A9-BFA2-4220-BDF7-465BA57A2D45}">
  <dimension ref="A1:AV265"/>
  <sheetViews>
    <sheetView workbookViewId="0">
      <selection activeCell="I1" sqref="I1:N1048576"/>
    </sheetView>
  </sheetViews>
  <sheetFormatPr defaultRowHeight="15"/>
  <cols>
    <col min="2" max="2" width="10.7109375" customWidth="1"/>
  </cols>
  <sheetData>
    <row r="1" spans="1:48" ht="90.75" thickBot="1">
      <c r="A1" s="76" t="s">
        <v>108</v>
      </c>
      <c r="B1" t="s">
        <v>1281</v>
      </c>
      <c r="C1" s="77" t="s">
        <v>99</v>
      </c>
      <c r="D1" s="77" t="s">
        <v>100</v>
      </c>
      <c r="E1" s="77" t="s">
        <v>24</v>
      </c>
      <c r="F1" s="77" t="s">
        <v>101</v>
      </c>
      <c r="G1" s="77"/>
      <c r="H1" s="77"/>
      <c r="I1" s="97" t="s">
        <v>102</v>
      </c>
      <c r="J1" s="97" t="s">
        <v>103</v>
      </c>
      <c r="K1" s="97" t="s">
        <v>104</v>
      </c>
      <c r="L1" s="97" t="s">
        <v>105</v>
      </c>
      <c r="M1" s="97" t="s">
        <v>106</v>
      </c>
      <c r="N1" s="97" t="s">
        <v>107</v>
      </c>
      <c r="Q1" s="78"/>
      <c r="R1" s="97"/>
      <c r="S1" s="97"/>
      <c r="T1" s="110"/>
      <c r="U1" s="96" t="s">
        <v>108</v>
      </c>
      <c r="V1" s="98" t="s">
        <v>207</v>
      </c>
      <c r="W1" s="96" t="s">
        <v>108</v>
      </c>
      <c r="X1" s="96" t="s">
        <v>108</v>
      </c>
      <c r="Y1" s="96" t="s">
        <v>108</v>
      </c>
      <c r="Z1" s="96" t="s">
        <v>108</v>
      </c>
      <c r="AA1" s="96" t="s">
        <v>108</v>
      </c>
      <c r="AB1" s="98" t="s">
        <v>1361</v>
      </c>
      <c r="AC1" s="97" t="s">
        <v>5</v>
      </c>
      <c r="AD1" s="97" t="s">
        <v>99</v>
      </c>
      <c r="AE1" s="97" t="s">
        <v>100</v>
      </c>
      <c r="AF1" s="97" t="s">
        <v>24</v>
      </c>
      <c r="AG1" s="97" t="s">
        <v>101</v>
      </c>
      <c r="AH1" s="97" t="s">
        <v>102</v>
      </c>
      <c r="AI1" s="97" t="s">
        <v>103</v>
      </c>
      <c r="AJ1" s="97" t="s">
        <v>104</v>
      </c>
      <c r="AK1" s="97" t="s">
        <v>105</v>
      </c>
      <c r="AL1" s="97" t="s">
        <v>106</v>
      </c>
      <c r="AM1" s="97" t="s">
        <v>107</v>
      </c>
      <c r="AN1" s="97" t="s">
        <v>100</v>
      </c>
      <c r="AO1" s="97" t="s">
        <v>24</v>
      </c>
      <c r="AP1" s="97" t="s">
        <v>101</v>
      </c>
      <c r="AQ1" s="97" t="s">
        <v>102</v>
      </c>
      <c r="AR1" s="97" t="s">
        <v>103</v>
      </c>
      <c r="AS1" s="97" t="s">
        <v>104</v>
      </c>
      <c r="AT1" s="97" t="s">
        <v>105</v>
      </c>
      <c r="AU1" s="97" t="s">
        <v>106</v>
      </c>
      <c r="AV1" s="97" t="s">
        <v>107</v>
      </c>
    </row>
    <row r="2" spans="1:48" ht="36.75" thickBot="1">
      <c r="A2" s="78">
        <v>1</v>
      </c>
      <c r="B2" t="s">
        <v>214</v>
      </c>
      <c r="C2" s="79">
        <v>325</v>
      </c>
      <c r="D2" s="79">
        <v>50</v>
      </c>
      <c r="E2" s="79">
        <v>68.5</v>
      </c>
      <c r="F2" s="79">
        <v>1.784</v>
      </c>
      <c r="G2" s="79">
        <f>RANK(E2,E$2:E$175)</f>
        <v>3</v>
      </c>
      <c r="H2" s="79">
        <f>RANK(F2,F$2:F$175,1)</f>
        <v>13</v>
      </c>
      <c r="I2" s="83">
        <v>0</v>
      </c>
      <c r="J2" s="83">
        <v>10</v>
      </c>
      <c r="K2" s="83">
        <v>35</v>
      </c>
      <c r="L2" s="83">
        <v>9</v>
      </c>
      <c r="M2" s="83">
        <v>0</v>
      </c>
      <c r="N2" s="83">
        <v>-1</v>
      </c>
      <c r="O2">
        <f>RANK(C2,C$2:C$160)</f>
        <v>12</v>
      </c>
      <c r="P2">
        <f>RANK(D2,D$2:D$75)</f>
        <v>24</v>
      </c>
      <c r="Q2" s="78"/>
      <c r="R2" s="83"/>
      <c r="S2" s="83"/>
      <c r="T2" s="111"/>
      <c r="U2" s="82" t="s">
        <v>1229</v>
      </c>
      <c r="V2" s="109" t="s">
        <v>1308</v>
      </c>
      <c r="W2" s="122">
        <v>1</v>
      </c>
      <c r="X2" s="82">
        <v>1</v>
      </c>
      <c r="Y2" s="82">
        <v>1</v>
      </c>
      <c r="Z2" s="82">
        <v>1</v>
      </c>
      <c r="AA2" s="82">
        <v>1</v>
      </c>
      <c r="AB2" s="109" t="s">
        <v>1308</v>
      </c>
      <c r="AC2" s="94" t="s">
        <v>1327</v>
      </c>
      <c r="AD2" s="83">
        <v>306.5</v>
      </c>
      <c r="AE2" s="83">
        <v>66.7</v>
      </c>
      <c r="AF2" s="83">
        <v>79.599999999999994</v>
      </c>
      <c r="AG2" s="83">
        <v>1.6279999999999999</v>
      </c>
      <c r="AH2" s="83">
        <v>0</v>
      </c>
      <c r="AI2" s="83">
        <v>21</v>
      </c>
      <c r="AJ2" s="83">
        <v>27</v>
      </c>
      <c r="AK2" s="83">
        <v>6</v>
      </c>
      <c r="AL2" s="83">
        <v>0</v>
      </c>
      <c r="AM2" s="83">
        <v>-15</v>
      </c>
      <c r="AN2" s="83">
        <v>75</v>
      </c>
      <c r="AO2" s="83">
        <v>80.599999999999994</v>
      </c>
      <c r="AP2" s="83">
        <v>1.552</v>
      </c>
      <c r="AQ2" s="83">
        <v>0</v>
      </c>
      <c r="AR2" s="83">
        <v>15</v>
      </c>
      <c r="AS2" s="83">
        <v>20</v>
      </c>
      <c r="AT2" s="83">
        <v>1</v>
      </c>
      <c r="AU2" s="83">
        <v>0</v>
      </c>
      <c r="AV2" s="83">
        <v>-14</v>
      </c>
    </row>
    <row r="3" spans="1:48" ht="24.75" thickBot="1">
      <c r="A3" s="78">
        <v>2</v>
      </c>
      <c r="B3" t="s">
        <v>48</v>
      </c>
      <c r="C3" s="79">
        <v>328.9</v>
      </c>
      <c r="D3" s="79">
        <v>35.700000000000003</v>
      </c>
      <c r="E3" s="79">
        <v>50</v>
      </c>
      <c r="F3" s="79">
        <v>1.778</v>
      </c>
      <c r="G3" s="79">
        <f t="shared" ref="G3:G66" si="0">RANK(E3,E$2:E$175)</f>
        <v>57</v>
      </c>
      <c r="H3" s="79">
        <f t="shared" ref="H3:H66" si="1">RANK(F3,F$2:F$175,1)</f>
        <v>11</v>
      </c>
      <c r="I3" s="83">
        <v>1</v>
      </c>
      <c r="J3" s="83">
        <v>9</v>
      </c>
      <c r="K3" s="83">
        <v>34</v>
      </c>
      <c r="L3" s="83">
        <v>10</v>
      </c>
      <c r="M3" s="83">
        <v>0</v>
      </c>
      <c r="N3" s="83">
        <v>-1</v>
      </c>
      <c r="O3" s="149">
        <f t="shared" ref="O3:O66" si="2">RANK(C3,C$2:C$160)</f>
        <v>7</v>
      </c>
      <c r="P3" s="149">
        <f t="shared" ref="P3:P66" si="3">RANK(D3,D$2:D$75)</f>
        <v>61</v>
      </c>
      <c r="Q3" s="78"/>
      <c r="R3" s="83"/>
      <c r="S3" s="83"/>
      <c r="T3" s="111"/>
      <c r="U3" s="82" t="s">
        <v>1229</v>
      </c>
      <c r="V3" s="113" t="s">
        <v>1334</v>
      </c>
      <c r="W3" s="122" t="s">
        <v>208</v>
      </c>
      <c r="X3" s="82" t="s">
        <v>208</v>
      </c>
      <c r="Y3" s="82">
        <v>2</v>
      </c>
      <c r="Z3" s="82" t="s">
        <v>208</v>
      </c>
      <c r="AA3" s="82">
        <v>2</v>
      </c>
      <c r="AB3" s="127" t="s">
        <v>1334</v>
      </c>
      <c r="AC3" s="94" t="s">
        <v>1318</v>
      </c>
      <c r="AD3" s="83">
        <v>309.7</v>
      </c>
      <c r="AE3" s="83">
        <v>69.099999999999994</v>
      </c>
      <c r="AF3" s="83">
        <v>86.8</v>
      </c>
      <c r="AG3" s="83">
        <v>1.6739999999999999</v>
      </c>
      <c r="AH3" s="83">
        <v>0</v>
      </c>
      <c r="AI3" s="83">
        <v>19</v>
      </c>
      <c r="AJ3" s="83">
        <v>30</v>
      </c>
      <c r="AK3" s="83">
        <v>4</v>
      </c>
      <c r="AL3" s="83">
        <v>0</v>
      </c>
      <c r="AM3" s="83">
        <v>-15</v>
      </c>
      <c r="AN3" s="83">
        <v>53.6</v>
      </c>
      <c r="AO3" s="83">
        <v>72.2</v>
      </c>
      <c r="AP3" s="83">
        <v>1.577</v>
      </c>
      <c r="AQ3" s="83">
        <v>1</v>
      </c>
      <c r="AR3" s="83">
        <v>15</v>
      </c>
      <c r="AS3" s="83">
        <v>16</v>
      </c>
      <c r="AT3" s="83">
        <v>4</v>
      </c>
      <c r="AU3" s="83">
        <v>0</v>
      </c>
      <c r="AV3" s="83">
        <v>-13</v>
      </c>
    </row>
    <row r="4" spans="1:48" ht="19.5" thickBot="1">
      <c r="A4" s="78">
        <v>3</v>
      </c>
      <c r="B4" s="123" t="s">
        <v>62</v>
      </c>
      <c r="C4" s="79">
        <v>328.5</v>
      </c>
      <c r="D4" s="79">
        <v>45.2</v>
      </c>
      <c r="E4" s="79">
        <v>70.400000000000006</v>
      </c>
      <c r="F4" s="79">
        <v>1.8420000000000001</v>
      </c>
      <c r="G4" s="79">
        <f t="shared" si="0"/>
        <v>2</v>
      </c>
      <c r="H4" s="79">
        <f t="shared" si="1"/>
        <v>32</v>
      </c>
      <c r="I4" s="83">
        <v>0</v>
      </c>
      <c r="J4" s="83">
        <v>10</v>
      </c>
      <c r="K4" s="83">
        <v>33</v>
      </c>
      <c r="L4" s="83">
        <v>11</v>
      </c>
      <c r="M4" s="83">
        <v>0</v>
      </c>
      <c r="N4" s="83">
        <v>1</v>
      </c>
      <c r="O4" s="149">
        <f t="shared" si="2"/>
        <v>8</v>
      </c>
      <c r="P4" s="149">
        <f t="shared" si="3"/>
        <v>41</v>
      </c>
      <c r="Q4" s="78"/>
      <c r="R4" s="83"/>
      <c r="S4" s="83"/>
      <c r="T4" s="111"/>
      <c r="U4" s="82" t="s">
        <v>1229</v>
      </c>
      <c r="V4" s="114"/>
      <c r="W4" s="122" t="s">
        <v>208</v>
      </c>
      <c r="X4" s="82" t="s">
        <v>208</v>
      </c>
      <c r="Y4" s="82">
        <v>3</v>
      </c>
      <c r="Z4" s="82" t="s">
        <v>208</v>
      </c>
      <c r="AA4" s="82" t="s">
        <v>356</v>
      </c>
      <c r="AB4" s="114"/>
      <c r="AC4" s="94" t="s">
        <v>1259</v>
      </c>
      <c r="AD4" s="83">
        <v>325.10000000000002</v>
      </c>
      <c r="AE4" s="83">
        <v>69.099999999999994</v>
      </c>
      <c r="AF4" s="83">
        <v>79.599999999999994</v>
      </c>
      <c r="AG4" s="83">
        <v>1.698</v>
      </c>
      <c r="AH4" s="83">
        <v>0</v>
      </c>
      <c r="AI4" s="83">
        <v>17</v>
      </c>
      <c r="AJ4" s="83">
        <v>34</v>
      </c>
      <c r="AK4" s="83">
        <v>3</v>
      </c>
      <c r="AL4" s="83">
        <v>0</v>
      </c>
      <c r="AM4" s="83">
        <v>-14</v>
      </c>
      <c r="AN4" s="83">
        <v>67.900000000000006</v>
      </c>
      <c r="AO4" s="83">
        <v>72.2</v>
      </c>
      <c r="AP4" s="83">
        <v>1.6539999999999999</v>
      </c>
      <c r="AQ4" s="83">
        <v>2</v>
      </c>
      <c r="AR4" s="83">
        <v>10</v>
      </c>
      <c r="AS4" s="83">
        <v>22</v>
      </c>
      <c r="AT4" s="83">
        <v>2</v>
      </c>
      <c r="AU4" s="83">
        <v>0</v>
      </c>
      <c r="AV4" s="83">
        <v>-12</v>
      </c>
    </row>
    <row r="5" spans="1:48" ht="15.75" thickBot="1">
      <c r="A5" s="78" t="s">
        <v>118</v>
      </c>
      <c r="B5" t="s">
        <v>65</v>
      </c>
      <c r="C5" s="79">
        <v>310.5</v>
      </c>
      <c r="D5" s="79">
        <v>42.9</v>
      </c>
      <c r="E5" s="79">
        <v>63</v>
      </c>
      <c r="F5" s="79">
        <v>1.853</v>
      </c>
      <c r="G5" s="79">
        <f t="shared" si="0"/>
        <v>12</v>
      </c>
      <c r="H5" s="79">
        <f t="shared" si="1"/>
        <v>36</v>
      </c>
      <c r="I5" s="83">
        <v>0</v>
      </c>
      <c r="J5" s="83">
        <v>7</v>
      </c>
      <c r="K5" s="83">
        <v>40</v>
      </c>
      <c r="L5" s="83">
        <v>6</v>
      </c>
      <c r="M5" s="83">
        <v>1</v>
      </c>
      <c r="N5" s="83">
        <v>1</v>
      </c>
      <c r="O5" s="149">
        <f t="shared" si="2"/>
        <v>40</v>
      </c>
      <c r="P5" s="149">
        <f t="shared" si="3"/>
        <v>48</v>
      </c>
      <c r="Q5" s="78"/>
      <c r="R5" s="83"/>
      <c r="S5" s="83"/>
      <c r="T5" s="111"/>
      <c r="U5" s="82" t="s">
        <v>118</v>
      </c>
      <c r="V5" s="115"/>
      <c r="W5" s="122" t="s">
        <v>118</v>
      </c>
      <c r="X5" s="82" t="s">
        <v>356</v>
      </c>
      <c r="Y5" s="82">
        <v>4</v>
      </c>
      <c r="Z5" s="82" t="s">
        <v>118</v>
      </c>
      <c r="AA5" s="82" t="s">
        <v>356</v>
      </c>
      <c r="AB5" s="115"/>
      <c r="AC5" s="94" t="s">
        <v>261</v>
      </c>
      <c r="AD5" s="83">
        <v>309.39999999999998</v>
      </c>
      <c r="AE5" s="83">
        <v>65.900000000000006</v>
      </c>
      <c r="AF5" s="83">
        <v>75.5</v>
      </c>
      <c r="AG5" s="83">
        <v>1.65</v>
      </c>
      <c r="AH5" s="83">
        <v>0</v>
      </c>
      <c r="AI5" s="83">
        <v>15</v>
      </c>
      <c r="AJ5" s="83">
        <v>37</v>
      </c>
      <c r="AK5" s="83">
        <v>1</v>
      </c>
      <c r="AL5" s="83">
        <v>0</v>
      </c>
      <c r="AM5" s="83">
        <v>-14</v>
      </c>
      <c r="AN5" s="83">
        <v>82.1</v>
      </c>
      <c r="AO5" s="83">
        <v>75</v>
      </c>
      <c r="AP5" s="83">
        <v>1.556</v>
      </c>
      <c r="AQ5" s="83">
        <v>0</v>
      </c>
      <c r="AR5" s="83">
        <v>13</v>
      </c>
      <c r="AS5" s="83">
        <v>21</v>
      </c>
      <c r="AT5" s="83">
        <v>2</v>
      </c>
      <c r="AU5" s="83">
        <v>0</v>
      </c>
      <c r="AV5" s="83">
        <v>-11</v>
      </c>
    </row>
    <row r="6" spans="1:48" ht="24.75" thickBot="1">
      <c r="A6" s="78" t="s">
        <v>118</v>
      </c>
      <c r="B6" t="s">
        <v>215</v>
      </c>
      <c r="C6" s="79">
        <v>310.89999999999998</v>
      </c>
      <c r="D6" s="79">
        <v>45.2</v>
      </c>
      <c r="E6" s="79">
        <v>61.1</v>
      </c>
      <c r="F6" s="79">
        <v>1.758</v>
      </c>
      <c r="G6" s="79">
        <f t="shared" si="0"/>
        <v>19</v>
      </c>
      <c r="H6" s="79">
        <f t="shared" si="1"/>
        <v>6</v>
      </c>
      <c r="I6" s="83">
        <v>0</v>
      </c>
      <c r="J6" s="83">
        <v>8</v>
      </c>
      <c r="K6" s="83">
        <v>37</v>
      </c>
      <c r="L6" s="83">
        <v>9</v>
      </c>
      <c r="M6" s="83">
        <v>0</v>
      </c>
      <c r="N6" s="83">
        <v>1</v>
      </c>
      <c r="O6" s="149">
        <f t="shared" si="2"/>
        <v>37</v>
      </c>
      <c r="P6" s="149">
        <f t="shared" si="3"/>
        <v>41</v>
      </c>
      <c r="Q6" s="78"/>
      <c r="R6" s="83"/>
      <c r="S6" s="83"/>
      <c r="T6" s="111"/>
      <c r="U6" s="82" t="s">
        <v>118</v>
      </c>
      <c r="V6" s="115" t="s">
        <v>210</v>
      </c>
      <c r="W6" s="122" t="s">
        <v>118</v>
      </c>
      <c r="X6" s="82" t="s">
        <v>356</v>
      </c>
      <c r="Y6" s="82" t="s">
        <v>357</v>
      </c>
      <c r="Z6" s="82" t="s">
        <v>118</v>
      </c>
      <c r="AA6" s="82" t="s">
        <v>356</v>
      </c>
      <c r="AB6" s="115" t="s">
        <v>1259</v>
      </c>
      <c r="AC6" s="94" t="s">
        <v>48</v>
      </c>
      <c r="AD6" s="83">
        <v>307</v>
      </c>
      <c r="AE6" s="83">
        <v>66.7</v>
      </c>
      <c r="AF6" s="83">
        <v>79.599999999999994</v>
      </c>
      <c r="AG6" s="83">
        <v>1.6279999999999999</v>
      </c>
      <c r="AH6" s="83">
        <v>1</v>
      </c>
      <c r="AI6" s="83">
        <v>17</v>
      </c>
      <c r="AJ6" s="83">
        <v>31</v>
      </c>
      <c r="AK6" s="83">
        <v>4</v>
      </c>
      <c r="AL6" s="83">
        <v>1</v>
      </c>
      <c r="AM6" s="83">
        <v>-13</v>
      </c>
      <c r="AN6" s="83">
        <v>71.400000000000006</v>
      </c>
      <c r="AO6" s="83">
        <v>86.1</v>
      </c>
      <c r="AP6" s="83">
        <v>1.645</v>
      </c>
      <c r="AQ6" s="83">
        <v>0</v>
      </c>
      <c r="AR6" s="83">
        <v>15</v>
      </c>
      <c r="AS6" s="83">
        <v>17</v>
      </c>
      <c r="AT6" s="83">
        <v>4</v>
      </c>
      <c r="AU6" s="83">
        <v>0</v>
      </c>
      <c r="AV6" s="83">
        <v>-11</v>
      </c>
    </row>
    <row r="7" spans="1:48" ht="27" thickBot="1">
      <c r="A7" s="78" t="s">
        <v>118</v>
      </c>
      <c r="B7" t="s">
        <v>1300</v>
      </c>
      <c r="C7" s="79">
        <v>337.1</v>
      </c>
      <c r="D7" s="79">
        <v>47.6</v>
      </c>
      <c r="E7" s="79">
        <v>63</v>
      </c>
      <c r="F7" s="79">
        <v>1.794</v>
      </c>
      <c r="G7" s="79">
        <f t="shared" si="0"/>
        <v>12</v>
      </c>
      <c r="H7" s="79">
        <f t="shared" si="1"/>
        <v>15</v>
      </c>
      <c r="I7" s="83">
        <v>0</v>
      </c>
      <c r="J7" s="83">
        <v>8</v>
      </c>
      <c r="K7" s="83">
        <v>36</v>
      </c>
      <c r="L7" s="83">
        <v>10</v>
      </c>
      <c r="M7" s="83">
        <v>0</v>
      </c>
      <c r="N7" s="83">
        <v>2</v>
      </c>
      <c r="O7" s="149">
        <f t="shared" si="2"/>
        <v>5</v>
      </c>
      <c r="P7" s="149">
        <f t="shared" si="3"/>
        <v>32</v>
      </c>
      <c r="Q7" s="78"/>
      <c r="R7" s="83"/>
      <c r="S7" s="83"/>
      <c r="T7" s="111"/>
      <c r="U7" s="82" t="s">
        <v>118</v>
      </c>
      <c r="V7" s="116">
        <v>327.5</v>
      </c>
      <c r="W7" s="122" t="s">
        <v>358</v>
      </c>
      <c r="X7" s="82" t="s">
        <v>357</v>
      </c>
      <c r="Y7" s="82" t="s">
        <v>357</v>
      </c>
      <c r="Z7" s="82" t="s">
        <v>118</v>
      </c>
      <c r="AA7" s="82" t="s">
        <v>356</v>
      </c>
      <c r="AB7" s="128">
        <v>325.10000000000002</v>
      </c>
      <c r="AC7" s="94" t="s">
        <v>263</v>
      </c>
      <c r="AD7" s="83">
        <v>315.7</v>
      </c>
      <c r="AE7" s="83">
        <v>69.099999999999994</v>
      </c>
      <c r="AF7" s="83">
        <v>77.8</v>
      </c>
      <c r="AG7" s="83">
        <v>1.738</v>
      </c>
      <c r="AH7" s="83">
        <v>3</v>
      </c>
      <c r="AI7" s="83">
        <v>8</v>
      </c>
      <c r="AJ7" s="83">
        <v>42</v>
      </c>
      <c r="AK7" s="83">
        <v>1</v>
      </c>
      <c r="AL7" s="83">
        <v>0</v>
      </c>
      <c r="AM7" s="83">
        <v>-13</v>
      </c>
      <c r="AN7" s="83">
        <v>64.3</v>
      </c>
      <c r="AO7" s="83">
        <v>86.1</v>
      </c>
      <c r="AP7" s="83">
        <v>1.677</v>
      </c>
      <c r="AQ7" s="83">
        <v>0</v>
      </c>
      <c r="AR7" s="83">
        <v>12</v>
      </c>
      <c r="AS7" s="83">
        <v>22</v>
      </c>
      <c r="AT7" s="83">
        <v>2</v>
      </c>
      <c r="AU7" s="83">
        <v>0</v>
      </c>
      <c r="AV7" s="83">
        <v>-10</v>
      </c>
    </row>
    <row r="8" spans="1:48" ht="15.75" thickBot="1">
      <c r="A8" s="78" t="s">
        <v>118</v>
      </c>
      <c r="B8" t="s">
        <v>1292</v>
      </c>
      <c r="C8" s="79">
        <v>303.39999999999998</v>
      </c>
      <c r="D8" s="79">
        <v>59.5</v>
      </c>
      <c r="E8" s="79">
        <v>57.4</v>
      </c>
      <c r="F8" s="79">
        <v>1.839</v>
      </c>
      <c r="G8" s="79">
        <f t="shared" si="0"/>
        <v>28</v>
      </c>
      <c r="H8" s="79">
        <f t="shared" si="1"/>
        <v>28</v>
      </c>
      <c r="I8" s="83">
        <v>0</v>
      </c>
      <c r="J8" s="83">
        <v>7</v>
      </c>
      <c r="K8" s="83">
        <v>38</v>
      </c>
      <c r="L8" s="83">
        <v>9</v>
      </c>
      <c r="M8" s="83">
        <v>0</v>
      </c>
      <c r="N8" s="83">
        <v>2</v>
      </c>
      <c r="O8" s="149">
        <f t="shared" si="2"/>
        <v>58</v>
      </c>
      <c r="P8" s="149">
        <f t="shared" si="3"/>
        <v>4</v>
      </c>
      <c r="Q8" s="78"/>
      <c r="R8" s="83"/>
      <c r="S8" s="83"/>
      <c r="T8" s="111"/>
      <c r="U8" s="82">
        <v>7</v>
      </c>
      <c r="V8" s="117">
        <v>1</v>
      </c>
      <c r="W8" s="122" t="s">
        <v>358</v>
      </c>
      <c r="X8" s="82" t="s">
        <v>357</v>
      </c>
      <c r="Y8" s="82" t="s">
        <v>357</v>
      </c>
      <c r="Z8" s="82" t="s">
        <v>118</v>
      </c>
      <c r="AA8" s="82" t="s">
        <v>359</v>
      </c>
      <c r="AB8" s="129">
        <v>-14</v>
      </c>
      <c r="AC8" s="94" t="s">
        <v>271</v>
      </c>
      <c r="AD8" s="83">
        <v>300.3</v>
      </c>
      <c r="AE8" s="83">
        <v>78.599999999999994</v>
      </c>
      <c r="AF8" s="83">
        <v>70.400000000000006</v>
      </c>
      <c r="AG8" s="83">
        <v>1.5529999999999999</v>
      </c>
      <c r="AH8" s="83">
        <v>1</v>
      </c>
      <c r="AI8" s="83">
        <v>16</v>
      </c>
      <c r="AJ8" s="83">
        <v>32</v>
      </c>
      <c r="AK8" s="83">
        <v>5</v>
      </c>
      <c r="AL8" s="83">
        <v>0</v>
      </c>
      <c r="AM8" s="83">
        <v>-13</v>
      </c>
      <c r="AN8" s="83">
        <v>50</v>
      </c>
      <c r="AO8" s="83">
        <v>75</v>
      </c>
      <c r="AP8" s="83">
        <v>1.63</v>
      </c>
      <c r="AQ8" s="83">
        <v>1</v>
      </c>
      <c r="AR8" s="83">
        <v>10</v>
      </c>
      <c r="AS8" s="83">
        <v>23</v>
      </c>
      <c r="AT8" s="83">
        <v>2</v>
      </c>
      <c r="AU8" s="83">
        <v>0</v>
      </c>
      <c r="AV8" s="83">
        <v>-10</v>
      </c>
    </row>
    <row r="9" spans="1:48" ht="15.75" thickBot="1">
      <c r="A9" s="78" t="s">
        <v>219</v>
      </c>
      <c r="B9" t="s">
        <v>289</v>
      </c>
      <c r="C9" s="79">
        <v>314</v>
      </c>
      <c r="D9" s="79">
        <v>61.9</v>
      </c>
      <c r="E9" s="79">
        <v>64.8</v>
      </c>
      <c r="F9" s="79">
        <v>1.829</v>
      </c>
      <c r="G9" s="79">
        <f t="shared" si="0"/>
        <v>7</v>
      </c>
      <c r="H9" s="79">
        <f t="shared" si="1"/>
        <v>24</v>
      </c>
      <c r="I9" s="83">
        <v>0</v>
      </c>
      <c r="J9" s="83">
        <v>8</v>
      </c>
      <c r="K9" s="83">
        <v>36</v>
      </c>
      <c r="L9" s="83">
        <v>10</v>
      </c>
      <c r="M9" s="83">
        <v>0</v>
      </c>
      <c r="N9" s="83">
        <v>2</v>
      </c>
      <c r="O9" s="149">
        <f t="shared" si="2"/>
        <v>29</v>
      </c>
      <c r="P9" s="149">
        <f t="shared" si="3"/>
        <v>2</v>
      </c>
      <c r="Q9" s="78"/>
      <c r="R9" s="83"/>
      <c r="S9" s="83"/>
      <c r="T9" s="111"/>
      <c r="U9" s="82">
        <v>8</v>
      </c>
      <c r="V9" s="118" t="s">
        <v>1335</v>
      </c>
      <c r="W9" s="122" t="s">
        <v>358</v>
      </c>
      <c r="X9" s="82" t="s">
        <v>359</v>
      </c>
      <c r="Y9" s="82" t="s">
        <v>357</v>
      </c>
      <c r="Z9" s="82" t="s">
        <v>118</v>
      </c>
      <c r="AA9" s="82" t="s">
        <v>359</v>
      </c>
      <c r="AB9" s="118" t="s">
        <v>1362</v>
      </c>
      <c r="AC9" s="94" t="s">
        <v>282</v>
      </c>
      <c r="AD9" s="83">
        <v>311.7</v>
      </c>
      <c r="AE9" s="83">
        <v>63.4</v>
      </c>
      <c r="AF9" s="83">
        <v>81.099999999999994</v>
      </c>
      <c r="AG9" s="83">
        <v>1.6279999999999999</v>
      </c>
      <c r="AH9" s="83">
        <v>0</v>
      </c>
      <c r="AI9" s="83">
        <v>20</v>
      </c>
      <c r="AJ9" s="83">
        <v>26</v>
      </c>
      <c r="AK9" s="83">
        <v>7</v>
      </c>
      <c r="AL9" s="83">
        <v>0</v>
      </c>
      <c r="AM9" s="83">
        <v>-13</v>
      </c>
      <c r="AN9" s="83">
        <v>85.7</v>
      </c>
      <c r="AO9" s="83">
        <v>66.7</v>
      </c>
      <c r="AP9" s="83">
        <v>1.5</v>
      </c>
      <c r="AQ9" s="83">
        <v>0</v>
      </c>
      <c r="AR9" s="83">
        <v>14</v>
      </c>
      <c r="AS9" s="83">
        <v>18</v>
      </c>
      <c r="AT9" s="83">
        <v>4</v>
      </c>
      <c r="AU9" s="83">
        <v>0</v>
      </c>
      <c r="AV9" s="83">
        <v>-10</v>
      </c>
    </row>
    <row r="10" spans="1:48" ht="24.75" thickBot="1">
      <c r="A10" s="78" t="s">
        <v>219</v>
      </c>
      <c r="B10" t="s">
        <v>211</v>
      </c>
      <c r="C10" s="79">
        <v>297.89999999999998</v>
      </c>
      <c r="D10" s="79">
        <v>54.8</v>
      </c>
      <c r="E10" s="79">
        <v>64.8</v>
      </c>
      <c r="F10" s="79">
        <v>1.829</v>
      </c>
      <c r="G10" s="79">
        <f t="shared" si="0"/>
        <v>7</v>
      </c>
      <c r="H10" s="79">
        <f t="shared" si="1"/>
        <v>24</v>
      </c>
      <c r="I10" s="83">
        <v>0</v>
      </c>
      <c r="J10" s="83">
        <v>7</v>
      </c>
      <c r="K10" s="83">
        <v>38</v>
      </c>
      <c r="L10" s="83">
        <v>9</v>
      </c>
      <c r="M10" s="83">
        <v>0</v>
      </c>
      <c r="N10" s="83">
        <v>2</v>
      </c>
      <c r="O10" s="149">
        <f t="shared" si="2"/>
        <v>64</v>
      </c>
      <c r="P10" s="149">
        <f t="shared" si="3"/>
        <v>12</v>
      </c>
      <c r="Q10" s="78"/>
      <c r="R10" s="83"/>
      <c r="S10" s="83"/>
      <c r="T10" s="111"/>
      <c r="U10" s="82" t="s">
        <v>221</v>
      </c>
      <c r="V10" s="113" t="s">
        <v>1336</v>
      </c>
      <c r="W10" s="122" t="s">
        <v>358</v>
      </c>
      <c r="X10" s="82" t="s">
        <v>359</v>
      </c>
      <c r="Y10" s="82" t="s">
        <v>221</v>
      </c>
      <c r="Z10" s="82" t="s">
        <v>221</v>
      </c>
      <c r="AA10" s="82" t="s">
        <v>359</v>
      </c>
      <c r="AB10" s="127" t="s">
        <v>1336</v>
      </c>
      <c r="AC10" s="94" t="s">
        <v>62</v>
      </c>
      <c r="AD10" s="83">
        <v>309</v>
      </c>
      <c r="AE10" s="83">
        <v>71.400000000000006</v>
      </c>
      <c r="AF10" s="83">
        <v>83.3</v>
      </c>
      <c r="AG10" s="83">
        <v>1.6439999999999999</v>
      </c>
      <c r="AH10" s="83">
        <v>0</v>
      </c>
      <c r="AI10" s="83">
        <v>19</v>
      </c>
      <c r="AJ10" s="83">
        <v>29</v>
      </c>
      <c r="AK10" s="83">
        <v>5</v>
      </c>
      <c r="AL10" s="83">
        <v>1</v>
      </c>
      <c r="AM10" s="83">
        <v>-12</v>
      </c>
      <c r="AN10" s="83">
        <v>67.900000000000006</v>
      </c>
      <c r="AO10" s="83">
        <v>83.3</v>
      </c>
      <c r="AP10" s="83">
        <v>1.6</v>
      </c>
      <c r="AQ10" s="83">
        <v>0</v>
      </c>
      <c r="AR10" s="83">
        <v>13</v>
      </c>
      <c r="AS10" s="83">
        <v>20</v>
      </c>
      <c r="AT10" s="83">
        <v>3</v>
      </c>
      <c r="AU10" s="83">
        <v>0</v>
      </c>
      <c r="AV10" s="83">
        <v>-10</v>
      </c>
    </row>
    <row r="11" spans="1:48" ht="18.75" thickBot="1">
      <c r="A11" s="78" t="s">
        <v>219</v>
      </c>
      <c r="B11" t="s">
        <v>1317</v>
      </c>
      <c r="C11" s="79">
        <v>304.7</v>
      </c>
      <c r="D11" s="79">
        <v>57.1</v>
      </c>
      <c r="E11" s="79">
        <v>51.9</v>
      </c>
      <c r="F11" s="79">
        <v>1.607</v>
      </c>
      <c r="G11" s="79">
        <f t="shared" si="0"/>
        <v>52</v>
      </c>
      <c r="H11" s="79">
        <f t="shared" si="1"/>
        <v>1</v>
      </c>
      <c r="I11" s="83">
        <v>0</v>
      </c>
      <c r="J11" s="83">
        <v>12</v>
      </c>
      <c r="K11" s="83">
        <v>28</v>
      </c>
      <c r="L11" s="83">
        <v>14</v>
      </c>
      <c r="M11" s="83">
        <v>0</v>
      </c>
      <c r="N11" s="83">
        <v>2</v>
      </c>
      <c r="O11" s="149">
        <f t="shared" si="2"/>
        <v>53</v>
      </c>
      <c r="P11" s="149">
        <f t="shared" si="3"/>
        <v>9</v>
      </c>
      <c r="Q11" s="78"/>
      <c r="R11" s="83"/>
      <c r="S11" s="83"/>
      <c r="T11" s="111"/>
      <c r="U11" s="82" t="s">
        <v>221</v>
      </c>
      <c r="V11" s="114"/>
      <c r="W11" s="122" t="s">
        <v>358</v>
      </c>
      <c r="X11" s="82" t="s">
        <v>359</v>
      </c>
      <c r="Y11" s="82" t="s">
        <v>221</v>
      </c>
      <c r="Z11" s="82" t="s">
        <v>221</v>
      </c>
      <c r="AA11" s="82" t="s">
        <v>359</v>
      </c>
      <c r="AB11" s="114"/>
      <c r="AC11" s="94" t="s">
        <v>262</v>
      </c>
      <c r="AD11" s="83">
        <v>306.2</v>
      </c>
      <c r="AE11" s="83">
        <v>76.2</v>
      </c>
      <c r="AF11" s="83">
        <v>79.599999999999994</v>
      </c>
      <c r="AG11" s="83">
        <v>1.744</v>
      </c>
      <c r="AH11" s="83">
        <v>1</v>
      </c>
      <c r="AI11" s="83">
        <v>15</v>
      </c>
      <c r="AJ11" s="83">
        <v>33</v>
      </c>
      <c r="AK11" s="83">
        <v>5</v>
      </c>
      <c r="AL11" s="83">
        <v>0</v>
      </c>
      <c r="AM11" s="83">
        <v>-12</v>
      </c>
      <c r="AN11" s="83">
        <v>64.3</v>
      </c>
      <c r="AO11" s="83">
        <v>75</v>
      </c>
      <c r="AP11" s="83">
        <v>1.704</v>
      </c>
      <c r="AQ11" s="83">
        <v>0</v>
      </c>
      <c r="AR11" s="83">
        <v>11</v>
      </c>
      <c r="AS11" s="83">
        <v>24</v>
      </c>
      <c r="AT11" s="83">
        <v>1</v>
      </c>
      <c r="AU11" s="83">
        <v>0</v>
      </c>
      <c r="AV11" s="83">
        <v>-10</v>
      </c>
    </row>
    <row r="12" spans="1:48" ht="15.75" thickBot="1">
      <c r="A12" s="78" t="s">
        <v>219</v>
      </c>
      <c r="B12" t="s">
        <v>248</v>
      </c>
      <c r="C12" s="79">
        <v>338.9</v>
      </c>
      <c r="D12" s="79">
        <v>52.4</v>
      </c>
      <c r="E12" s="79">
        <v>66.7</v>
      </c>
      <c r="F12" s="79">
        <v>1.806</v>
      </c>
      <c r="G12" s="79">
        <f t="shared" si="0"/>
        <v>5</v>
      </c>
      <c r="H12" s="79">
        <f t="shared" si="1"/>
        <v>19</v>
      </c>
      <c r="I12" s="83">
        <v>0</v>
      </c>
      <c r="J12" s="83">
        <v>11</v>
      </c>
      <c r="K12" s="83">
        <v>30</v>
      </c>
      <c r="L12" s="83">
        <v>13</v>
      </c>
      <c r="M12" s="83">
        <v>0</v>
      </c>
      <c r="N12" s="83">
        <v>2</v>
      </c>
      <c r="O12" s="149">
        <f t="shared" si="2"/>
        <v>4</v>
      </c>
      <c r="P12" s="149">
        <f t="shared" si="3"/>
        <v>20</v>
      </c>
      <c r="Q12" s="78"/>
      <c r="R12" s="83"/>
      <c r="S12" s="83"/>
      <c r="T12" s="111"/>
      <c r="U12" s="82" t="s">
        <v>221</v>
      </c>
      <c r="V12" s="115"/>
      <c r="W12" s="122" t="s">
        <v>358</v>
      </c>
      <c r="X12" s="82" t="s">
        <v>1344</v>
      </c>
      <c r="Y12" s="82" t="s">
        <v>221</v>
      </c>
      <c r="Z12" s="82" t="s">
        <v>221</v>
      </c>
      <c r="AA12" s="82" t="s">
        <v>1344</v>
      </c>
      <c r="AB12" s="115"/>
      <c r="AC12" s="94" t="s">
        <v>365</v>
      </c>
      <c r="AD12" s="83">
        <v>305.3</v>
      </c>
      <c r="AE12" s="83">
        <v>54.8</v>
      </c>
      <c r="AF12" s="83">
        <v>64.8</v>
      </c>
      <c r="AG12" s="83">
        <v>1.657</v>
      </c>
      <c r="AH12" s="83">
        <v>1</v>
      </c>
      <c r="AI12" s="83">
        <v>14</v>
      </c>
      <c r="AJ12" s="83">
        <v>35</v>
      </c>
      <c r="AK12" s="83">
        <v>4</v>
      </c>
      <c r="AL12" s="83">
        <v>0</v>
      </c>
      <c r="AM12" s="83">
        <v>-12</v>
      </c>
      <c r="AN12" s="83">
        <v>71.400000000000006</v>
      </c>
      <c r="AO12" s="83">
        <v>80.599999999999994</v>
      </c>
      <c r="AP12" s="83">
        <v>1.69</v>
      </c>
      <c r="AQ12" s="83">
        <v>1</v>
      </c>
      <c r="AR12" s="83">
        <v>10</v>
      </c>
      <c r="AS12" s="83">
        <v>22</v>
      </c>
      <c r="AT12" s="83">
        <v>3</v>
      </c>
      <c r="AU12" s="83">
        <v>0</v>
      </c>
      <c r="AV12" s="83">
        <v>-9</v>
      </c>
    </row>
    <row r="13" spans="1:48" ht="24.75" thickBot="1">
      <c r="A13" s="78" t="s">
        <v>219</v>
      </c>
      <c r="B13" t="s">
        <v>87</v>
      </c>
      <c r="C13" s="79">
        <v>305.60000000000002</v>
      </c>
      <c r="D13" s="79">
        <v>59.5</v>
      </c>
      <c r="E13" s="79">
        <v>72.2</v>
      </c>
      <c r="F13" s="79">
        <v>1.821</v>
      </c>
      <c r="G13" s="79">
        <f t="shared" si="0"/>
        <v>1</v>
      </c>
      <c r="H13" s="79">
        <f t="shared" si="1"/>
        <v>22</v>
      </c>
      <c r="I13" s="83">
        <v>1</v>
      </c>
      <c r="J13" s="83">
        <v>6</v>
      </c>
      <c r="K13" s="83">
        <v>38</v>
      </c>
      <c r="L13" s="83">
        <v>7</v>
      </c>
      <c r="M13" s="83">
        <v>2</v>
      </c>
      <c r="N13" s="83">
        <v>3</v>
      </c>
      <c r="O13" s="149">
        <f t="shared" si="2"/>
        <v>50</v>
      </c>
      <c r="P13" s="149">
        <f t="shared" si="3"/>
        <v>4</v>
      </c>
      <c r="Q13" s="78"/>
      <c r="R13" s="83"/>
      <c r="S13" s="83"/>
      <c r="T13" s="111"/>
      <c r="U13" s="82" t="s">
        <v>221</v>
      </c>
      <c r="V13" s="115" t="s">
        <v>1266</v>
      </c>
      <c r="W13" s="122" t="s">
        <v>358</v>
      </c>
      <c r="X13" s="82" t="s">
        <v>1344</v>
      </c>
      <c r="Y13" s="82" t="s">
        <v>221</v>
      </c>
      <c r="Z13" s="82" t="s">
        <v>221</v>
      </c>
      <c r="AA13" s="82" t="s">
        <v>1344</v>
      </c>
      <c r="AB13" s="115" t="s">
        <v>78</v>
      </c>
      <c r="AC13" s="94" t="s">
        <v>64</v>
      </c>
      <c r="AD13" s="83">
        <v>301</v>
      </c>
      <c r="AE13" s="83">
        <v>61.9</v>
      </c>
      <c r="AF13" s="83">
        <v>74.099999999999994</v>
      </c>
      <c r="AG13" s="83">
        <v>1.7250000000000001</v>
      </c>
      <c r="AH13" s="83">
        <v>1</v>
      </c>
      <c r="AI13" s="83">
        <v>13</v>
      </c>
      <c r="AJ13" s="83">
        <v>37</v>
      </c>
      <c r="AK13" s="83">
        <v>3</v>
      </c>
      <c r="AL13" s="83">
        <v>0</v>
      </c>
      <c r="AM13" s="83">
        <v>-12</v>
      </c>
      <c r="AN13" s="83">
        <v>64.3</v>
      </c>
      <c r="AO13" s="83">
        <v>66.7</v>
      </c>
      <c r="AP13" s="83">
        <v>1.583</v>
      </c>
      <c r="AQ13" s="83">
        <v>0</v>
      </c>
      <c r="AR13" s="83">
        <v>12</v>
      </c>
      <c r="AS13" s="83">
        <v>21</v>
      </c>
      <c r="AT13" s="83">
        <v>3</v>
      </c>
      <c r="AU13" s="83">
        <v>0</v>
      </c>
      <c r="AV13" s="83">
        <v>-9</v>
      </c>
    </row>
    <row r="14" spans="1:48" ht="27" thickBot="1">
      <c r="A14" s="78" t="s">
        <v>219</v>
      </c>
      <c r="B14" s="123" t="s">
        <v>136</v>
      </c>
      <c r="C14" s="79">
        <v>302.60000000000002</v>
      </c>
      <c r="D14" s="79">
        <v>54.8</v>
      </c>
      <c r="E14" s="79">
        <v>59.3</v>
      </c>
      <c r="F14" s="79">
        <v>1.9059999999999999</v>
      </c>
      <c r="G14" s="79">
        <f t="shared" si="0"/>
        <v>22</v>
      </c>
      <c r="H14" s="79">
        <f t="shared" si="1"/>
        <v>51</v>
      </c>
      <c r="I14" s="83">
        <v>0</v>
      </c>
      <c r="J14" s="83">
        <v>7</v>
      </c>
      <c r="K14" s="83">
        <v>39</v>
      </c>
      <c r="L14" s="83">
        <v>6</v>
      </c>
      <c r="M14" s="83">
        <v>2</v>
      </c>
      <c r="N14" s="83">
        <v>3</v>
      </c>
      <c r="O14" s="149">
        <f t="shared" si="2"/>
        <v>60</v>
      </c>
      <c r="P14" s="149">
        <f t="shared" si="3"/>
        <v>12</v>
      </c>
      <c r="Q14" s="78"/>
      <c r="R14" s="83"/>
      <c r="S14" s="83"/>
      <c r="T14" s="111"/>
      <c r="U14" s="82" t="s">
        <v>845</v>
      </c>
      <c r="V14" s="119">
        <v>1</v>
      </c>
      <c r="W14" s="122" t="s">
        <v>845</v>
      </c>
      <c r="X14" s="82" t="s">
        <v>1344</v>
      </c>
      <c r="Y14" s="82" t="s">
        <v>221</v>
      </c>
      <c r="Z14" s="82" t="s">
        <v>221</v>
      </c>
      <c r="AA14" s="82" t="s">
        <v>1344</v>
      </c>
      <c r="AB14" s="130">
        <v>0.88100000000000001</v>
      </c>
      <c r="AC14" s="94" t="s">
        <v>1356</v>
      </c>
      <c r="AD14" s="83">
        <v>293.39999999999998</v>
      </c>
      <c r="AE14" s="83">
        <v>61.9</v>
      </c>
      <c r="AF14" s="83">
        <v>77.8</v>
      </c>
      <c r="AG14" s="83">
        <v>1.667</v>
      </c>
      <c r="AH14" s="83">
        <v>1</v>
      </c>
      <c r="AI14" s="83">
        <v>13</v>
      </c>
      <c r="AJ14" s="83">
        <v>38</v>
      </c>
      <c r="AK14" s="83">
        <v>1</v>
      </c>
      <c r="AL14" s="83">
        <v>1</v>
      </c>
      <c r="AM14" s="83">
        <v>-12</v>
      </c>
      <c r="AN14" s="83">
        <v>75</v>
      </c>
      <c r="AO14" s="83">
        <v>88.9</v>
      </c>
      <c r="AP14" s="83">
        <v>1.7190000000000001</v>
      </c>
      <c r="AQ14" s="83">
        <v>0</v>
      </c>
      <c r="AR14" s="83">
        <v>12</v>
      </c>
      <c r="AS14" s="83">
        <v>21</v>
      </c>
      <c r="AT14" s="83">
        <v>3</v>
      </c>
      <c r="AU14" s="83">
        <v>0</v>
      </c>
      <c r="AV14" s="83">
        <v>-9</v>
      </c>
    </row>
    <row r="15" spans="1:48" ht="15.75" thickBot="1">
      <c r="A15" s="78" t="s">
        <v>219</v>
      </c>
      <c r="B15" t="s">
        <v>53</v>
      </c>
      <c r="C15" s="79">
        <v>309.7</v>
      </c>
      <c r="D15" s="79">
        <v>52.4</v>
      </c>
      <c r="E15" s="79">
        <v>63</v>
      </c>
      <c r="F15" s="79">
        <v>1.794</v>
      </c>
      <c r="G15" s="79">
        <f t="shared" si="0"/>
        <v>12</v>
      </c>
      <c r="H15" s="79">
        <f t="shared" si="1"/>
        <v>15</v>
      </c>
      <c r="I15" s="83">
        <v>1</v>
      </c>
      <c r="J15" s="83">
        <v>8</v>
      </c>
      <c r="K15" s="83">
        <v>33</v>
      </c>
      <c r="L15" s="83">
        <v>11</v>
      </c>
      <c r="M15" s="83">
        <v>1</v>
      </c>
      <c r="N15" s="83">
        <v>3</v>
      </c>
      <c r="O15" s="149">
        <f t="shared" si="2"/>
        <v>43</v>
      </c>
      <c r="P15" s="149">
        <f t="shared" si="3"/>
        <v>20</v>
      </c>
      <c r="Q15" s="78"/>
      <c r="R15" s="83"/>
      <c r="S15" s="83"/>
      <c r="T15" s="111"/>
      <c r="U15" s="82" t="s">
        <v>845</v>
      </c>
      <c r="V15" s="117">
        <v>-5</v>
      </c>
      <c r="W15" s="122" t="s">
        <v>845</v>
      </c>
      <c r="X15" s="82" t="s">
        <v>1344</v>
      </c>
      <c r="Y15" s="82" t="s">
        <v>221</v>
      </c>
      <c r="Z15" s="82" t="s">
        <v>221</v>
      </c>
      <c r="AA15" s="82" t="s">
        <v>1344</v>
      </c>
      <c r="AB15" s="129">
        <v>-8</v>
      </c>
      <c r="AC15" s="94" t="s">
        <v>76</v>
      </c>
      <c r="AD15" s="83">
        <v>291.5</v>
      </c>
      <c r="AE15" s="83">
        <v>83.3</v>
      </c>
      <c r="AF15" s="83">
        <v>77.8</v>
      </c>
      <c r="AG15" s="83">
        <v>1.738</v>
      </c>
      <c r="AH15" s="83">
        <v>0</v>
      </c>
      <c r="AI15" s="83">
        <v>14</v>
      </c>
      <c r="AJ15" s="83">
        <v>37</v>
      </c>
      <c r="AK15" s="83">
        <v>3</v>
      </c>
      <c r="AL15" s="83">
        <v>0</v>
      </c>
      <c r="AM15" s="83">
        <v>-11</v>
      </c>
      <c r="AN15" s="83">
        <v>67.900000000000006</v>
      </c>
      <c r="AO15" s="83">
        <v>77.8</v>
      </c>
      <c r="AP15" s="83">
        <v>1.607</v>
      </c>
      <c r="AQ15" s="83">
        <v>0</v>
      </c>
      <c r="AR15" s="83">
        <v>13</v>
      </c>
      <c r="AS15" s="83">
        <v>19</v>
      </c>
      <c r="AT15" s="83">
        <v>4</v>
      </c>
      <c r="AU15" s="83">
        <v>0</v>
      </c>
      <c r="AV15" s="83">
        <v>-9</v>
      </c>
    </row>
    <row r="16" spans="1:48" ht="15.75" thickBot="1">
      <c r="A16" s="78" t="s">
        <v>219</v>
      </c>
      <c r="B16" t="s">
        <v>88</v>
      </c>
      <c r="C16" s="79">
        <v>316</v>
      </c>
      <c r="D16" s="79">
        <v>42.9</v>
      </c>
      <c r="E16" s="79">
        <v>55.6</v>
      </c>
      <c r="F16" s="79">
        <v>1.8</v>
      </c>
      <c r="G16" s="79">
        <f t="shared" si="0"/>
        <v>40</v>
      </c>
      <c r="H16" s="79">
        <f t="shared" si="1"/>
        <v>17</v>
      </c>
      <c r="I16" s="83">
        <v>0</v>
      </c>
      <c r="J16" s="83">
        <v>8</v>
      </c>
      <c r="K16" s="83">
        <v>34</v>
      </c>
      <c r="L16" s="83">
        <v>12</v>
      </c>
      <c r="M16" s="83">
        <v>0</v>
      </c>
      <c r="N16" s="83">
        <v>4</v>
      </c>
      <c r="O16" s="149">
        <f t="shared" si="2"/>
        <v>26</v>
      </c>
      <c r="P16" s="149">
        <f t="shared" si="3"/>
        <v>48</v>
      </c>
      <c r="Q16" s="78"/>
      <c r="R16" s="83"/>
      <c r="S16" s="83"/>
      <c r="T16" s="111"/>
      <c r="U16" s="82" t="s">
        <v>845</v>
      </c>
      <c r="V16" s="118" t="s">
        <v>1337</v>
      </c>
      <c r="W16" s="122" t="s">
        <v>845</v>
      </c>
      <c r="X16" s="82" t="s">
        <v>1344</v>
      </c>
      <c r="Y16" s="82" t="s">
        <v>221</v>
      </c>
      <c r="Z16" s="82" t="s">
        <v>221</v>
      </c>
      <c r="AA16" s="82" t="s">
        <v>1344</v>
      </c>
      <c r="AB16" s="118" t="s">
        <v>1363</v>
      </c>
      <c r="AC16" s="94" t="s">
        <v>255</v>
      </c>
      <c r="AD16" s="83">
        <v>292.60000000000002</v>
      </c>
      <c r="AE16" s="83">
        <v>59.5</v>
      </c>
      <c r="AF16" s="83">
        <v>88.9</v>
      </c>
      <c r="AG16" s="83">
        <v>1.75</v>
      </c>
      <c r="AH16" s="83">
        <v>0</v>
      </c>
      <c r="AI16" s="83">
        <v>14</v>
      </c>
      <c r="AJ16" s="83">
        <v>37</v>
      </c>
      <c r="AK16" s="83">
        <v>3</v>
      </c>
      <c r="AL16" s="83">
        <v>0</v>
      </c>
      <c r="AM16" s="83">
        <v>-11</v>
      </c>
      <c r="AN16" s="83">
        <v>67.900000000000006</v>
      </c>
      <c r="AO16" s="83">
        <v>83.3</v>
      </c>
      <c r="AP16" s="83">
        <v>1.7330000000000001</v>
      </c>
      <c r="AQ16" s="83">
        <v>0</v>
      </c>
      <c r="AR16" s="83">
        <v>12</v>
      </c>
      <c r="AS16" s="83">
        <v>21</v>
      </c>
      <c r="AT16" s="83">
        <v>3</v>
      </c>
      <c r="AU16" s="83">
        <v>0</v>
      </c>
      <c r="AV16" s="83">
        <v>-9</v>
      </c>
    </row>
    <row r="17" spans="1:48" ht="15.75" thickBot="1">
      <c r="A17" s="78" t="s">
        <v>219</v>
      </c>
      <c r="B17" t="s">
        <v>265</v>
      </c>
      <c r="C17" s="79">
        <v>309.7</v>
      </c>
      <c r="D17" s="79">
        <v>47.6</v>
      </c>
      <c r="E17" s="79">
        <v>57.4</v>
      </c>
      <c r="F17" s="79">
        <v>1.774</v>
      </c>
      <c r="G17" s="79">
        <f t="shared" si="0"/>
        <v>28</v>
      </c>
      <c r="H17" s="79">
        <f t="shared" si="1"/>
        <v>9</v>
      </c>
      <c r="I17" s="83">
        <v>1</v>
      </c>
      <c r="J17" s="83">
        <v>7</v>
      </c>
      <c r="K17" s="83">
        <v>35</v>
      </c>
      <c r="L17" s="83">
        <v>9</v>
      </c>
      <c r="M17" s="83">
        <v>2</v>
      </c>
      <c r="N17" s="83">
        <v>4</v>
      </c>
      <c r="O17" s="149">
        <f t="shared" si="2"/>
        <v>43</v>
      </c>
      <c r="P17" s="149">
        <f t="shared" si="3"/>
        <v>32</v>
      </c>
      <c r="Q17" s="78"/>
      <c r="R17" s="83"/>
      <c r="S17" s="83"/>
      <c r="T17" s="111"/>
      <c r="U17" s="82" t="s">
        <v>845</v>
      </c>
      <c r="V17" s="113" t="s">
        <v>24</v>
      </c>
      <c r="W17" s="122" t="s">
        <v>845</v>
      </c>
      <c r="X17" s="82" t="s">
        <v>1344</v>
      </c>
      <c r="Y17" s="82" t="s">
        <v>1350</v>
      </c>
      <c r="Z17" s="82" t="s">
        <v>221</v>
      </c>
      <c r="AA17" s="82" t="s">
        <v>1344</v>
      </c>
      <c r="AB17" s="127" t="s">
        <v>24</v>
      </c>
      <c r="AC17" s="94" t="s">
        <v>81</v>
      </c>
      <c r="AD17" s="83">
        <v>306.2</v>
      </c>
      <c r="AE17" s="83">
        <v>73.2</v>
      </c>
      <c r="AF17" s="83">
        <v>79.3</v>
      </c>
      <c r="AG17" s="83">
        <v>1.714</v>
      </c>
      <c r="AH17" s="83">
        <v>1</v>
      </c>
      <c r="AI17" s="83">
        <v>15</v>
      </c>
      <c r="AJ17" s="83">
        <v>31</v>
      </c>
      <c r="AK17" s="83">
        <v>6</v>
      </c>
      <c r="AL17" s="83">
        <v>0</v>
      </c>
      <c r="AM17" s="83">
        <v>-11</v>
      </c>
      <c r="AN17" s="83">
        <v>67.900000000000006</v>
      </c>
      <c r="AO17" s="83">
        <v>80.599999999999994</v>
      </c>
      <c r="AP17" s="83">
        <v>1.655</v>
      </c>
      <c r="AQ17" s="83">
        <v>0</v>
      </c>
      <c r="AR17" s="83">
        <v>11</v>
      </c>
      <c r="AS17" s="83">
        <v>23</v>
      </c>
      <c r="AT17" s="83">
        <v>2</v>
      </c>
      <c r="AU17" s="83">
        <v>0</v>
      </c>
      <c r="AV17" s="83">
        <v>-9</v>
      </c>
    </row>
    <row r="18" spans="1:48" ht="18.75" thickBot="1">
      <c r="A18" s="78" t="s">
        <v>219</v>
      </c>
      <c r="B18" t="s">
        <v>43</v>
      </c>
      <c r="C18" s="79">
        <v>295.10000000000002</v>
      </c>
      <c r="D18" s="79">
        <v>57.1</v>
      </c>
      <c r="E18" s="79">
        <v>64.8</v>
      </c>
      <c r="F18" s="79">
        <v>1.857</v>
      </c>
      <c r="G18" s="79">
        <f t="shared" si="0"/>
        <v>7</v>
      </c>
      <c r="H18" s="79">
        <f t="shared" si="1"/>
        <v>38</v>
      </c>
      <c r="I18" s="83">
        <v>0</v>
      </c>
      <c r="J18" s="83">
        <v>7</v>
      </c>
      <c r="K18" s="83">
        <v>37</v>
      </c>
      <c r="L18" s="83">
        <v>9</v>
      </c>
      <c r="M18" s="83">
        <v>1</v>
      </c>
      <c r="N18" s="83">
        <v>4</v>
      </c>
      <c r="O18" s="149">
        <f t="shared" si="2"/>
        <v>65</v>
      </c>
      <c r="P18" s="149">
        <f t="shared" si="3"/>
        <v>9</v>
      </c>
      <c r="Q18" s="78"/>
      <c r="R18" s="83"/>
      <c r="S18" s="83"/>
      <c r="T18" s="111"/>
      <c r="U18" s="82" t="s">
        <v>826</v>
      </c>
      <c r="V18" s="114"/>
      <c r="W18" s="122" t="s">
        <v>845</v>
      </c>
      <c r="X18" s="82" t="s">
        <v>1344</v>
      </c>
      <c r="Y18" s="82" t="s">
        <v>1350</v>
      </c>
      <c r="Z18" s="82" t="s">
        <v>221</v>
      </c>
      <c r="AA18" s="82" t="s">
        <v>1344</v>
      </c>
      <c r="AB18" s="114"/>
      <c r="AC18" s="94" t="s">
        <v>1278</v>
      </c>
      <c r="AD18" s="83">
        <v>305.60000000000002</v>
      </c>
      <c r="AE18" s="83">
        <v>54.8</v>
      </c>
      <c r="AF18" s="83">
        <v>74.099999999999994</v>
      </c>
      <c r="AG18" s="83">
        <v>1.675</v>
      </c>
      <c r="AH18" s="83">
        <v>0</v>
      </c>
      <c r="AI18" s="83">
        <v>14</v>
      </c>
      <c r="AJ18" s="83">
        <v>36</v>
      </c>
      <c r="AK18" s="83">
        <v>4</v>
      </c>
      <c r="AL18" s="83">
        <v>0</v>
      </c>
      <c r="AM18" s="83">
        <v>-10</v>
      </c>
      <c r="AN18" s="83">
        <v>57.1</v>
      </c>
      <c r="AO18" s="83">
        <v>77.8</v>
      </c>
      <c r="AP18" s="83">
        <v>1.679</v>
      </c>
      <c r="AQ18" s="83">
        <v>0</v>
      </c>
      <c r="AR18" s="83">
        <v>10</v>
      </c>
      <c r="AS18" s="83">
        <v>25</v>
      </c>
      <c r="AT18" s="83">
        <v>1</v>
      </c>
      <c r="AU18" s="83">
        <v>0</v>
      </c>
      <c r="AV18" s="83">
        <v>-9</v>
      </c>
    </row>
    <row r="19" spans="1:48" ht="15.75" thickBot="1">
      <c r="A19" s="78" t="s">
        <v>1242</v>
      </c>
      <c r="B19" t="s">
        <v>241</v>
      </c>
      <c r="C19" s="79">
        <v>304.3</v>
      </c>
      <c r="D19" s="79">
        <v>47.6</v>
      </c>
      <c r="E19" s="79">
        <v>59.3</v>
      </c>
      <c r="F19" s="79">
        <v>1.7809999999999999</v>
      </c>
      <c r="G19" s="79">
        <f t="shared" si="0"/>
        <v>22</v>
      </c>
      <c r="H19" s="79">
        <f t="shared" si="1"/>
        <v>12</v>
      </c>
      <c r="I19" s="83">
        <v>0</v>
      </c>
      <c r="J19" s="83">
        <v>7</v>
      </c>
      <c r="K19" s="83">
        <v>36</v>
      </c>
      <c r="L19" s="83">
        <v>11</v>
      </c>
      <c r="M19" s="83">
        <v>0</v>
      </c>
      <c r="N19" s="83">
        <v>4</v>
      </c>
      <c r="O19" s="149">
        <f t="shared" si="2"/>
        <v>57</v>
      </c>
      <c r="P19" s="149">
        <f t="shared" si="3"/>
        <v>32</v>
      </c>
      <c r="Q19" s="78"/>
      <c r="R19" s="83"/>
      <c r="S19" s="83"/>
      <c r="T19" s="111"/>
      <c r="U19" s="82" t="s">
        <v>826</v>
      </c>
      <c r="V19" s="115"/>
      <c r="W19" s="122" t="s">
        <v>845</v>
      </c>
      <c r="X19" s="82" t="s">
        <v>1344</v>
      </c>
      <c r="Y19" s="82" t="s">
        <v>1350</v>
      </c>
      <c r="Z19" s="82" t="s">
        <v>1242</v>
      </c>
      <c r="AA19" s="82" t="s">
        <v>1344</v>
      </c>
      <c r="AB19" s="115"/>
      <c r="AC19" s="94" t="s">
        <v>1283</v>
      </c>
      <c r="AD19" s="83">
        <v>304.5</v>
      </c>
      <c r="AE19" s="83">
        <v>64.3</v>
      </c>
      <c r="AF19" s="83">
        <v>74.099999999999994</v>
      </c>
      <c r="AG19" s="83">
        <v>1.7250000000000001</v>
      </c>
      <c r="AH19" s="83">
        <v>0</v>
      </c>
      <c r="AI19" s="83">
        <v>13</v>
      </c>
      <c r="AJ19" s="83">
        <v>38</v>
      </c>
      <c r="AK19" s="83">
        <v>3</v>
      </c>
      <c r="AL19" s="83">
        <v>0</v>
      </c>
      <c r="AM19" s="83">
        <v>-10</v>
      </c>
      <c r="AN19" s="83">
        <v>71.400000000000006</v>
      </c>
      <c r="AO19" s="83">
        <v>83.3</v>
      </c>
      <c r="AP19" s="83">
        <v>1.7</v>
      </c>
      <c r="AQ19" s="83">
        <v>0</v>
      </c>
      <c r="AR19" s="83">
        <v>10</v>
      </c>
      <c r="AS19" s="83">
        <v>25</v>
      </c>
      <c r="AT19" s="83">
        <v>1</v>
      </c>
      <c r="AU19" s="83">
        <v>0</v>
      </c>
      <c r="AV19" s="83">
        <v>-9</v>
      </c>
    </row>
    <row r="20" spans="1:48" ht="24.75" thickBot="1">
      <c r="A20" s="78" t="s">
        <v>1242</v>
      </c>
      <c r="B20" t="s">
        <v>256</v>
      </c>
      <c r="C20" s="79">
        <v>342.3</v>
      </c>
      <c r="D20" s="79">
        <v>28.6</v>
      </c>
      <c r="E20" s="79">
        <v>64.8</v>
      </c>
      <c r="F20" s="79">
        <v>1.9430000000000001</v>
      </c>
      <c r="G20" s="79">
        <f t="shared" si="0"/>
        <v>7</v>
      </c>
      <c r="H20" s="79">
        <f t="shared" si="1"/>
        <v>63</v>
      </c>
      <c r="I20" s="83">
        <v>0</v>
      </c>
      <c r="J20" s="83">
        <v>7</v>
      </c>
      <c r="K20" s="83">
        <v>36</v>
      </c>
      <c r="L20" s="83">
        <v>11</v>
      </c>
      <c r="M20" s="83">
        <v>0</v>
      </c>
      <c r="N20" s="83">
        <v>4</v>
      </c>
      <c r="O20" s="149">
        <f t="shared" si="2"/>
        <v>2</v>
      </c>
      <c r="P20" s="149">
        <f t="shared" si="3"/>
        <v>67</v>
      </c>
      <c r="Q20" s="78"/>
      <c r="R20" s="83"/>
      <c r="S20" s="83"/>
      <c r="T20" s="111"/>
      <c r="U20" s="82" t="s">
        <v>826</v>
      </c>
      <c r="V20" s="115" t="s">
        <v>166</v>
      </c>
      <c r="W20" s="122" t="s">
        <v>845</v>
      </c>
      <c r="X20" s="82" t="s">
        <v>230</v>
      </c>
      <c r="Y20" s="82" t="s">
        <v>230</v>
      </c>
      <c r="Z20" s="82" t="s">
        <v>1242</v>
      </c>
      <c r="AA20" s="82" t="s">
        <v>1344</v>
      </c>
      <c r="AB20" s="115" t="s">
        <v>255</v>
      </c>
      <c r="AC20" s="94" t="s">
        <v>56</v>
      </c>
      <c r="AD20" s="83">
        <v>300.10000000000002</v>
      </c>
      <c r="AE20" s="83">
        <v>66.7</v>
      </c>
      <c r="AF20" s="83">
        <v>85.2</v>
      </c>
      <c r="AG20" s="83">
        <v>1.7609999999999999</v>
      </c>
      <c r="AH20" s="83">
        <v>1</v>
      </c>
      <c r="AI20" s="83">
        <v>12</v>
      </c>
      <c r="AJ20" s="83">
        <v>37</v>
      </c>
      <c r="AK20" s="83">
        <v>4</v>
      </c>
      <c r="AL20" s="83">
        <v>0</v>
      </c>
      <c r="AM20" s="83">
        <v>-10</v>
      </c>
      <c r="AN20" s="83">
        <v>75</v>
      </c>
      <c r="AO20" s="83">
        <v>72.2</v>
      </c>
      <c r="AP20" s="83">
        <v>1.7310000000000001</v>
      </c>
      <c r="AQ20" s="83">
        <v>0</v>
      </c>
      <c r="AR20" s="83">
        <v>11</v>
      </c>
      <c r="AS20" s="83">
        <v>23</v>
      </c>
      <c r="AT20" s="83">
        <v>2</v>
      </c>
      <c r="AU20" s="83">
        <v>0</v>
      </c>
      <c r="AV20" s="83">
        <v>-9</v>
      </c>
    </row>
    <row r="21" spans="1:48" ht="27" thickBot="1">
      <c r="A21" s="78" t="s">
        <v>1242</v>
      </c>
      <c r="B21" t="s">
        <v>223</v>
      </c>
      <c r="C21" s="79">
        <v>323.60000000000002</v>
      </c>
      <c r="D21" s="79">
        <v>40.5</v>
      </c>
      <c r="E21" s="79">
        <v>57.4</v>
      </c>
      <c r="F21" s="79">
        <v>1.742</v>
      </c>
      <c r="G21" s="79">
        <f t="shared" si="0"/>
        <v>28</v>
      </c>
      <c r="H21" s="79">
        <f t="shared" si="1"/>
        <v>3</v>
      </c>
      <c r="I21" s="83">
        <v>1</v>
      </c>
      <c r="J21" s="83">
        <v>7</v>
      </c>
      <c r="K21" s="83">
        <v>34</v>
      </c>
      <c r="L21" s="83">
        <v>11</v>
      </c>
      <c r="M21" s="83">
        <v>1</v>
      </c>
      <c r="N21" s="83">
        <v>4</v>
      </c>
      <c r="O21" s="149">
        <f t="shared" si="2"/>
        <v>13</v>
      </c>
      <c r="P21" s="149">
        <f t="shared" si="3"/>
        <v>57</v>
      </c>
      <c r="Q21" s="78"/>
      <c r="R21" s="83"/>
      <c r="S21" s="83"/>
      <c r="T21" s="111"/>
      <c r="U21" s="82" t="s">
        <v>826</v>
      </c>
      <c r="V21" s="120">
        <v>0.94399999999999995</v>
      </c>
      <c r="W21" s="122" t="s">
        <v>845</v>
      </c>
      <c r="X21" s="82" t="s">
        <v>230</v>
      </c>
      <c r="Y21" s="82" t="s">
        <v>230</v>
      </c>
      <c r="Z21" s="82" t="s">
        <v>1242</v>
      </c>
      <c r="AA21" s="82" t="s">
        <v>1344</v>
      </c>
      <c r="AB21" s="130">
        <v>0.88900000000000001</v>
      </c>
      <c r="AC21" s="94" t="s">
        <v>160</v>
      </c>
      <c r="AD21" s="83">
        <v>318.2</v>
      </c>
      <c r="AE21" s="83">
        <v>71.400000000000006</v>
      </c>
      <c r="AF21" s="83">
        <v>72.2</v>
      </c>
      <c r="AG21" s="83">
        <v>1.8720000000000001</v>
      </c>
      <c r="AH21" s="83">
        <v>0</v>
      </c>
      <c r="AI21" s="83">
        <v>16</v>
      </c>
      <c r="AJ21" s="83">
        <v>33</v>
      </c>
      <c r="AK21" s="83">
        <v>4</v>
      </c>
      <c r="AL21" s="83">
        <v>1</v>
      </c>
      <c r="AM21" s="83">
        <v>-10</v>
      </c>
      <c r="AN21" s="83">
        <v>63</v>
      </c>
      <c r="AO21" s="83">
        <v>77.099999999999994</v>
      </c>
      <c r="AP21" s="83">
        <v>1.593</v>
      </c>
      <c r="AQ21" s="83">
        <v>0</v>
      </c>
      <c r="AR21" s="83">
        <v>13</v>
      </c>
      <c r="AS21" s="83">
        <v>18</v>
      </c>
      <c r="AT21" s="83">
        <v>4</v>
      </c>
      <c r="AU21" s="83">
        <v>0</v>
      </c>
      <c r="AV21" s="83">
        <v>-9</v>
      </c>
    </row>
    <row r="22" spans="1:48" ht="19.5" thickBot="1">
      <c r="A22" s="78" t="s">
        <v>1242</v>
      </c>
      <c r="B22" s="123" t="s">
        <v>257</v>
      </c>
      <c r="C22" s="79">
        <v>317.60000000000002</v>
      </c>
      <c r="D22" s="79">
        <v>38.1</v>
      </c>
      <c r="E22" s="79">
        <v>59.3</v>
      </c>
      <c r="F22" s="79">
        <v>1.875</v>
      </c>
      <c r="G22" s="79">
        <f t="shared" si="0"/>
        <v>22</v>
      </c>
      <c r="H22" s="79">
        <f t="shared" si="1"/>
        <v>46</v>
      </c>
      <c r="I22" s="83">
        <v>0</v>
      </c>
      <c r="J22" s="83">
        <v>8</v>
      </c>
      <c r="K22" s="83">
        <v>34</v>
      </c>
      <c r="L22" s="83">
        <v>11</v>
      </c>
      <c r="M22" s="83">
        <v>1</v>
      </c>
      <c r="N22" s="83">
        <v>5</v>
      </c>
      <c r="O22" s="149">
        <f t="shared" si="2"/>
        <v>23</v>
      </c>
      <c r="P22" s="149">
        <f t="shared" si="3"/>
        <v>60</v>
      </c>
      <c r="Q22" s="78"/>
      <c r="R22" s="83"/>
      <c r="S22" s="83"/>
      <c r="T22" s="111"/>
      <c r="U22" s="82" t="s">
        <v>826</v>
      </c>
      <c r="V22" s="117">
        <v>-4</v>
      </c>
      <c r="W22" s="122" t="s">
        <v>845</v>
      </c>
      <c r="X22" s="82" t="s">
        <v>230</v>
      </c>
      <c r="Y22" s="82" t="s">
        <v>230</v>
      </c>
      <c r="Z22" s="82" t="s">
        <v>1242</v>
      </c>
      <c r="AA22" s="82" t="s">
        <v>1344</v>
      </c>
      <c r="AB22" s="129">
        <v>-11</v>
      </c>
      <c r="AC22" s="94" t="s">
        <v>1238</v>
      </c>
      <c r="AD22" s="83">
        <v>307.8</v>
      </c>
      <c r="AE22" s="83">
        <v>76.2</v>
      </c>
      <c r="AF22" s="83">
        <v>77.8</v>
      </c>
      <c r="AG22" s="83">
        <v>1.714</v>
      </c>
      <c r="AH22" s="83">
        <v>0</v>
      </c>
      <c r="AI22" s="83">
        <v>18</v>
      </c>
      <c r="AJ22" s="83">
        <v>29</v>
      </c>
      <c r="AK22" s="83">
        <v>6</v>
      </c>
      <c r="AL22" s="83">
        <v>1</v>
      </c>
      <c r="AM22" s="83">
        <v>-10</v>
      </c>
      <c r="AN22" s="83">
        <v>71.400000000000006</v>
      </c>
      <c r="AO22" s="83">
        <v>75</v>
      </c>
      <c r="AP22" s="83">
        <v>1.63</v>
      </c>
      <c r="AQ22" s="83">
        <v>0</v>
      </c>
      <c r="AR22" s="83">
        <v>13</v>
      </c>
      <c r="AS22" s="83">
        <v>19</v>
      </c>
      <c r="AT22" s="83">
        <v>3</v>
      </c>
      <c r="AU22" s="83">
        <v>1</v>
      </c>
      <c r="AV22" s="83">
        <v>-8</v>
      </c>
    </row>
    <row r="23" spans="1:48" ht="15.75" thickBot="1">
      <c r="A23" s="78" t="s">
        <v>1242</v>
      </c>
      <c r="B23" t="s">
        <v>44</v>
      </c>
      <c r="C23" s="79">
        <v>312.60000000000002</v>
      </c>
      <c r="D23" s="79">
        <v>57.1</v>
      </c>
      <c r="E23" s="79">
        <v>64.8</v>
      </c>
      <c r="F23" s="79">
        <v>1.9710000000000001</v>
      </c>
      <c r="G23" s="79">
        <f t="shared" si="0"/>
        <v>7</v>
      </c>
      <c r="H23" s="79">
        <f t="shared" si="1"/>
        <v>66</v>
      </c>
      <c r="I23" s="83">
        <v>0</v>
      </c>
      <c r="J23" s="83">
        <v>4</v>
      </c>
      <c r="K23" s="83">
        <v>42</v>
      </c>
      <c r="L23" s="83">
        <v>7</v>
      </c>
      <c r="M23" s="83">
        <v>1</v>
      </c>
      <c r="N23" s="83">
        <v>5</v>
      </c>
      <c r="O23" s="149">
        <f t="shared" si="2"/>
        <v>32</v>
      </c>
      <c r="P23" s="149">
        <f t="shared" si="3"/>
        <v>9</v>
      </c>
      <c r="Q23" s="78"/>
      <c r="R23" s="83"/>
      <c r="S23" s="83"/>
      <c r="T23" s="111"/>
      <c r="U23" s="82" t="s">
        <v>826</v>
      </c>
      <c r="V23" s="118" t="s">
        <v>1338</v>
      </c>
      <c r="W23" s="122" t="s">
        <v>845</v>
      </c>
      <c r="X23" s="82" t="s">
        <v>230</v>
      </c>
      <c r="Y23" s="82" t="s">
        <v>230</v>
      </c>
      <c r="Z23" s="82" t="s">
        <v>1242</v>
      </c>
      <c r="AA23" s="82" t="s">
        <v>1344</v>
      </c>
      <c r="AB23" s="118" t="s">
        <v>1364</v>
      </c>
      <c r="AC23" s="94" t="s">
        <v>256</v>
      </c>
      <c r="AD23" s="83">
        <v>315.8</v>
      </c>
      <c r="AE23" s="83">
        <v>52.4</v>
      </c>
      <c r="AF23" s="83">
        <v>83.3</v>
      </c>
      <c r="AG23" s="83">
        <v>1.7330000000000001</v>
      </c>
      <c r="AH23" s="83">
        <v>1</v>
      </c>
      <c r="AI23" s="83">
        <v>12</v>
      </c>
      <c r="AJ23" s="83">
        <v>37</v>
      </c>
      <c r="AK23" s="83">
        <v>4</v>
      </c>
      <c r="AL23" s="83">
        <v>0</v>
      </c>
      <c r="AM23" s="83">
        <v>-10</v>
      </c>
      <c r="AN23" s="83">
        <v>57.1</v>
      </c>
      <c r="AO23" s="83">
        <v>83.3</v>
      </c>
      <c r="AP23" s="83">
        <v>1.7330000000000001</v>
      </c>
      <c r="AQ23" s="83">
        <v>1</v>
      </c>
      <c r="AR23" s="83">
        <v>8</v>
      </c>
      <c r="AS23" s="83">
        <v>25</v>
      </c>
      <c r="AT23" s="83">
        <v>2</v>
      </c>
      <c r="AU23" s="83">
        <v>0</v>
      </c>
      <c r="AV23" s="83">
        <v>-8</v>
      </c>
    </row>
    <row r="24" spans="1:48" ht="24.75" thickBot="1">
      <c r="A24" s="78" t="s">
        <v>1242</v>
      </c>
      <c r="B24" t="s">
        <v>55</v>
      </c>
      <c r="C24" s="79">
        <v>317.5</v>
      </c>
      <c r="D24" s="79">
        <v>52.4</v>
      </c>
      <c r="E24" s="79">
        <v>66.7</v>
      </c>
      <c r="F24" s="79">
        <v>1.917</v>
      </c>
      <c r="G24" s="79">
        <f t="shared" si="0"/>
        <v>5</v>
      </c>
      <c r="H24" s="79">
        <f t="shared" si="1"/>
        <v>54</v>
      </c>
      <c r="I24" s="83">
        <v>1</v>
      </c>
      <c r="J24" s="83">
        <v>5</v>
      </c>
      <c r="K24" s="83">
        <v>38</v>
      </c>
      <c r="L24" s="83">
        <v>8</v>
      </c>
      <c r="M24" s="83">
        <v>2</v>
      </c>
      <c r="N24" s="83">
        <v>5</v>
      </c>
      <c r="O24" s="149">
        <f t="shared" si="2"/>
        <v>24</v>
      </c>
      <c r="P24" s="149">
        <f t="shared" si="3"/>
        <v>20</v>
      </c>
      <c r="Q24" s="78"/>
      <c r="R24" s="83"/>
      <c r="S24" s="83"/>
      <c r="T24" s="111"/>
      <c r="U24" s="82" t="s">
        <v>826</v>
      </c>
      <c r="V24" s="113" t="s">
        <v>1339</v>
      </c>
      <c r="W24" s="122" t="s">
        <v>845</v>
      </c>
      <c r="X24" s="82" t="s">
        <v>230</v>
      </c>
      <c r="Y24" s="82" t="s">
        <v>230</v>
      </c>
      <c r="Z24" s="82" t="s">
        <v>1242</v>
      </c>
      <c r="AA24" s="82" t="s">
        <v>232</v>
      </c>
      <c r="AB24" s="127" t="s">
        <v>1339</v>
      </c>
      <c r="AC24" s="94" t="s">
        <v>380</v>
      </c>
      <c r="AD24" s="83">
        <v>301.39999999999998</v>
      </c>
      <c r="AE24" s="83">
        <v>76.2</v>
      </c>
      <c r="AF24" s="83">
        <v>70.400000000000006</v>
      </c>
      <c r="AG24" s="83">
        <v>1.6579999999999999</v>
      </c>
      <c r="AH24" s="83">
        <v>0</v>
      </c>
      <c r="AI24" s="83">
        <v>18</v>
      </c>
      <c r="AJ24" s="83">
        <v>29</v>
      </c>
      <c r="AK24" s="83">
        <v>6</v>
      </c>
      <c r="AL24" s="83">
        <v>1</v>
      </c>
      <c r="AM24" s="83">
        <v>-10</v>
      </c>
      <c r="AN24" s="83">
        <v>71.400000000000006</v>
      </c>
      <c r="AO24" s="83">
        <v>75</v>
      </c>
      <c r="AP24" s="83">
        <v>1.63</v>
      </c>
      <c r="AQ24" s="83">
        <v>0</v>
      </c>
      <c r="AR24" s="83">
        <v>13</v>
      </c>
      <c r="AS24" s="83">
        <v>18</v>
      </c>
      <c r="AT24" s="83">
        <v>5</v>
      </c>
      <c r="AU24" s="83">
        <v>0</v>
      </c>
      <c r="AV24" s="83">
        <v>-8</v>
      </c>
    </row>
    <row r="25" spans="1:48" ht="18.75" thickBot="1">
      <c r="A25" s="78" t="s">
        <v>1242</v>
      </c>
      <c r="B25" t="s">
        <v>60</v>
      </c>
      <c r="C25" s="79">
        <v>308.60000000000002</v>
      </c>
      <c r="D25" s="79">
        <v>42.9</v>
      </c>
      <c r="E25" s="79">
        <v>57.4</v>
      </c>
      <c r="F25" s="79">
        <v>1.806</v>
      </c>
      <c r="G25" s="79">
        <f t="shared" si="0"/>
        <v>28</v>
      </c>
      <c r="H25" s="79">
        <f t="shared" si="1"/>
        <v>19</v>
      </c>
      <c r="I25" s="83">
        <v>0</v>
      </c>
      <c r="J25" s="83">
        <v>7</v>
      </c>
      <c r="K25" s="83">
        <v>35</v>
      </c>
      <c r="L25" s="83">
        <v>12</v>
      </c>
      <c r="M25" s="83">
        <v>0</v>
      </c>
      <c r="N25" s="83">
        <v>5</v>
      </c>
      <c r="O25" s="149">
        <f t="shared" si="2"/>
        <v>47</v>
      </c>
      <c r="P25" s="149">
        <f t="shared" si="3"/>
        <v>48</v>
      </c>
      <c r="Q25" s="78"/>
      <c r="R25" s="83"/>
      <c r="S25" s="83"/>
      <c r="T25" s="111"/>
      <c r="U25" s="82" t="s">
        <v>826</v>
      </c>
      <c r="V25" s="114"/>
      <c r="W25" s="122" t="s">
        <v>845</v>
      </c>
      <c r="X25" s="82" t="s">
        <v>230</v>
      </c>
      <c r="Y25" s="82" t="s">
        <v>230</v>
      </c>
      <c r="Z25" s="82" t="s">
        <v>1242</v>
      </c>
      <c r="AA25" s="82" t="s">
        <v>232</v>
      </c>
      <c r="AB25" s="114"/>
      <c r="AC25" s="94" t="s">
        <v>1235</v>
      </c>
      <c r="AD25" s="83">
        <v>313.3</v>
      </c>
      <c r="AE25" s="83">
        <v>59.5</v>
      </c>
      <c r="AF25" s="83">
        <v>75.900000000000006</v>
      </c>
      <c r="AG25" s="83">
        <v>1.8049999999999999</v>
      </c>
      <c r="AH25" s="83">
        <v>0</v>
      </c>
      <c r="AI25" s="83">
        <v>13</v>
      </c>
      <c r="AJ25" s="83">
        <v>38</v>
      </c>
      <c r="AK25" s="83">
        <v>3</v>
      </c>
      <c r="AL25" s="83">
        <v>0</v>
      </c>
      <c r="AM25" s="83">
        <v>-10</v>
      </c>
      <c r="AN25" s="83">
        <v>60.7</v>
      </c>
      <c r="AO25" s="83">
        <v>80.599999999999994</v>
      </c>
      <c r="AP25" s="83">
        <v>1.655</v>
      </c>
      <c r="AQ25" s="83">
        <v>0</v>
      </c>
      <c r="AR25" s="83">
        <v>12</v>
      </c>
      <c r="AS25" s="83">
        <v>20</v>
      </c>
      <c r="AT25" s="83">
        <v>4</v>
      </c>
      <c r="AU25" s="83">
        <v>0</v>
      </c>
      <c r="AV25" s="83">
        <v>-8</v>
      </c>
    </row>
    <row r="26" spans="1:48" ht="15.75" thickBot="1">
      <c r="A26" s="78" t="s">
        <v>1242</v>
      </c>
      <c r="B26" t="s">
        <v>294</v>
      </c>
      <c r="C26" s="79">
        <v>319.7</v>
      </c>
      <c r="D26" s="79">
        <v>52.4</v>
      </c>
      <c r="E26" s="79">
        <v>53.7</v>
      </c>
      <c r="F26" s="79">
        <v>1.966</v>
      </c>
      <c r="G26" s="79">
        <f t="shared" si="0"/>
        <v>48</v>
      </c>
      <c r="H26" s="79">
        <f t="shared" si="1"/>
        <v>65</v>
      </c>
      <c r="I26" s="83">
        <v>0</v>
      </c>
      <c r="J26" s="83">
        <v>5</v>
      </c>
      <c r="K26" s="83">
        <v>39</v>
      </c>
      <c r="L26" s="83">
        <v>10</v>
      </c>
      <c r="M26" s="83">
        <v>0</v>
      </c>
      <c r="N26" s="83">
        <v>5</v>
      </c>
      <c r="O26" s="149">
        <f t="shared" si="2"/>
        <v>20</v>
      </c>
      <c r="P26" s="149">
        <f t="shared" si="3"/>
        <v>20</v>
      </c>
      <c r="Q26" s="78"/>
      <c r="R26" s="83"/>
      <c r="S26" s="83"/>
      <c r="T26" s="111"/>
      <c r="U26" s="82" t="s">
        <v>1230</v>
      </c>
      <c r="V26" s="115"/>
      <c r="W26" s="122" t="s">
        <v>845</v>
      </c>
      <c r="X26" s="82" t="s">
        <v>230</v>
      </c>
      <c r="Y26" s="82" t="s">
        <v>1230</v>
      </c>
      <c r="Z26" s="82" t="s">
        <v>1242</v>
      </c>
      <c r="AA26" s="82" t="s">
        <v>232</v>
      </c>
      <c r="AB26" s="115"/>
      <c r="AC26" s="94" t="s">
        <v>1325</v>
      </c>
      <c r="AD26" s="83">
        <v>292.89999999999998</v>
      </c>
      <c r="AE26" s="83">
        <v>73.8</v>
      </c>
      <c r="AF26" s="83">
        <v>81.5</v>
      </c>
      <c r="AG26" s="83">
        <v>1.6819999999999999</v>
      </c>
      <c r="AH26" s="83">
        <v>1</v>
      </c>
      <c r="AI26" s="83">
        <v>13</v>
      </c>
      <c r="AJ26" s="83">
        <v>36</v>
      </c>
      <c r="AK26" s="83">
        <v>3</v>
      </c>
      <c r="AL26" s="83">
        <v>1</v>
      </c>
      <c r="AM26" s="83">
        <v>-10</v>
      </c>
      <c r="AN26" s="83">
        <v>60.7</v>
      </c>
      <c r="AO26" s="83">
        <v>69.400000000000006</v>
      </c>
      <c r="AP26" s="83">
        <v>1.76</v>
      </c>
      <c r="AQ26" s="83">
        <v>0</v>
      </c>
      <c r="AR26" s="83">
        <v>13</v>
      </c>
      <c r="AS26" s="83">
        <v>18</v>
      </c>
      <c r="AT26" s="83">
        <v>5</v>
      </c>
      <c r="AU26" s="83">
        <v>0</v>
      </c>
      <c r="AV26" s="83">
        <v>-8</v>
      </c>
    </row>
    <row r="27" spans="1:48" ht="36.75" thickBot="1">
      <c r="A27" s="78" t="s">
        <v>1242</v>
      </c>
      <c r="B27" t="s">
        <v>267</v>
      </c>
      <c r="C27" s="79">
        <v>314.89999999999998</v>
      </c>
      <c r="D27" s="79">
        <v>47.6</v>
      </c>
      <c r="E27" s="79">
        <v>53.7</v>
      </c>
      <c r="F27" s="79">
        <v>1.8620000000000001</v>
      </c>
      <c r="G27" s="79">
        <f t="shared" si="0"/>
        <v>48</v>
      </c>
      <c r="H27" s="79">
        <f t="shared" si="1"/>
        <v>40</v>
      </c>
      <c r="I27" s="83">
        <v>0</v>
      </c>
      <c r="J27" s="83">
        <v>7</v>
      </c>
      <c r="K27" s="83">
        <v>36</v>
      </c>
      <c r="L27" s="83">
        <v>9</v>
      </c>
      <c r="M27" s="83">
        <v>2</v>
      </c>
      <c r="N27" s="83">
        <v>6</v>
      </c>
      <c r="O27" s="149">
        <f t="shared" si="2"/>
        <v>27</v>
      </c>
      <c r="P27" s="149">
        <f t="shared" si="3"/>
        <v>32</v>
      </c>
      <c r="Q27" s="78"/>
      <c r="R27" s="83"/>
      <c r="S27" s="83"/>
      <c r="T27" s="111"/>
      <c r="U27" s="82" t="s">
        <v>1230</v>
      </c>
      <c r="V27" s="115" t="s">
        <v>294</v>
      </c>
      <c r="W27" s="122" t="s">
        <v>122</v>
      </c>
      <c r="X27" s="82" t="s">
        <v>230</v>
      </c>
      <c r="Y27" s="82" t="s">
        <v>1230</v>
      </c>
      <c r="Z27" s="82" t="s">
        <v>1242</v>
      </c>
      <c r="AA27" s="82" t="s">
        <v>232</v>
      </c>
      <c r="AB27" s="115" t="s">
        <v>152</v>
      </c>
      <c r="AC27" s="94" t="s">
        <v>265</v>
      </c>
      <c r="AD27" s="83">
        <v>301.7</v>
      </c>
      <c r="AE27" s="83">
        <v>58.5</v>
      </c>
      <c r="AF27" s="83">
        <v>73.599999999999994</v>
      </c>
      <c r="AG27" s="83">
        <v>1.6919999999999999</v>
      </c>
      <c r="AH27" s="83">
        <v>0</v>
      </c>
      <c r="AI27" s="83">
        <v>15</v>
      </c>
      <c r="AJ27" s="83">
        <v>34</v>
      </c>
      <c r="AK27" s="83">
        <v>3</v>
      </c>
      <c r="AL27" s="83">
        <v>1</v>
      </c>
      <c r="AM27" s="83">
        <v>-10</v>
      </c>
      <c r="AN27" s="83">
        <v>46.4</v>
      </c>
      <c r="AO27" s="83">
        <v>77.8</v>
      </c>
      <c r="AP27" s="83">
        <v>1.679</v>
      </c>
      <c r="AQ27" s="83">
        <v>1</v>
      </c>
      <c r="AR27" s="83">
        <v>9</v>
      </c>
      <c r="AS27" s="83">
        <v>23</v>
      </c>
      <c r="AT27" s="83">
        <v>3</v>
      </c>
      <c r="AU27" s="83">
        <v>0</v>
      </c>
      <c r="AV27" s="83">
        <v>-8</v>
      </c>
    </row>
    <row r="28" spans="1:48" ht="27" thickBot="1">
      <c r="A28" s="78" t="s">
        <v>1242</v>
      </c>
      <c r="B28" t="s">
        <v>262</v>
      </c>
      <c r="C28" s="79">
        <v>303</v>
      </c>
      <c r="D28" s="79">
        <v>54.8</v>
      </c>
      <c r="E28" s="79">
        <v>59.3</v>
      </c>
      <c r="F28" s="79">
        <v>1.8129999999999999</v>
      </c>
      <c r="G28" s="79">
        <f t="shared" si="0"/>
        <v>22</v>
      </c>
      <c r="H28" s="79">
        <f t="shared" si="1"/>
        <v>21</v>
      </c>
      <c r="I28" s="83">
        <v>0</v>
      </c>
      <c r="J28" s="83">
        <v>7</v>
      </c>
      <c r="K28" s="83">
        <v>36</v>
      </c>
      <c r="L28" s="83">
        <v>9</v>
      </c>
      <c r="M28" s="83">
        <v>2</v>
      </c>
      <c r="N28" s="83">
        <v>6</v>
      </c>
      <c r="O28" s="149">
        <f t="shared" si="2"/>
        <v>59</v>
      </c>
      <c r="P28" s="149">
        <f t="shared" si="3"/>
        <v>12</v>
      </c>
      <c r="Q28" s="78"/>
      <c r="R28" s="83"/>
      <c r="S28" s="83"/>
      <c r="T28" s="111"/>
      <c r="U28" s="82" t="s">
        <v>1230</v>
      </c>
      <c r="V28" s="116">
        <v>1.385</v>
      </c>
      <c r="W28" s="122" t="s">
        <v>122</v>
      </c>
      <c r="X28" s="82" t="s">
        <v>230</v>
      </c>
      <c r="Y28" s="82" t="s">
        <v>1230</v>
      </c>
      <c r="Z28" s="82" t="s">
        <v>1242</v>
      </c>
      <c r="AA28" s="82" t="s">
        <v>232</v>
      </c>
      <c r="AB28" s="128">
        <v>1.538</v>
      </c>
      <c r="AC28" s="94" t="s">
        <v>1269</v>
      </c>
      <c r="AD28" s="83">
        <v>300.7</v>
      </c>
      <c r="AE28" s="83">
        <v>61.9</v>
      </c>
      <c r="AF28" s="83">
        <v>72.2</v>
      </c>
      <c r="AG28" s="83">
        <v>1.667</v>
      </c>
      <c r="AH28" s="83">
        <v>0</v>
      </c>
      <c r="AI28" s="83">
        <v>17</v>
      </c>
      <c r="AJ28" s="83">
        <v>29</v>
      </c>
      <c r="AK28" s="83">
        <v>8</v>
      </c>
      <c r="AL28" s="83">
        <v>0</v>
      </c>
      <c r="AM28" s="83">
        <v>-9</v>
      </c>
      <c r="AN28" s="83">
        <v>75</v>
      </c>
      <c r="AO28" s="83">
        <v>86.1</v>
      </c>
      <c r="AP28" s="83">
        <v>1.774</v>
      </c>
      <c r="AQ28" s="83">
        <v>0</v>
      </c>
      <c r="AR28" s="83">
        <v>8</v>
      </c>
      <c r="AS28" s="83">
        <v>28</v>
      </c>
      <c r="AT28" s="83">
        <v>0</v>
      </c>
      <c r="AU28" s="83">
        <v>0</v>
      </c>
      <c r="AV28" s="83">
        <v>-8</v>
      </c>
    </row>
    <row r="29" spans="1:48" ht="15.75" thickBot="1">
      <c r="A29" s="78" t="s">
        <v>1242</v>
      </c>
      <c r="B29" t="s">
        <v>160</v>
      </c>
      <c r="C29" s="79">
        <v>323.2</v>
      </c>
      <c r="D29" s="79">
        <v>54.8</v>
      </c>
      <c r="E29" s="79">
        <v>57.4</v>
      </c>
      <c r="F29" s="79">
        <v>1.9350000000000001</v>
      </c>
      <c r="G29" s="79">
        <f t="shared" si="0"/>
        <v>28</v>
      </c>
      <c r="H29" s="79">
        <f t="shared" si="1"/>
        <v>60</v>
      </c>
      <c r="I29" s="83">
        <v>0</v>
      </c>
      <c r="J29" s="83">
        <v>5</v>
      </c>
      <c r="K29" s="83">
        <v>38</v>
      </c>
      <c r="L29" s="83">
        <v>11</v>
      </c>
      <c r="M29" s="83">
        <v>0</v>
      </c>
      <c r="N29" s="83">
        <v>6</v>
      </c>
      <c r="O29" s="149">
        <f t="shared" si="2"/>
        <v>15</v>
      </c>
      <c r="P29" s="149">
        <f t="shared" si="3"/>
        <v>12</v>
      </c>
      <c r="Q29" s="78"/>
      <c r="R29" s="83"/>
      <c r="S29" s="83"/>
      <c r="T29" s="111"/>
      <c r="U29" s="82" t="s">
        <v>1230</v>
      </c>
      <c r="V29" s="117">
        <v>-4</v>
      </c>
      <c r="W29" s="122" t="s">
        <v>122</v>
      </c>
      <c r="X29" s="82">
        <v>20</v>
      </c>
      <c r="Y29" s="82" t="s">
        <v>1230</v>
      </c>
      <c r="Z29" s="82" t="s">
        <v>1242</v>
      </c>
      <c r="AA29" s="82" t="s">
        <v>232</v>
      </c>
      <c r="AB29" s="129">
        <v>-9</v>
      </c>
      <c r="AC29" s="94" t="s">
        <v>1355</v>
      </c>
      <c r="AD29" s="83">
        <v>278.60000000000002</v>
      </c>
      <c r="AE29" s="83">
        <v>85.7</v>
      </c>
      <c r="AF29" s="83">
        <v>77.8</v>
      </c>
      <c r="AG29" s="83">
        <v>1.69</v>
      </c>
      <c r="AH29" s="83">
        <v>1</v>
      </c>
      <c r="AI29" s="83">
        <v>12</v>
      </c>
      <c r="AJ29" s="83">
        <v>36</v>
      </c>
      <c r="AK29" s="83">
        <v>5</v>
      </c>
      <c r="AL29" s="83">
        <v>0</v>
      </c>
      <c r="AM29" s="83">
        <v>-9</v>
      </c>
      <c r="AN29" s="83">
        <v>60.7</v>
      </c>
      <c r="AO29" s="83">
        <v>75</v>
      </c>
      <c r="AP29" s="83">
        <v>1.704</v>
      </c>
      <c r="AQ29" s="83">
        <v>0</v>
      </c>
      <c r="AR29" s="83">
        <v>10</v>
      </c>
      <c r="AS29" s="83">
        <v>24</v>
      </c>
      <c r="AT29" s="83">
        <v>2</v>
      </c>
      <c r="AU29" s="83">
        <v>0</v>
      </c>
      <c r="AV29" s="83">
        <v>-8</v>
      </c>
    </row>
    <row r="30" spans="1:48" ht="15.75" thickBot="1">
      <c r="A30" s="78" t="s">
        <v>1242</v>
      </c>
      <c r="B30" t="s">
        <v>1374</v>
      </c>
      <c r="C30" s="79">
        <v>298.39999999999998</v>
      </c>
      <c r="D30" s="79">
        <v>42.9</v>
      </c>
      <c r="E30" s="79">
        <v>61.1</v>
      </c>
      <c r="F30" s="79">
        <v>1.8480000000000001</v>
      </c>
      <c r="G30" s="79">
        <f t="shared" si="0"/>
        <v>19</v>
      </c>
      <c r="H30" s="79">
        <f t="shared" si="1"/>
        <v>34</v>
      </c>
      <c r="I30" s="83">
        <v>0</v>
      </c>
      <c r="J30" s="83">
        <v>6</v>
      </c>
      <c r="K30" s="83">
        <v>36</v>
      </c>
      <c r="L30" s="83">
        <v>12</v>
      </c>
      <c r="M30" s="83">
        <v>0</v>
      </c>
      <c r="N30" s="83">
        <v>6</v>
      </c>
      <c r="O30" s="149">
        <f t="shared" si="2"/>
        <v>63</v>
      </c>
      <c r="P30" s="149">
        <f t="shared" si="3"/>
        <v>48</v>
      </c>
      <c r="Q30" s="78"/>
      <c r="R30" s="83"/>
      <c r="S30" s="83"/>
      <c r="T30" s="111"/>
      <c r="U30" s="82" t="s">
        <v>1230</v>
      </c>
      <c r="V30" s="118" t="s">
        <v>1338</v>
      </c>
      <c r="W30" s="122" t="s">
        <v>122</v>
      </c>
      <c r="X30" s="82" t="s">
        <v>846</v>
      </c>
      <c r="Y30" s="82" t="s">
        <v>1230</v>
      </c>
      <c r="Z30" s="82" t="s">
        <v>1242</v>
      </c>
      <c r="AA30" s="82" t="s">
        <v>232</v>
      </c>
      <c r="AB30" s="118" t="s">
        <v>1365</v>
      </c>
      <c r="AC30" s="94" t="s">
        <v>181</v>
      </c>
      <c r="AD30" s="83">
        <v>307.2</v>
      </c>
      <c r="AE30" s="83">
        <v>59.5</v>
      </c>
      <c r="AF30" s="83">
        <v>70.400000000000006</v>
      </c>
      <c r="AG30" s="83">
        <v>1.7629999999999999</v>
      </c>
      <c r="AH30" s="83">
        <v>0</v>
      </c>
      <c r="AI30" s="83">
        <v>15</v>
      </c>
      <c r="AJ30" s="83">
        <v>34</v>
      </c>
      <c r="AK30" s="83">
        <v>4</v>
      </c>
      <c r="AL30" s="83">
        <v>1</v>
      </c>
      <c r="AM30" s="83">
        <v>-9</v>
      </c>
      <c r="AN30" s="83">
        <v>75</v>
      </c>
      <c r="AO30" s="83">
        <v>77.8</v>
      </c>
      <c r="AP30" s="83">
        <v>1.714</v>
      </c>
      <c r="AQ30" s="83">
        <v>0</v>
      </c>
      <c r="AR30" s="83">
        <v>11</v>
      </c>
      <c r="AS30" s="83">
        <v>22</v>
      </c>
      <c r="AT30" s="83">
        <v>3</v>
      </c>
      <c r="AU30" s="83">
        <v>0</v>
      </c>
      <c r="AV30" s="83">
        <v>-8</v>
      </c>
    </row>
    <row r="31" spans="1:48" ht="15.75" thickBot="1">
      <c r="A31" s="78" t="s">
        <v>1232</v>
      </c>
      <c r="B31" t="s">
        <v>96</v>
      </c>
      <c r="C31" s="79">
        <v>309.2</v>
      </c>
      <c r="D31" s="79">
        <v>40.5</v>
      </c>
      <c r="E31" s="79">
        <v>59.3</v>
      </c>
      <c r="F31" s="79">
        <v>1.75</v>
      </c>
      <c r="G31" s="79">
        <f t="shared" si="0"/>
        <v>22</v>
      </c>
      <c r="H31" s="79">
        <f t="shared" si="1"/>
        <v>4</v>
      </c>
      <c r="I31" s="83">
        <v>0</v>
      </c>
      <c r="J31" s="83">
        <v>8</v>
      </c>
      <c r="K31" s="83">
        <v>33</v>
      </c>
      <c r="L31" s="83">
        <v>12</v>
      </c>
      <c r="M31" s="83">
        <v>1</v>
      </c>
      <c r="N31" s="83">
        <v>6</v>
      </c>
      <c r="O31" s="149">
        <f t="shared" si="2"/>
        <v>45</v>
      </c>
      <c r="P31" s="149">
        <f t="shared" si="3"/>
        <v>57</v>
      </c>
      <c r="Q31" s="78"/>
      <c r="R31" s="83"/>
      <c r="S31" s="83"/>
      <c r="T31" s="111"/>
      <c r="U31" s="82" t="s">
        <v>1230</v>
      </c>
      <c r="V31" s="96" t="s">
        <v>108</v>
      </c>
      <c r="W31" s="122" t="s">
        <v>122</v>
      </c>
      <c r="X31" s="82" t="s">
        <v>846</v>
      </c>
      <c r="Y31" s="82" t="s">
        <v>1232</v>
      </c>
      <c r="Z31" s="82" t="s">
        <v>1242</v>
      </c>
      <c r="AA31" s="82" t="s">
        <v>232</v>
      </c>
      <c r="AB31" s="96" t="s">
        <v>108</v>
      </c>
      <c r="AC31" s="94" t="s">
        <v>184</v>
      </c>
      <c r="AD31" s="83">
        <v>309.2</v>
      </c>
      <c r="AE31" s="83">
        <v>57.1</v>
      </c>
      <c r="AF31" s="83">
        <v>75.900000000000006</v>
      </c>
      <c r="AG31" s="83">
        <v>1.732</v>
      </c>
      <c r="AH31" s="83">
        <v>0</v>
      </c>
      <c r="AI31" s="83">
        <v>15</v>
      </c>
      <c r="AJ31" s="83">
        <v>35</v>
      </c>
      <c r="AK31" s="83">
        <v>2</v>
      </c>
      <c r="AL31" s="83">
        <v>2</v>
      </c>
      <c r="AM31" s="83">
        <v>-9</v>
      </c>
      <c r="AN31" s="83">
        <v>57.1</v>
      </c>
      <c r="AO31" s="83">
        <v>66.7</v>
      </c>
      <c r="AP31" s="83">
        <v>1.708</v>
      </c>
      <c r="AQ31" s="83">
        <v>1</v>
      </c>
      <c r="AR31" s="83">
        <v>7</v>
      </c>
      <c r="AS31" s="83">
        <v>27</v>
      </c>
      <c r="AT31" s="83">
        <v>1</v>
      </c>
      <c r="AU31" s="83">
        <v>0</v>
      </c>
      <c r="AV31" s="83">
        <v>-8</v>
      </c>
    </row>
    <row r="32" spans="1:48" ht="15.75" thickBot="1">
      <c r="A32" s="78" t="s">
        <v>1232</v>
      </c>
      <c r="B32" t="s">
        <v>1271</v>
      </c>
      <c r="C32" s="79">
        <v>323.2</v>
      </c>
      <c r="D32" s="79">
        <v>42.9</v>
      </c>
      <c r="E32" s="79">
        <v>57.4</v>
      </c>
      <c r="F32" s="79">
        <v>1.774</v>
      </c>
      <c r="G32" s="79">
        <f t="shared" si="0"/>
        <v>28</v>
      </c>
      <c r="H32" s="79">
        <f t="shared" si="1"/>
        <v>9</v>
      </c>
      <c r="I32" s="83">
        <v>0</v>
      </c>
      <c r="J32" s="83">
        <v>9</v>
      </c>
      <c r="K32" s="83">
        <v>32</v>
      </c>
      <c r="L32" s="83">
        <v>11</v>
      </c>
      <c r="M32" s="83">
        <v>2</v>
      </c>
      <c r="N32" s="83">
        <v>6</v>
      </c>
      <c r="O32" s="149">
        <f t="shared" si="2"/>
        <v>15</v>
      </c>
      <c r="P32" s="149">
        <f t="shared" si="3"/>
        <v>48</v>
      </c>
      <c r="Q32" s="78"/>
      <c r="R32" s="83"/>
      <c r="S32" s="83"/>
      <c r="T32" s="111"/>
      <c r="U32" s="82" t="s">
        <v>1230</v>
      </c>
      <c r="V32" s="82" t="s">
        <v>1229</v>
      </c>
      <c r="W32" s="122" t="s">
        <v>122</v>
      </c>
      <c r="X32" s="82" t="s">
        <v>846</v>
      </c>
      <c r="Y32" s="82" t="s">
        <v>1232</v>
      </c>
      <c r="Z32" s="82" t="s">
        <v>1359</v>
      </c>
      <c r="AA32" s="82" t="s">
        <v>232</v>
      </c>
      <c r="AB32" s="82" t="s">
        <v>1229</v>
      </c>
      <c r="AC32" s="94" t="s">
        <v>152</v>
      </c>
      <c r="AD32" s="83">
        <v>295.89999999999998</v>
      </c>
      <c r="AE32" s="83">
        <v>66.7</v>
      </c>
      <c r="AF32" s="83">
        <v>72.2</v>
      </c>
      <c r="AG32" s="83">
        <v>1.538</v>
      </c>
      <c r="AH32" s="83">
        <v>1</v>
      </c>
      <c r="AI32" s="83">
        <v>16</v>
      </c>
      <c r="AJ32" s="83">
        <v>29</v>
      </c>
      <c r="AK32" s="83">
        <v>7</v>
      </c>
      <c r="AL32" s="83">
        <v>1</v>
      </c>
      <c r="AM32" s="83">
        <v>-9</v>
      </c>
      <c r="AN32" s="83">
        <v>57.1</v>
      </c>
      <c r="AO32" s="83">
        <v>77.8</v>
      </c>
      <c r="AP32" s="83">
        <v>1.643</v>
      </c>
      <c r="AQ32" s="83">
        <v>0</v>
      </c>
      <c r="AR32" s="83">
        <v>12</v>
      </c>
      <c r="AS32" s="83">
        <v>20</v>
      </c>
      <c r="AT32" s="83">
        <v>4</v>
      </c>
      <c r="AU32" s="83">
        <v>0</v>
      </c>
      <c r="AV32" s="83">
        <v>-8</v>
      </c>
    </row>
    <row r="33" spans="1:48" ht="15.75" thickBot="1">
      <c r="A33" s="78" t="s">
        <v>1232</v>
      </c>
      <c r="B33" t="s">
        <v>290</v>
      </c>
      <c r="C33" s="79">
        <v>330.8</v>
      </c>
      <c r="D33" s="79">
        <v>31</v>
      </c>
      <c r="E33" s="79">
        <v>57.4</v>
      </c>
      <c r="F33" s="79">
        <v>1.9350000000000001</v>
      </c>
      <c r="G33" s="79">
        <f t="shared" si="0"/>
        <v>28</v>
      </c>
      <c r="H33" s="79">
        <f t="shared" si="1"/>
        <v>60</v>
      </c>
      <c r="I33" s="83">
        <v>0</v>
      </c>
      <c r="J33" s="83">
        <v>3</v>
      </c>
      <c r="K33" s="83">
        <v>42</v>
      </c>
      <c r="L33" s="83">
        <v>9</v>
      </c>
      <c r="M33" s="83">
        <v>0</v>
      </c>
      <c r="N33" s="83">
        <v>6</v>
      </c>
      <c r="O33" s="149">
        <f t="shared" si="2"/>
        <v>6</v>
      </c>
      <c r="P33" s="149">
        <f t="shared" si="3"/>
        <v>66</v>
      </c>
      <c r="Q33" s="78"/>
      <c r="R33" s="83"/>
      <c r="S33" s="83"/>
      <c r="T33" s="111"/>
      <c r="U33" s="82" t="s">
        <v>1230</v>
      </c>
      <c r="V33" s="82" t="s">
        <v>1229</v>
      </c>
      <c r="W33" s="122" t="s">
        <v>122</v>
      </c>
      <c r="X33" s="82" t="s">
        <v>846</v>
      </c>
      <c r="Y33" s="82" t="s">
        <v>1232</v>
      </c>
      <c r="Z33" s="82" t="s">
        <v>1359</v>
      </c>
      <c r="AA33" s="82" t="s">
        <v>232</v>
      </c>
      <c r="AB33" s="82" t="s">
        <v>1229</v>
      </c>
      <c r="AC33" s="94" t="s">
        <v>273</v>
      </c>
      <c r="AD33" s="83">
        <v>303.60000000000002</v>
      </c>
      <c r="AE33" s="83">
        <v>66.7</v>
      </c>
      <c r="AF33" s="83">
        <v>75.900000000000006</v>
      </c>
      <c r="AG33" s="83">
        <v>1.732</v>
      </c>
      <c r="AH33" s="83">
        <v>0</v>
      </c>
      <c r="AI33" s="83">
        <v>18</v>
      </c>
      <c r="AJ33" s="83">
        <v>27</v>
      </c>
      <c r="AK33" s="83">
        <v>9</v>
      </c>
      <c r="AL33" s="83">
        <v>0</v>
      </c>
      <c r="AM33" s="83">
        <v>-9</v>
      </c>
      <c r="AN33" s="83">
        <v>64.3</v>
      </c>
      <c r="AO33" s="83">
        <v>80.599999999999994</v>
      </c>
      <c r="AP33" s="83">
        <v>1.724</v>
      </c>
      <c r="AQ33" s="83">
        <v>0</v>
      </c>
      <c r="AR33" s="83">
        <v>9</v>
      </c>
      <c r="AS33" s="83">
        <v>26</v>
      </c>
      <c r="AT33" s="83">
        <v>1</v>
      </c>
      <c r="AU33" s="83">
        <v>0</v>
      </c>
      <c r="AV33" s="83">
        <v>-8</v>
      </c>
    </row>
    <row r="34" spans="1:48" ht="15.75" thickBot="1">
      <c r="A34" s="78" t="s">
        <v>1232</v>
      </c>
      <c r="B34" t="s">
        <v>1235</v>
      </c>
      <c r="C34" s="79">
        <v>310.39999999999998</v>
      </c>
      <c r="D34" s="79">
        <v>54.8</v>
      </c>
      <c r="E34" s="79">
        <v>59.3</v>
      </c>
      <c r="F34" s="79">
        <v>1.875</v>
      </c>
      <c r="G34" s="79">
        <f t="shared" si="0"/>
        <v>22</v>
      </c>
      <c r="H34" s="79">
        <f t="shared" si="1"/>
        <v>46</v>
      </c>
      <c r="I34" s="83">
        <v>0</v>
      </c>
      <c r="J34" s="83">
        <v>6</v>
      </c>
      <c r="K34" s="83">
        <v>39</v>
      </c>
      <c r="L34" s="83">
        <v>7</v>
      </c>
      <c r="M34" s="83">
        <v>1</v>
      </c>
      <c r="N34" s="83">
        <v>6</v>
      </c>
      <c r="O34" s="149">
        <f t="shared" si="2"/>
        <v>41</v>
      </c>
      <c r="P34" s="149">
        <f t="shared" si="3"/>
        <v>12</v>
      </c>
      <c r="Q34" s="78"/>
      <c r="R34" s="83"/>
      <c r="S34" s="83"/>
      <c r="T34" s="111"/>
      <c r="U34" s="82" t="s">
        <v>1230</v>
      </c>
      <c r="V34" s="82" t="s">
        <v>1229</v>
      </c>
      <c r="W34" s="122" t="s">
        <v>122</v>
      </c>
      <c r="X34" s="82" t="s">
        <v>857</v>
      </c>
      <c r="Y34" s="82" t="s">
        <v>1232</v>
      </c>
      <c r="Z34" s="82" t="s">
        <v>1359</v>
      </c>
      <c r="AA34" s="82" t="s">
        <v>232</v>
      </c>
      <c r="AB34" s="82" t="s">
        <v>356</v>
      </c>
      <c r="AC34" s="94" t="s">
        <v>1275</v>
      </c>
      <c r="AD34" s="83">
        <v>313</v>
      </c>
      <c r="AE34" s="83">
        <v>66.7</v>
      </c>
      <c r="AF34" s="83">
        <v>74.099999999999994</v>
      </c>
      <c r="AG34" s="83">
        <v>1.7749999999999999</v>
      </c>
      <c r="AH34" s="83">
        <v>1</v>
      </c>
      <c r="AI34" s="83">
        <v>11</v>
      </c>
      <c r="AJ34" s="83">
        <v>38</v>
      </c>
      <c r="AK34" s="83">
        <v>4</v>
      </c>
      <c r="AL34" s="83">
        <v>0</v>
      </c>
      <c r="AM34" s="83">
        <v>-9</v>
      </c>
      <c r="AN34" s="83">
        <v>57.1</v>
      </c>
      <c r="AO34" s="83">
        <v>69.400000000000006</v>
      </c>
      <c r="AP34" s="83">
        <v>1.72</v>
      </c>
      <c r="AQ34" s="83">
        <v>0</v>
      </c>
      <c r="AR34" s="83">
        <v>10</v>
      </c>
      <c r="AS34" s="83">
        <v>23</v>
      </c>
      <c r="AT34" s="83">
        <v>3</v>
      </c>
      <c r="AU34" s="83">
        <v>0</v>
      </c>
      <c r="AV34" s="83">
        <v>-7</v>
      </c>
    </row>
    <row r="35" spans="1:48" ht="15.75" thickBot="1">
      <c r="A35" s="78" t="s">
        <v>1232</v>
      </c>
      <c r="B35" t="s">
        <v>273</v>
      </c>
      <c r="C35" s="79">
        <v>312.89999999999998</v>
      </c>
      <c r="D35" s="79">
        <v>42.9</v>
      </c>
      <c r="E35" s="79">
        <v>63</v>
      </c>
      <c r="F35" s="79">
        <v>1.853</v>
      </c>
      <c r="G35" s="79">
        <f t="shared" si="0"/>
        <v>12</v>
      </c>
      <c r="H35" s="79">
        <f t="shared" si="1"/>
        <v>36</v>
      </c>
      <c r="I35" s="83">
        <v>0</v>
      </c>
      <c r="J35" s="83">
        <v>8</v>
      </c>
      <c r="K35" s="83">
        <v>34</v>
      </c>
      <c r="L35" s="83">
        <v>10</v>
      </c>
      <c r="M35" s="83">
        <v>2</v>
      </c>
      <c r="N35" s="83">
        <v>6</v>
      </c>
      <c r="O35" s="149">
        <f t="shared" si="2"/>
        <v>30</v>
      </c>
      <c r="P35" s="149">
        <f t="shared" si="3"/>
        <v>48</v>
      </c>
      <c r="Q35" s="78"/>
      <c r="R35" s="83"/>
      <c r="S35" s="83"/>
      <c r="T35" s="111"/>
      <c r="U35" s="82" t="s">
        <v>1230</v>
      </c>
      <c r="V35" s="82" t="s">
        <v>1229</v>
      </c>
      <c r="W35" s="122" t="s">
        <v>122</v>
      </c>
      <c r="X35" s="82" t="s">
        <v>857</v>
      </c>
      <c r="Y35" s="82" t="s">
        <v>1232</v>
      </c>
      <c r="Z35" s="82" t="s">
        <v>1359</v>
      </c>
      <c r="AA35" s="82" t="s">
        <v>232</v>
      </c>
      <c r="AB35" s="82" t="s">
        <v>356</v>
      </c>
      <c r="AC35" s="94" t="s">
        <v>31</v>
      </c>
      <c r="AD35" s="83">
        <v>319.3</v>
      </c>
      <c r="AE35" s="83">
        <v>57.1</v>
      </c>
      <c r="AF35" s="83">
        <v>68.5</v>
      </c>
      <c r="AG35" s="83">
        <v>1.649</v>
      </c>
      <c r="AH35" s="83">
        <v>1</v>
      </c>
      <c r="AI35" s="83">
        <v>13</v>
      </c>
      <c r="AJ35" s="83">
        <v>35</v>
      </c>
      <c r="AK35" s="83">
        <v>4</v>
      </c>
      <c r="AL35" s="83">
        <v>1</v>
      </c>
      <c r="AM35" s="83">
        <v>-9</v>
      </c>
      <c r="AN35" s="83">
        <v>67.900000000000006</v>
      </c>
      <c r="AO35" s="83">
        <v>86.1</v>
      </c>
      <c r="AP35" s="83">
        <v>1.774</v>
      </c>
      <c r="AQ35" s="83">
        <v>0</v>
      </c>
      <c r="AR35" s="83">
        <v>11</v>
      </c>
      <c r="AS35" s="83">
        <v>21</v>
      </c>
      <c r="AT35" s="83">
        <v>4</v>
      </c>
      <c r="AU35" s="83">
        <v>0</v>
      </c>
      <c r="AV35" s="83">
        <v>-7</v>
      </c>
    </row>
    <row r="36" spans="1:48" ht="15.75" thickBot="1">
      <c r="A36" s="78" t="s">
        <v>1232</v>
      </c>
      <c r="B36" t="s">
        <v>1276</v>
      </c>
      <c r="C36" s="79">
        <v>310.60000000000002</v>
      </c>
      <c r="D36" s="79">
        <v>59.5</v>
      </c>
      <c r="E36" s="79">
        <v>57.4</v>
      </c>
      <c r="F36" s="79">
        <v>1.9350000000000001</v>
      </c>
      <c r="G36" s="79">
        <f t="shared" si="0"/>
        <v>28</v>
      </c>
      <c r="H36" s="79">
        <f t="shared" si="1"/>
        <v>60</v>
      </c>
      <c r="I36" s="83">
        <v>0</v>
      </c>
      <c r="J36" s="83">
        <v>7</v>
      </c>
      <c r="K36" s="83">
        <v>34</v>
      </c>
      <c r="L36" s="83">
        <v>13</v>
      </c>
      <c r="M36" s="83">
        <v>0</v>
      </c>
      <c r="N36" s="83">
        <v>6</v>
      </c>
      <c r="O36" s="149">
        <f t="shared" si="2"/>
        <v>39</v>
      </c>
      <c r="P36" s="149">
        <f t="shared" si="3"/>
        <v>4</v>
      </c>
      <c r="Q36" s="78"/>
      <c r="R36" s="83"/>
      <c r="S36" s="83"/>
      <c r="T36" s="111"/>
      <c r="U36" s="82" t="s">
        <v>1230</v>
      </c>
      <c r="V36" s="82" t="s">
        <v>1229</v>
      </c>
      <c r="W36" s="122" t="s">
        <v>122</v>
      </c>
      <c r="X36" s="82" t="s">
        <v>857</v>
      </c>
      <c r="Y36" s="82" t="s">
        <v>1232</v>
      </c>
      <c r="Z36" s="82" t="s">
        <v>1359</v>
      </c>
      <c r="AA36" s="82" t="s">
        <v>367</v>
      </c>
      <c r="AB36" s="82" t="s">
        <v>357</v>
      </c>
      <c r="AC36" s="94" t="s">
        <v>1324</v>
      </c>
      <c r="AD36" s="83">
        <v>304.10000000000002</v>
      </c>
      <c r="AE36" s="83">
        <v>81</v>
      </c>
      <c r="AF36" s="83">
        <v>83.3</v>
      </c>
      <c r="AG36" s="83">
        <v>1.756</v>
      </c>
      <c r="AH36" s="83">
        <v>0</v>
      </c>
      <c r="AI36" s="83">
        <v>15</v>
      </c>
      <c r="AJ36" s="83">
        <v>34</v>
      </c>
      <c r="AK36" s="83">
        <v>4</v>
      </c>
      <c r="AL36" s="83">
        <v>1</v>
      </c>
      <c r="AM36" s="83">
        <v>-9</v>
      </c>
      <c r="AN36" s="83">
        <v>53.6</v>
      </c>
      <c r="AO36" s="83">
        <v>72.2</v>
      </c>
      <c r="AP36" s="83">
        <v>1.577</v>
      </c>
      <c r="AQ36" s="83">
        <v>1</v>
      </c>
      <c r="AR36" s="83">
        <v>11</v>
      </c>
      <c r="AS36" s="83">
        <v>18</v>
      </c>
      <c r="AT36" s="83">
        <v>6</v>
      </c>
      <c r="AU36" s="83">
        <v>0</v>
      </c>
      <c r="AV36" s="83">
        <v>-7</v>
      </c>
    </row>
    <row r="37" spans="1:48" ht="15.75" thickBot="1">
      <c r="A37" s="78" t="s">
        <v>1232</v>
      </c>
      <c r="B37" t="s">
        <v>295</v>
      </c>
      <c r="C37" s="79">
        <v>323.60000000000002</v>
      </c>
      <c r="D37" s="79">
        <v>35.700000000000003</v>
      </c>
      <c r="E37" s="79">
        <v>53.7</v>
      </c>
      <c r="F37" s="79">
        <v>1.8620000000000001</v>
      </c>
      <c r="G37" s="79">
        <f t="shared" si="0"/>
        <v>48</v>
      </c>
      <c r="H37" s="79">
        <f t="shared" si="1"/>
        <v>40</v>
      </c>
      <c r="I37" s="83">
        <v>0</v>
      </c>
      <c r="J37" s="83">
        <v>8</v>
      </c>
      <c r="K37" s="83">
        <v>33</v>
      </c>
      <c r="L37" s="83">
        <v>12</v>
      </c>
      <c r="M37" s="83">
        <v>1</v>
      </c>
      <c r="N37" s="83">
        <v>6</v>
      </c>
      <c r="O37" s="149">
        <f t="shared" si="2"/>
        <v>13</v>
      </c>
      <c r="P37" s="149">
        <f t="shared" si="3"/>
        <v>61</v>
      </c>
      <c r="Q37" s="78"/>
      <c r="R37" s="83"/>
      <c r="S37" s="83"/>
      <c r="T37" s="111"/>
      <c r="U37" s="82" t="s">
        <v>1230</v>
      </c>
      <c r="V37" s="82" t="s">
        <v>1229</v>
      </c>
      <c r="W37" s="122" t="s">
        <v>1309</v>
      </c>
      <c r="X37" s="82" t="s">
        <v>857</v>
      </c>
      <c r="Y37" s="82" t="s">
        <v>1232</v>
      </c>
      <c r="Z37" s="82" t="s">
        <v>1359</v>
      </c>
      <c r="AA37" s="82" t="s">
        <v>367</v>
      </c>
      <c r="AB37" s="82" t="s">
        <v>357</v>
      </c>
      <c r="AC37" s="94" t="s">
        <v>55</v>
      </c>
      <c r="AD37" s="83">
        <v>308.5</v>
      </c>
      <c r="AE37" s="83">
        <v>71.400000000000006</v>
      </c>
      <c r="AF37" s="83">
        <v>88.9</v>
      </c>
      <c r="AG37" s="83">
        <v>1.8129999999999999</v>
      </c>
      <c r="AH37" s="83">
        <v>2</v>
      </c>
      <c r="AI37" s="83">
        <v>11</v>
      </c>
      <c r="AJ37" s="83">
        <v>36</v>
      </c>
      <c r="AK37" s="83">
        <v>4</v>
      </c>
      <c r="AL37" s="83">
        <v>1</v>
      </c>
      <c r="AM37" s="83">
        <v>-9</v>
      </c>
      <c r="AN37" s="83">
        <v>75</v>
      </c>
      <c r="AO37" s="83">
        <v>80.599999999999994</v>
      </c>
      <c r="AP37" s="83">
        <v>1.7589999999999999</v>
      </c>
      <c r="AQ37" s="83">
        <v>0</v>
      </c>
      <c r="AR37" s="83">
        <v>10</v>
      </c>
      <c r="AS37" s="83">
        <v>23</v>
      </c>
      <c r="AT37" s="83">
        <v>3</v>
      </c>
      <c r="AU37" s="83">
        <v>0</v>
      </c>
      <c r="AV37" s="83">
        <v>-7</v>
      </c>
    </row>
    <row r="38" spans="1:48" ht="15.75" thickBot="1">
      <c r="A38" s="78" t="s">
        <v>1232</v>
      </c>
      <c r="B38" t="s">
        <v>1318</v>
      </c>
      <c r="C38" s="79">
        <v>311.39999999999998</v>
      </c>
      <c r="D38" s="79">
        <v>47.6</v>
      </c>
      <c r="E38" s="79">
        <v>55.6</v>
      </c>
      <c r="F38" s="79">
        <v>1.833</v>
      </c>
      <c r="G38" s="79">
        <f t="shared" si="0"/>
        <v>40</v>
      </c>
      <c r="H38" s="79">
        <f t="shared" si="1"/>
        <v>26</v>
      </c>
      <c r="I38" s="83">
        <v>0</v>
      </c>
      <c r="J38" s="83">
        <v>7</v>
      </c>
      <c r="K38" s="83">
        <v>34</v>
      </c>
      <c r="L38" s="83">
        <v>12</v>
      </c>
      <c r="M38" s="83">
        <v>1</v>
      </c>
      <c r="N38" s="83">
        <v>7</v>
      </c>
      <c r="O38" s="149">
        <f t="shared" si="2"/>
        <v>35</v>
      </c>
      <c r="P38" s="149">
        <f t="shared" si="3"/>
        <v>32</v>
      </c>
      <c r="Q38" s="78"/>
      <c r="R38" s="83"/>
      <c r="S38" s="83"/>
      <c r="T38" s="111"/>
      <c r="U38" s="82" t="s">
        <v>1230</v>
      </c>
      <c r="V38" s="82" t="s">
        <v>359</v>
      </c>
      <c r="W38" s="122" t="s">
        <v>1309</v>
      </c>
      <c r="X38" s="82" t="s">
        <v>857</v>
      </c>
      <c r="Y38" s="82" t="s">
        <v>1232</v>
      </c>
      <c r="Z38" s="82" t="s">
        <v>1359</v>
      </c>
      <c r="AA38" s="82" t="s">
        <v>367</v>
      </c>
      <c r="AB38" s="82" t="s">
        <v>357</v>
      </c>
      <c r="AC38" s="94" t="s">
        <v>278</v>
      </c>
      <c r="AD38" s="83">
        <v>323.8</v>
      </c>
      <c r="AE38" s="83">
        <v>52.4</v>
      </c>
      <c r="AF38" s="83">
        <v>83.3</v>
      </c>
      <c r="AG38" s="83">
        <v>1.7330000000000001</v>
      </c>
      <c r="AH38" s="83">
        <v>1</v>
      </c>
      <c r="AI38" s="83">
        <v>14</v>
      </c>
      <c r="AJ38" s="83">
        <v>34</v>
      </c>
      <c r="AK38" s="83">
        <v>3</v>
      </c>
      <c r="AL38" s="83">
        <v>2</v>
      </c>
      <c r="AM38" s="83">
        <v>-9</v>
      </c>
      <c r="AN38" s="83">
        <v>71.400000000000006</v>
      </c>
      <c r="AO38" s="83">
        <v>75</v>
      </c>
      <c r="AP38" s="83">
        <v>1.778</v>
      </c>
      <c r="AQ38" s="83">
        <v>0</v>
      </c>
      <c r="AR38" s="83">
        <v>9</v>
      </c>
      <c r="AS38" s="83">
        <v>25</v>
      </c>
      <c r="AT38" s="83">
        <v>2</v>
      </c>
      <c r="AU38" s="83">
        <v>0</v>
      </c>
      <c r="AV38" s="83">
        <v>-7</v>
      </c>
    </row>
    <row r="39" spans="1:48" ht="15.75" thickBot="1">
      <c r="A39" s="78" t="s">
        <v>1232</v>
      </c>
      <c r="B39" t="s">
        <v>244</v>
      </c>
      <c r="C39" s="79">
        <v>287.5</v>
      </c>
      <c r="D39" s="79">
        <v>50</v>
      </c>
      <c r="E39" s="79">
        <v>50</v>
      </c>
      <c r="F39" s="79">
        <v>1.8520000000000001</v>
      </c>
      <c r="G39" s="79">
        <f t="shared" si="0"/>
        <v>57</v>
      </c>
      <c r="H39" s="79">
        <f t="shared" si="1"/>
        <v>35</v>
      </c>
      <c r="I39" s="83">
        <v>0</v>
      </c>
      <c r="J39" s="83">
        <v>7</v>
      </c>
      <c r="K39" s="83">
        <v>33</v>
      </c>
      <c r="L39" s="83">
        <v>14</v>
      </c>
      <c r="M39" s="83">
        <v>0</v>
      </c>
      <c r="N39" s="83">
        <v>7</v>
      </c>
      <c r="O39" s="149">
        <f t="shared" si="2"/>
        <v>67</v>
      </c>
      <c r="P39" s="149">
        <f t="shared" si="3"/>
        <v>24</v>
      </c>
      <c r="Q39" s="78"/>
      <c r="R39" s="83"/>
      <c r="S39" s="83"/>
      <c r="T39" s="111"/>
      <c r="U39" s="82" t="s">
        <v>1321</v>
      </c>
      <c r="V39" s="82" t="s">
        <v>359</v>
      </c>
      <c r="W39" s="122" t="s">
        <v>1309</v>
      </c>
      <c r="X39" s="82" t="s">
        <v>857</v>
      </c>
      <c r="Y39" s="82" t="s">
        <v>1232</v>
      </c>
      <c r="Z39" s="82" t="s">
        <v>1359</v>
      </c>
      <c r="AA39" s="82" t="s">
        <v>367</v>
      </c>
      <c r="AB39" s="82" t="s">
        <v>357</v>
      </c>
      <c r="AC39" s="94" t="s">
        <v>68</v>
      </c>
      <c r="AD39" s="83">
        <v>302.60000000000002</v>
      </c>
      <c r="AE39" s="83">
        <v>66.7</v>
      </c>
      <c r="AF39" s="83">
        <v>72.2</v>
      </c>
      <c r="AG39" s="83">
        <v>1.7949999999999999</v>
      </c>
      <c r="AH39" s="83">
        <v>0</v>
      </c>
      <c r="AI39" s="83">
        <v>14</v>
      </c>
      <c r="AJ39" s="83">
        <v>35</v>
      </c>
      <c r="AK39" s="83">
        <v>5</v>
      </c>
      <c r="AL39" s="83">
        <v>0</v>
      </c>
      <c r="AM39" s="83">
        <v>-9</v>
      </c>
      <c r="AN39" s="83">
        <v>57.1</v>
      </c>
      <c r="AO39" s="83">
        <v>75</v>
      </c>
      <c r="AP39" s="83">
        <v>1.7410000000000001</v>
      </c>
      <c r="AQ39" s="83">
        <v>0</v>
      </c>
      <c r="AR39" s="83">
        <v>8</v>
      </c>
      <c r="AS39" s="83">
        <v>27</v>
      </c>
      <c r="AT39" s="83">
        <v>1</v>
      </c>
      <c r="AU39" s="83">
        <v>0</v>
      </c>
      <c r="AV39" s="83">
        <v>-7</v>
      </c>
    </row>
    <row r="40" spans="1:48" ht="15.75" thickBot="1">
      <c r="A40" s="78" t="s">
        <v>1232</v>
      </c>
      <c r="B40" t="s">
        <v>77</v>
      </c>
      <c r="C40" s="79">
        <v>305.60000000000002</v>
      </c>
      <c r="D40" s="79">
        <v>61.9</v>
      </c>
      <c r="E40" s="79">
        <v>51.9</v>
      </c>
      <c r="F40" s="79">
        <v>1.75</v>
      </c>
      <c r="G40" s="79">
        <f t="shared" si="0"/>
        <v>52</v>
      </c>
      <c r="H40" s="79">
        <f t="shared" si="1"/>
        <v>4</v>
      </c>
      <c r="I40" s="83">
        <v>1</v>
      </c>
      <c r="J40" s="83">
        <v>5</v>
      </c>
      <c r="K40" s="83">
        <v>35</v>
      </c>
      <c r="L40" s="83">
        <v>12</v>
      </c>
      <c r="M40" s="83">
        <v>1</v>
      </c>
      <c r="N40" s="83">
        <v>7</v>
      </c>
      <c r="O40" s="149">
        <f t="shared" si="2"/>
        <v>50</v>
      </c>
      <c r="P40" s="149">
        <f t="shared" si="3"/>
        <v>2</v>
      </c>
      <c r="Q40" s="78"/>
      <c r="R40" s="83"/>
      <c r="S40" s="83"/>
      <c r="T40" s="111"/>
      <c r="U40" s="82" t="s">
        <v>1321</v>
      </c>
      <c r="V40" s="82" t="s">
        <v>359</v>
      </c>
      <c r="W40" s="122" t="s">
        <v>1309</v>
      </c>
      <c r="X40" s="82" t="s">
        <v>857</v>
      </c>
      <c r="Y40" s="82" t="s">
        <v>1351</v>
      </c>
      <c r="Z40" s="82" t="s">
        <v>1359</v>
      </c>
      <c r="AA40" s="82" t="s">
        <v>367</v>
      </c>
      <c r="AB40" s="82" t="s">
        <v>221</v>
      </c>
      <c r="AC40" s="94" t="s">
        <v>46</v>
      </c>
      <c r="AD40" s="83">
        <v>294.7</v>
      </c>
      <c r="AE40" s="83">
        <v>78.599999999999994</v>
      </c>
      <c r="AF40" s="83">
        <v>68.5</v>
      </c>
      <c r="AG40" s="83">
        <v>1.7030000000000001</v>
      </c>
      <c r="AH40" s="83">
        <v>1</v>
      </c>
      <c r="AI40" s="83">
        <v>12</v>
      </c>
      <c r="AJ40" s="83">
        <v>36</v>
      </c>
      <c r="AK40" s="83">
        <v>5</v>
      </c>
      <c r="AL40" s="83">
        <v>0</v>
      </c>
      <c r="AM40" s="83">
        <v>-9</v>
      </c>
      <c r="AN40" s="83">
        <v>71.400000000000006</v>
      </c>
      <c r="AO40" s="83">
        <v>83.3</v>
      </c>
      <c r="AP40" s="83">
        <v>1.7330000000000001</v>
      </c>
      <c r="AQ40" s="83">
        <v>0</v>
      </c>
      <c r="AR40" s="83">
        <v>8</v>
      </c>
      <c r="AS40" s="83">
        <v>27</v>
      </c>
      <c r="AT40" s="83">
        <v>1</v>
      </c>
      <c r="AU40" s="83">
        <v>0</v>
      </c>
      <c r="AV40" s="83">
        <v>-7</v>
      </c>
    </row>
    <row r="41" spans="1:48" ht="15.75" thickBot="1">
      <c r="A41" s="78" t="s">
        <v>1232</v>
      </c>
      <c r="B41" t="s">
        <v>1324</v>
      </c>
      <c r="C41" s="79">
        <v>310.7</v>
      </c>
      <c r="D41" s="79">
        <v>47.6</v>
      </c>
      <c r="E41" s="79">
        <v>51.9</v>
      </c>
      <c r="F41" s="79">
        <v>1.857</v>
      </c>
      <c r="G41" s="79">
        <f t="shared" si="0"/>
        <v>52</v>
      </c>
      <c r="H41" s="79">
        <f t="shared" si="1"/>
        <v>38</v>
      </c>
      <c r="I41" s="83">
        <v>0</v>
      </c>
      <c r="J41" s="83">
        <v>7</v>
      </c>
      <c r="K41" s="83">
        <v>34</v>
      </c>
      <c r="L41" s="83">
        <v>12</v>
      </c>
      <c r="M41" s="83">
        <v>1</v>
      </c>
      <c r="N41" s="83">
        <v>7</v>
      </c>
      <c r="O41" s="149">
        <f t="shared" si="2"/>
        <v>38</v>
      </c>
      <c r="P41" s="149">
        <f t="shared" si="3"/>
        <v>32</v>
      </c>
      <c r="Q41" s="78"/>
      <c r="R41" s="83"/>
      <c r="S41" s="83"/>
      <c r="T41" s="111"/>
      <c r="U41" s="82" t="s">
        <v>1321</v>
      </c>
      <c r="V41" s="82" t="s">
        <v>359</v>
      </c>
      <c r="W41" s="122" t="s">
        <v>1309</v>
      </c>
      <c r="X41" s="82" t="s">
        <v>857</v>
      </c>
      <c r="Y41" s="82" t="s">
        <v>1351</v>
      </c>
      <c r="Z41" s="82" t="s">
        <v>1359</v>
      </c>
      <c r="AA41" s="82" t="s">
        <v>367</v>
      </c>
      <c r="AB41" s="82" t="s">
        <v>221</v>
      </c>
      <c r="AC41" s="94" t="s">
        <v>63</v>
      </c>
      <c r="AD41" s="83">
        <v>321.3</v>
      </c>
      <c r="AE41" s="83">
        <v>56.1</v>
      </c>
      <c r="AF41" s="83">
        <v>69.8</v>
      </c>
      <c r="AG41" s="83">
        <v>1.595</v>
      </c>
      <c r="AH41" s="83">
        <v>0</v>
      </c>
      <c r="AI41" s="83">
        <v>20</v>
      </c>
      <c r="AJ41" s="83">
        <v>24</v>
      </c>
      <c r="AK41" s="83">
        <v>7</v>
      </c>
      <c r="AL41" s="83">
        <v>2</v>
      </c>
      <c r="AM41" s="83">
        <v>-9</v>
      </c>
      <c r="AN41" s="83">
        <v>67.900000000000006</v>
      </c>
      <c r="AO41" s="83">
        <v>69.400000000000006</v>
      </c>
      <c r="AP41" s="83">
        <v>1.64</v>
      </c>
      <c r="AQ41" s="83">
        <v>0</v>
      </c>
      <c r="AR41" s="83">
        <v>9</v>
      </c>
      <c r="AS41" s="83">
        <v>25</v>
      </c>
      <c r="AT41" s="83">
        <v>2</v>
      </c>
      <c r="AU41" s="83">
        <v>0</v>
      </c>
      <c r="AV41" s="83">
        <v>-7</v>
      </c>
    </row>
    <row r="42" spans="1:48" ht="15.75" thickBot="1">
      <c r="A42" s="78" t="s">
        <v>1232</v>
      </c>
      <c r="B42" t="s">
        <v>1327</v>
      </c>
      <c r="C42" s="79">
        <v>320.5</v>
      </c>
      <c r="D42" s="79">
        <v>45.2</v>
      </c>
      <c r="E42" s="79">
        <v>63</v>
      </c>
      <c r="F42" s="79">
        <v>1.9710000000000001</v>
      </c>
      <c r="G42" s="79">
        <f t="shared" si="0"/>
        <v>12</v>
      </c>
      <c r="H42" s="79">
        <f t="shared" si="1"/>
        <v>66</v>
      </c>
      <c r="I42" s="83">
        <v>0</v>
      </c>
      <c r="J42" s="83">
        <v>6</v>
      </c>
      <c r="K42" s="83">
        <v>36</v>
      </c>
      <c r="L42" s="83">
        <v>11</v>
      </c>
      <c r="M42" s="83">
        <v>1</v>
      </c>
      <c r="N42" s="83">
        <v>7</v>
      </c>
      <c r="O42" s="149">
        <f t="shared" si="2"/>
        <v>19</v>
      </c>
      <c r="P42" s="149">
        <f t="shared" si="3"/>
        <v>41</v>
      </c>
      <c r="Q42" s="78"/>
      <c r="R42" s="83"/>
      <c r="S42" s="83"/>
      <c r="T42" s="111"/>
      <c r="U42" s="82" t="s">
        <v>1321</v>
      </c>
      <c r="V42" s="82" t="s">
        <v>359</v>
      </c>
      <c r="W42" s="122" t="s">
        <v>1309</v>
      </c>
      <c r="X42" s="82" t="s">
        <v>857</v>
      </c>
      <c r="Y42" s="82" t="s">
        <v>1351</v>
      </c>
      <c r="Z42" s="82" t="s">
        <v>1359</v>
      </c>
      <c r="AA42" s="82" t="s">
        <v>367</v>
      </c>
      <c r="AB42" s="82" t="s">
        <v>221</v>
      </c>
      <c r="AC42" s="94" t="s">
        <v>1273</v>
      </c>
      <c r="AD42" s="83">
        <v>298.39999999999998</v>
      </c>
      <c r="AE42" s="83">
        <v>64.3</v>
      </c>
      <c r="AF42" s="83">
        <v>75.900000000000006</v>
      </c>
      <c r="AG42" s="83">
        <v>1.8540000000000001</v>
      </c>
      <c r="AH42" s="83">
        <v>0</v>
      </c>
      <c r="AI42" s="83">
        <v>13</v>
      </c>
      <c r="AJ42" s="83">
        <v>36</v>
      </c>
      <c r="AK42" s="83">
        <v>5</v>
      </c>
      <c r="AL42" s="83">
        <v>0</v>
      </c>
      <c r="AM42" s="83">
        <v>-8</v>
      </c>
      <c r="AN42" s="83">
        <v>82.1</v>
      </c>
      <c r="AO42" s="83">
        <v>83.3</v>
      </c>
      <c r="AP42" s="83">
        <v>1.8</v>
      </c>
      <c r="AQ42" s="83">
        <v>0</v>
      </c>
      <c r="AR42" s="83">
        <v>9</v>
      </c>
      <c r="AS42" s="83">
        <v>25</v>
      </c>
      <c r="AT42" s="83">
        <v>2</v>
      </c>
      <c r="AU42" s="83">
        <v>0</v>
      </c>
      <c r="AV42" s="83">
        <v>-7</v>
      </c>
    </row>
    <row r="43" spans="1:48" ht="15.75" thickBot="1">
      <c r="A43" s="78" t="s">
        <v>1232</v>
      </c>
      <c r="B43" t="s">
        <v>225</v>
      </c>
      <c r="C43" s="79">
        <v>318.3</v>
      </c>
      <c r="D43" s="79">
        <v>42.9</v>
      </c>
      <c r="E43" s="79">
        <v>55.6</v>
      </c>
      <c r="F43" s="79">
        <v>1.7669999999999999</v>
      </c>
      <c r="G43" s="79">
        <f t="shared" si="0"/>
        <v>40</v>
      </c>
      <c r="H43" s="79">
        <f t="shared" si="1"/>
        <v>8</v>
      </c>
      <c r="I43" s="83">
        <v>0</v>
      </c>
      <c r="J43" s="83">
        <v>10</v>
      </c>
      <c r="K43" s="83">
        <v>30</v>
      </c>
      <c r="L43" s="83">
        <v>11</v>
      </c>
      <c r="M43" s="83">
        <v>3</v>
      </c>
      <c r="N43" s="83">
        <v>7</v>
      </c>
      <c r="O43" s="149">
        <f t="shared" si="2"/>
        <v>22</v>
      </c>
      <c r="P43" s="149">
        <f t="shared" si="3"/>
        <v>48</v>
      </c>
      <c r="Q43" s="78"/>
      <c r="R43" s="83"/>
      <c r="S43" s="83"/>
      <c r="T43" s="111"/>
      <c r="U43" s="82" t="s">
        <v>1321</v>
      </c>
      <c r="V43" s="82" t="s">
        <v>359</v>
      </c>
      <c r="W43" s="122" t="s">
        <v>1309</v>
      </c>
      <c r="X43" s="82" t="s">
        <v>857</v>
      </c>
      <c r="Y43" s="82" t="s">
        <v>1351</v>
      </c>
      <c r="Z43" s="82" t="s">
        <v>1359</v>
      </c>
      <c r="AA43" s="82" t="s">
        <v>367</v>
      </c>
      <c r="AB43" s="82" t="s">
        <v>221</v>
      </c>
      <c r="AC43" s="94" t="s">
        <v>193</v>
      </c>
      <c r="AD43" s="83">
        <v>303.89999999999998</v>
      </c>
      <c r="AE43" s="83">
        <v>61.9</v>
      </c>
      <c r="AF43" s="83">
        <v>75.900000000000006</v>
      </c>
      <c r="AG43" s="83">
        <v>1.732</v>
      </c>
      <c r="AH43" s="83">
        <v>0</v>
      </c>
      <c r="AI43" s="83">
        <v>13</v>
      </c>
      <c r="AJ43" s="83">
        <v>36</v>
      </c>
      <c r="AK43" s="83">
        <v>5</v>
      </c>
      <c r="AL43" s="83">
        <v>0</v>
      </c>
      <c r="AM43" s="83">
        <v>-8</v>
      </c>
      <c r="AN43" s="83">
        <v>64.3</v>
      </c>
      <c r="AO43" s="83">
        <v>77.8</v>
      </c>
      <c r="AP43" s="83">
        <v>1.643</v>
      </c>
      <c r="AQ43" s="83">
        <v>1</v>
      </c>
      <c r="AR43" s="83">
        <v>12</v>
      </c>
      <c r="AS43" s="83">
        <v>17</v>
      </c>
      <c r="AT43" s="83">
        <v>5</v>
      </c>
      <c r="AU43" s="83">
        <v>1</v>
      </c>
      <c r="AV43" s="83">
        <v>-7</v>
      </c>
    </row>
    <row r="44" spans="1:48" ht="15.75" thickBot="1">
      <c r="A44" s="78" t="s">
        <v>1232</v>
      </c>
      <c r="B44" t="s">
        <v>1421</v>
      </c>
      <c r="C44" s="79">
        <v>312.10000000000002</v>
      </c>
      <c r="D44" s="79">
        <v>40.5</v>
      </c>
      <c r="E44" s="79">
        <v>48.2</v>
      </c>
      <c r="F44" s="79">
        <v>1.885</v>
      </c>
      <c r="G44" s="79">
        <f t="shared" si="0"/>
        <v>59</v>
      </c>
      <c r="H44" s="79">
        <f t="shared" si="1"/>
        <v>48</v>
      </c>
      <c r="I44" s="83">
        <v>0</v>
      </c>
      <c r="J44" s="83">
        <v>4</v>
      </c>
      <c r="K44" s="83">
        <v>38</v>
      </c>
      <c r="L44" s="83">
        <v>12</v>
      </c>
      <c r="M44" s="83">
        <v>0</v>
      </c>
      <c r="N44" s="83">
        <v>8</v>
      </c>
      <c r="O44" s="149">
        <f t="shared" si="2"/>
        <v>34</v>
      </c>
      <c r="P44" s="149">
        <f t="shared" si="3"/>
        <v>57</v>
      </c>
      <c r="Q44" s="78"/>
      <c r="R44" s="83"/>
      <c r="S44" s="83"/>
      <c r="T44" s="111"/>
      <c r="U44" s="82" t="s">
        <v>369</v>
      </c>
      <c r="V44" s="82" t="s">
        <v>845</v>
      </c>
      <c r="W44" s="122" t="s">
        <v>1309</v>
      </c>
      <c r="X44" s="82" t="s">
        <v>1345</v>
      </c>
      <c r="Y44" s="82" t="s">
        <v>1351</v>
      </c>
      <c r="Z44" s="82" t="s">
        <v>1359</v>
      </c>
      <c r="AA44" s="82" t="s">
        <v>369</v>
      </c>
      <c r="AB44" s="82" t="s">
        <v>221</v>
      </c>
      <c r="AC44" s="94" t="s">
        <v>40</v>
      </c>
      <c r="AD44" s="83">
        <v>301</v>
      </c>
      <c r="AE44" s="83">
        <v>73.8</v>
      </c>
      <c r="AF44" s="83">
        <v>70.400000000000006</v>
      </c>
      <c r="AG44" s="83">
        <v>1.7370000000000001</v>
      </c>
      <c r="AH44" s="83">
        <v>0</v>
      </c>
      <c r="AI44" s="83">
        <v>13</v>
      </c>
      <c r="AJ44" s="83">
        <v>37</v>
      </c>
      <c r="AK44" s="83">
        <v>3</v>
      </c>
      <c r="AL44" s="83">
        <v>1</v>
      </c>
      <c r="AM44" s="83">
        <v>-8</v>
      </c>
      <c r="AN44" s="83">
        <v>60.7</v>
      </c>
      <c r="AO44" s="83">
        <v>75</v>
      </c>
      <c r="AP44" s="83">
        <v>1.63</v>
      </c>
      <c r="AQ44" s="83">
        <v>0</v>
      </c>
      <c r="AR44" s="83">
        <v>10</v>
      </c>
      <c r="AS44" s="83">
        <v>24</v>
      </c>
      <c r="AT44" s="83">
        <v>1</v>
      </c>
      <c r="AU44" s="83">
        <v>1</v>
      </c>
      <c r="AV44" s="83">
        <v>-7</v>
      </c>
    </row>
    <row r="45" spans="1:48" ht="15.75" thickBot="1">
      <c r="A45" s="78" t="s">
        <v>1232</v>
      </c>
      <c r="B45" t="s">
        <v>217</v>
      </c>
      <c r="C45" s="79">
        <v>328.5</v>
      </c>
      <c r="D45" s="79">
        <v>42.9</v>
      </c>
      <c r="E45" s="79">
        <v>55.6</v>
      </c>
      <c r="F45" s="79">
        <v>1.867</v>
      </c>
      <c r="G45" s="79">
        <f t="shared" si="0"/>
        <v>40</v>
      </c>
      <c r="H45" s="79">
        <f t="shared" si="1"/>
        <v>42</v>
      </c>
      <c r="I45" s="83">
        <v>0</v>
      </c>
      <c r="J45" s="83">
        <v>8</v>
      </c>
      <c r="K45" s="83">
        <v>31</v>
      </c>
      <c r="L45" s="83">
        <v>14</v>
      </c>
      <c r="M45" s="83">
        <v>1</v>
      </c>
      <c r="N45" s="83">
        <v>8</v>
      </c>
      <c r="O45" s="149">
        <f t="shared" si="2"/>
        <v>8</v>
      </c>
      <c r="P45" s="149">
        <f t="shared" si="3"/>
        <v>48</v>
      </c>
      <c r="Q45" s="78"/>
      <c r="R45" s="83"/>
      <c r="S45" s="83"/>
      <c r="T45" s="111"/>
      <c r="U45" s="82" t="s">
        <v>369</v>
      </c>
      <c r="V45" s="82" t="s">
        <v>845</v>
      </c>
      <c r="W45" s="122" t="s">
        <v>1309</v>
      </c>
      <c r="X45" s="82" t="s">
        <v>1345</v>
      </c>
      <c r="Y45" s="82" t="s">
        <v>1351</v>
      </c>
      <c r="Z45" s="82" t="s">
        <v>1359</v>
      </c>
      <c r="AA45" s="82" t="s">
        <v>369</v>
      </c>
      <c r="AB45" s="82" t="s">
        <v>555</v>
      </c>
      <c r="AC45" s="94" t="s">
        <v>78</v>
      </c>
      <c r="AD45" s="83">
        <v>292.8</v>
      </c>
      <c r="AE45" s="83">
        <v>88.1</v>
      </c>
      <c r="AF45" s="83">
        <v>79.599999999999994</v>
      </c>
      <c r="AG45" s="83">
        <v>1.7210000000000001</v>
      </c>
      <c r="AH45" s="83">
        <v>0</v>
      </c>
      <c r="AI45" s="83">
        <v>12</v>
      </c>
      <c r="AJ45" s="83">
        <v>38</v>
      </c>
      <c r="AK45" s="83">
        <v>4</v>
      </c>
      <c r="AL45" s="83">
        <v>0</v>
      </c>
      <c r="AM45" s="83">
        <v>-8</v>
      </c>
      <c r="AN45" s="83">
        <v>64.3</v>
      </c>
      <c r="AO45" s="83">
        <v>66.7</v>
      </c>
      <c r="AP45" s="83">
        <v>1.75</v>
      </c>
      <c r="AQ45" s="83">
        <v>1</v>
      </c>
      <c r="AR45" s="83">
        <v>7</v>
      </c>
      <c r="AS45" s="83">
        <v>25</v>
      </c>
      <c r="AT45" s="83">
        <v>3</v>
      </c>
      <c r="AU45" s="83">
        <v>0</v>
      </c>
      <c r="AV45" s="83">
        <v>-6</v>
      </c>
    </row>
    <row r="46" spans="1:48" ht="15.75" thickBot="1">
      <c r="A46" s="78" t="s">
        <v>1232</v>
      </c>
      <c r="B46" t="s">
        <v>155</v>
      </c>
      <c r="C46" s="79">
        <v>327.2</v>
      </c>
      <c r="D46" s="79">
        <v>33.299999999999997</v>
      </c>
      <c r="E46" s="79">
        <v>55.6</v>
      </c>
      <c r="F46" s="79">
        <v>1.9</v>
      </c>
      <c r="G46" s="79">
        <f t="shared" si="0"/>
        <v>40</v>
      </c>
      <c r="H46" s="79">
        <f t="shared" si="1"/>
        <v>49</v>
      </c>
      <c r="I46" s="83">
        <v>0</v>
      </c>
      <c r="J46" s="83">
        <v>6</v>
      </c>
      <c r="K46" s="83">
        <v>35</v>
      </c>
      <c r="L46" s="83">
        <v>12</v>
      </c>
      <c r="M46" s="83">
        <v>1</v>
      </c>
      <c r="N46" s="83">
        <v>8</v>
      </c>
      <c r="O46" s="149">
        <f t="shared" si="2"/>
        <v>10</v>
      </c>
      <c r="P46" s="149">
        <f t="shared" si="3"/>
        <v>65</v>
      </c>
      <c r="Q46" s="78"/>
      <c r="R46" s="83"/>
      <c r="S46" s="83"/>
      <c r="T46" s="111"/>
      <c r="U46" s="82" t="s">
        <v>369</v>
      </c>
      <c r="V46" s="82" t="s">
        <v>845</v>
      </c>
      <c r="W46" s="122" t="s">
        <v>1309</v>
      </c>
      <c r="X46" s="82" t="s">
        <v>1345</v>
      </c>
      <c r="Y46" s="82" t="s">
        <v>1351</v>
      </c>
      <c r="Z46" s="82" t="s">
        <v>1359</v>
      </c>
      <c r="AA46" s="82" t="s">
        <v>369</v>
      </c>
      <c r="AB46" s="82" t="s">
        <v>555</v>
      </c>
      <c r="AC46" s="94" t="s">
        <v>1265</v>
      </c>
      <c r="AD46" s="83">
        <v>294.10000000000002</v>
      </c>
      <c r="AE46" s="83">
        <v>85.7</v>
      </c>
      <c r="AF46" s="83">
        <v>81.5</v>
      </c>
      <c r="AG46" s="83">
        <v>1.7270000000000001</v>
      </c>
      <c r="AH46" s="83">
        <v>0</v>
      </c>
      <c r="AI46" s="83">
        <v>15</v>
      </c>
      <c r="AJ46" s="83">
        <v>33</v>
      </c>
      <c r="AK46" s="83">
        <v>5</v>
      </c>
      <c r="AL46" s="83">
        <v>1</v>
      </c>
      <c r="AM46" s="83">
        <v>-8</v>
      </c>
      <c r="AN46" s="83">
        <v>60.7</v>
      </c>
      <c r="AO46" s="83">
        <v>75</v>
      </c>
      <c r="AP46" s="83">
        <v>1.63</v>
      </c>
      <c r="AQ46" s="83">
        <v>1</v>
      </c>
      <c r="AR46" s="83">
        <v>10</v>
      </c>
      <c r="AS46" s="83">
        <v>21</v>
      </c>
      <c r="AT46" s="83">
        <v>2</v>
      </c>
      <c r="AU46" s="83">
        <v>2</v>
      </c>
      <c r="AV46" s="83">
        <v>-6</v>
      </c>
    </row>
    <row r="47" spans="1:48" ht="15.75" thickBot="1">
      <c r="A47" s="78" t="s">
        <v>1232</v>
      </c>
      <c r="B47" t="s">
        <v>261</v>
      </c>
      <c r="C47" s="79">
        <v>341.3</v>
      </c>
      <c r="D47" s="79">
        <v>21.4</v>
      </c>
      <c r="E47" s="79">
        <v>44.4</v>
      </c>
      <c r="F47" s="79">
        <v>1.667</v>
      </c>
      <c r="G47" s="79">
        <f t="shared" si="0"/>
        <v>65</v>
      </c>
      <c r="H47" s="79">
        <f t="shared" si="1"/>
        <v>2</v>
      </c>
      <c r="I47" s="83">
        <v>0</v>
      </c>
      <c r="J47" s="83">
        <v>10</v>
      </c>
      <c r="K47" s="83">
        <v>31</v>
      </c>
      <c r="L47" s="83">
        <v>8</v>
      </c>
      <c r="M47" s="83">
        <v>5</v>
      </c>
      <c r="N47" s="83">
        <v>8</v>
      </c>
      <c r="O47" s="149">
        <f t="shared" si="2"/>
        <v>3</v>
      </c>
      <c r="P47" s="149">
        <f t="shared" si="3"/>
        <v>69</v>
      </c>
      <c r="Q47" s="78"/>
      <c r="R47" s="83"/>
      <c r="S47" s="83"/>
      <c r="T47" s="111"/>
      <c r="U47" s="82" t="s">
        <v>369</v>
      </c>
      <c r="V47" s="82" t="s">
        <v>845</v>
      </c>
      <c r="W47" s="122" t="s">
        <v>1309</v>
      </c>
      <c r="X47" s="82" t="s">
        <v>1346</v>
      </c>
      <c r="Y47" s="82" t="s">
        <v>1351</v>
      </c>
      <c r="Z47" s="82" t="s">
        <v>1359</v>
      </c>
      <c r="AA47" s="82" t="s">
        <v>369</v>
      </c>
      <c r="AB47" s="82" t="s">
        <v>555</v>
      </c>
      <c r="AC47" s="94" t="s">
        <v>354</v>
      </c>
      <c r="AD47" s="83">
        <v>317.89999999999998</v>
      </c>
      <c r="AE47" s="83">
        <v>73.8</v>
      </c>
      <c r="AF47" s="83">
        <v>79.3</v>
      </c>
      <c r="AG47" s="83">
        <v>1.786</v>
      </c>
      <c r="AH47" s="83">
        <v>0</v>
      </c>
      <c r="AI47" s="83">
        <v>13</v>
      </c>
      <c r="AJ47" s="83">
        <v>35</v>
      </c>
      <c r="AK47" s="83">
        <v>5</v>
      </c>
      <c r="AL47" s="83">
        <v>0</v>
      </c>
      <c r="AM47" s="83">
        <v>-8</v>
      </c>
      <c r="AN47" s="83">
        <v>75</v>
      </c>
      <c r="AO47" s="83">
        <v>66.7</v>
      </c>
      <c r="AP47" s="83">
        <v>1.708</v>
      </c>
      <c r="AQ47" s="83">
        <v>0</v>
      </c>
      <c r="AR47" s="83">
        <v>8</v>
      </c>
      <c r="AS47" s="83">
        <v>26</v>
      </c>
      <c r="AT47" s="83">
        <v>2</v>
      </c>
      <c r="AU47" s="83">
        <v>0</v>
      </c>
      <c r="AV47" s="83">
        <v>-6</v>
      </c>
    </row>
    <row r="48" spans="1:48" ht="15.75" thickBot="1">
      <c r="A48" s="78" t="s">
        <v>1232</v>
      </c>
      <c r="B48" t="s">
        <v>263</v>
      </c>
      <c r="C48" s="79">
        <v>304.5</v>
      </c>
      <c r="D48" s="79">
        <v>35.700000000000003</v>
      </c>
      <c r="E48" s="79">
        <v>53.7</v>
      </c>
      <c r="F48" s="79">
        <v>1.7929999999999999</v>
      </c>
      <c r="G48" s="79">
        <f t="shared" si="0"/>
        <v>48</v>
      </c>
      <c r="H48" s="79">
        <f t="shared" si="1"/>
        <v>14</v>
      </c>
      <c r="I48" s="83">
        <v>0</v>
      </c>
      <c r="J48" s="83">
        <v>6</v>
      </c>
      <c r="K48" s="83">
        <v>36</v>
      </c>
      <c r="L48" s="83">
        <v>10</v>
      </c>
      <c r="M48" s="83">
        <v>1</v>
      </c>
      <c r="N48" s="83">
        <v>9</v>
      </c>
      <c r="O48" s="149">
        <f t="shared" si="2"/>
        <v>56</v>
      </c>
      <c r="P48" s="149">
        <f t="shared" si="3"/>
        <v>61</v>
      </c>
      <c r="Q48" s="78"/>
      <c r="R48" s="83"/>
      <c r="S48" s="83"/>
      <c r="T48" s="111"/>
      <c r="U48" s="82" t="s">
        <v>369</v>
      </c>
      <c r="V48" s="82" t="s">
        <v>845</v>
      </c>
      <c r="W48" s="122" t="s">
        <v>843</v>
      </c>
      <c r="X48" s="82" t="s">
        <v>1346</v>
      </c>
      <c r="Y48" s="82" t="s">
        <v>1351</v>
      </c>
      <c r="Z48" s="82" t="s">
        <v>1359</v>
      </c>
      <c r="AA48" s="82" t="s">
        <v>369</v>
      </c>
      <c r="AB48" s="82" t="s">
        <v>826</v>
      </c>
      <c r="AC48" s="94" t="s">
        <v>57</v>
      </c>
      <c r="AD48" s="83">
        <v>287.10000000000002</v>
      </c>
      <c r="AE48" s="83">
        <v>76.2</v>
      </c>
      <c r="AF48" s="83">
        <v>74.099999999999994</v>
      </c>
      <c r="AG48" s="83">
        <v>1.675</v>
      </c>
      <c r="AH48" s="83">
        <v>0</v>
      </c>
      <c r="AI48" s="83">
        <v>14</v>
      </c>
      <c r="AJ48" s="83">
        <v>34</v>
      </c>
      <c r="AK48" s="83">
        <v>5</v>
      </c>
      <c r="AL48" s="83">
        <v>1</v>
      </c>
      <c r="AM48" s="83">
        <v>-7</v>
      </c>
      <c r="AN48" s="83">
        <v>67.900000000000006</v>
      </c>
      <c r="AO48" s="83">
        <v>72.2</v>
      </c>
      <c r="AP48" s="83">
        <v>1.538</v>
      </c>
      <c r="AQ48" s="83">
        <v>0</v>
      </c>
      <c r="AR48" s="83">
        <v>13</v>
      </c>
      <c r="AS48" s="83">
        <v>17</v>
      </c>
      <c r="AT48" s="83">
        <v>5</v>
      </c>
      <c r="AU48" s="83">
        <v>1</v>
      </c>
      <c r="AV48" s="83">
        <v>-6</v>
      </c>
    </row>
    <row r="49" spans="1:48" ht="15.75" thickBot="1">
      <c r="A49" s="78" t="s">
        <v>1232</v>
      </c>
      <c r="B49" t="s">
        <v>297</v>
      </c>
      <c r="C49" s="79">
        <v>301.10000000000002</v>
      </c>
      <c r="D49" s="79">
        <v>47.6</v>
      </c>
      <c r="E49" s="79">
        <v>57.4</v>
      </c>
      <c r="F49" s="79">
        <v>1.871</v>
      </c>
      <c r="G49" s="79">
        <f t="shared" si="0"/>
        <v>28</v>
      </c>
      <c r="H49" s="79">
        <f t="shared" si="1"/>
        <v>44</v>
      </c>
      <c r="I49" s="83">
        <v>0</v>
      </c>
      <c r="J49" s="83">
        <v>5</v>
      </c>
      <c r="K49" s="83">
        <v>38</v>
      </c>
      <c r="L49" s="83">
        <v>9</v>
      </c>
      <c r="M49" s="83">
        <v>1</v>
      </c>
      <c r="N49" s="83">
        <v>9</v>
      </c>
      <c r="O49" s="149">
        <f t="shared" si="2"/>
        <v>61</v>
      </c>
      <c r="P49" s="149">
        <f t="shared" si="3"/>
        <v>32</v>
      </c>
      <c r="Q49" s="78"/>
      <c r="R49" s="83"/>
      <c r="S49" s="83"/>
      <c r="T49" s="111"/>
      <c r="U49" s="82" t="s">
        <v>369</v>
      </c>
      <c r="V49" s="82" t="s">
        <v>845</v>
      </c>
      <c r="W49" s="122" t="s">
        <v>843</v>
      </c>
      <c r="X49" s="82" t="s">
        <v>1346</v>
      </c>
      <c r="Y49" s="82" t="s">
        <v>1351</v>
      </c>
      <c r="Z49" s="82" t="s">
        <v>1359</v>
      </c>
      <c r="AA49" s="82" t="s">
        <v>369</v>
      </c>
      <c r="AB49" s="82" t="s">
        <v>826</v>
      </c>
      <c r="AC49" s="94" t="s">
        <v>39</v>
      </c>
      <c r="AD49" s="83">
        <v>287.60000000000002</v>
      </c>
      <c r="AE49" s="83">
        <v>59.5</v>
      </c>
      <c r="AF49" s="83">
        <v>75.900000000000006</v>
      </c>
      <c r="AG49" s="83">
        <v>1.659</v>
      </c>
      <c r="AH49" s="83">
        <v>1</v>
      </c>
      <c r="AI49" s="83">
        <v>12</v>
      </c>
      <c r="AJ49" s="83">
        <v>34</v>
      </c>
      <c r="AK49" s="83">
        <v>7</v>
      </c>
      <c r="AL49" s="83">
        <v>0</v>
      </c>
      <c r="AM49" s="83">
        <v>-7</v>
      </c>
      <c r="AN49" s="83">
        <v>50</v>
      </c>
      <c r="AO49" s="83">
        <v>69.400000000000006</v>
      </c>
      <c r="AP49" s="83">
        <v>1.64</v>
      </c>
      <c r="AQ49" s="83">
        <v>0</v>
      </c>
      <c r="AR49" s="83">
        <v>10</v>
      </c>
      <c r="AS49" s="83">
        <v>22</v>
      </c>
      <c r="AT49" s="83">
        <v>4</v>
      </c>
      <c r="AU49" s="83">
        <v>0</v>
      </c>
      <c r="AV49" s="83">
        <v>-6</v>
      </c>
    </row>
    <row r="50" spans="1:48" ht="15.75" thickBot="1">
      <c r="A50" s="78" t="s">
        <v>1232</v>
      </c>
      <c r="B50" t="s">
        <v>1406</v>
      </c>
      <c r="C50" s="79">
        <v>327.10000000000002</v>
      </c>
      <c r="D50" s="79">
        <v>54.8</v>
      </c>
      <c r="E50" s="79">
        <v>57.4</v>
      </c>
      <c r="F50" s="79">
        <v>1.839</v>
      </c>
      <c r="G50" s="79">
        <f t="shared" si="0"/>
        <v>28</v>
      </c>
      <c r="H50" s="79">
        <f t="shared" si="1"/>
        <v>28</v>
      </c>
      <c r="I50" s="83">
        <v>0</v>
      </c>
      <c r="J50" s="83">
        <v>6</v>
      </c>
      <c r="K50" s="83">
        <v>34</v>
      </c>
      <c r="L50" s="83">
        <v>13</v>
      </c>
      <c r="M50" s="83">
        <v>1</v>
      </c>
      <c r="N50" s="83">
        <v>9</v>
      </c>
      <c r="O50" s="149">
        <f t="shared" si="2"/>
        <v>11</v>
      </c>
      <c r="P50" s="149">
        <f t="shared" si="3"/>
        <v>12</v>
      </c>
      <c r="Q50" s="78"/>
      <c r="R50" s="83"/>
      <c r="S50" s="83"/>
      <c r="T50" s="111"/>
      <c r="U50" s="82" t="s">
        <v>369</v>
      </c>
      <c r="V50" s="82" t="s">
        <v>845</v>
      </c>
      <c r="W50" s="122" t="s">
        <v>843</v>
      </c>
      <c r="X50" s="82" t="s">
        <v>1346</v>
      </c>
      <c r="Y50" s="82" t="s">
        <v>1351</v>
      </c>
      <c r="Z50" s="82" t="s">
        <v>1359</v>
      </c>
      <c r="AA50" s="82" t="s">
        <v>369</v>
      </c>
      <c r="AB50" s="82" t="s">
        <v>826</v>
      </c>
      <c r="AC50" s="94" t="s">
        <v>75</v>
      </c>
      <c r="AD50" s="83">
        <v>282.7</v>
      </c>
      <c r="AE50" s="83">
        <v>64.3</v>
      </c>
      <c r="AF50" s="83">
        <v>75.900000000000006</v>
      </c>
      <c r="AG50" s="83">
        <v>1.732</v>
      </c>
      <c r="AH50" s="83">
        <v>1</v>
      </c>
      <c r="AI50" s="83">
        <v>12</v>
      </c>
      <c r="AJ50" s="83">
        <v>36</v>
      </c>
      <c r="AK50" s="83">
        <v>3</v>
      </c>
      <c r="AL50" s="83">
        <v>2</v>
      </c>
      <c r="AM50" s="83">
        <v>-7</v>
      </c>
      <c r="AN50" s="83">
        <v>60.7</v>
      </c>
      <c r="AO50" s="83">
        <v>66.7</v>
      </c>
      <c r="AP50" s="83">
        <v>1.667</v>
      </c>
      <c r="AQ50" s="83">
        <v>0</v>
      </c>
      <c r="AR50" s="83">
        <v>11</v>
      </c>
      <c r="AS50" s="83">
        <v>22</v>
      </c>
      <c r="AT50" s="83">
        <v>2</v>
      </c>
      <c r="AU50" s="83">
        <v>0</v>
      </c>
      <c r="AV50" s="83">
        <v>-6</v>
      </c>
    </row>
    <row r="51" spans="1:48" ht="15.75" thickBot="1">
      <c r="A51" s="78" t="s">
        <v>1232</v>
      </c>
      <c r="B51" t="s">
        <v>282</v>
      </c>
      <c r="C51" s="79">
        <v>304.7</v>
      </c>
      <c r="D51" s="79">
        <v>54.8</v>
      </c>
      <c r="E51" s="79">
        <v>68.5</v>
      </c>
      <c r="F51" s="79">
        <v>1.919</v>
      </c>
      <c r="G51" s="79">
        <f t="shared" si="0"/>
        <v>3</v>
      </c>
      <c r="H51" s="79">
        <f>RANK(F51,F$2:F$175,1)</f>
        <v>56</v>
      </c>
      <c r="I51" s="83">
        <v>0</v>
      </c>
      <c r="J51" s="83">
        <v>5</v>
      </c>
      <c r="K51" s="83">
        <v>37</v>
      </c>
      <c r="L51" s="83">
        <v>10</v>
      </c>
      <c r="M51" s="83">
        <v>2</v>
      </c>
      <c r="N51" s="83">
        <v>9</v>
      </c>
      <c r="O51" s="149">
        <f t="shared" si="2"/>
        <v>53</v>
      </c>
      <c r="P51" s="149">
        <f t="shared" si="3"/>
        <v>12</v>
      </c>
      <c r="Q51" s="78"/>
      <c r="R51" s="83"/>
      <c r="S51" s="83"/>
      <c r="T51" s="111"/>
      <c r="U51" s="82" t="s">
        <v>1322</v>
      </c>
      <c r="V51" s="82" t="s">
        <v>845</v>
      </c>
      <c r="W51" s="122" t="s">
        <v>843</v>
      </c>
      <c r="X51" s="82" t="s">
        <v>1346</v>
      </c>
      <c r="Y51" s="82" t="s">
        <v>1351</v>
      </c>
      <c r="Z51" s="82" t="s">
        <v>1322</v>
      </c>
      <c r="AA51" s="82" t="s">
        <v>369</v>
      </c>
      <c r="AB51" s="82" t="s">
        <v>826</v>
      </c>
      <c r="AC51" s="94" t="s">
        <v>41</v>
      </c>
      <c r="AD51" s="83">
        <v>299.3</v>
      </c>
      <c r="AE51" s="83">
        <v>69.099999999999994</v>
      </c>
      <c r="AF51" s="83">
        <v>75.900000000000006</v>
      </c>
      <c r="AG51" s="83">
        <v>1.756</v>
      </c>
      <c r="AH51" s="83">
        <v>0</v>
      </c>
      <c r="AI51" s="83">
        <v>13</v>
      </c>
      <c r="AJ51" s="83">
        <v>35</v>
      </c>
      <c r="AK51" s="83">
        <v>6</v>
      </c>
      <c r="AL51" s="83">
        <v>0</v>
      </c>
      <c r="AM51" s="83">
        <v>-7</v>
      </c>
      <c r="AN51" s="83">
        <v>53.6</v>
      </c>
      <c r="AO51" s="83">
        <v>77.8</v>
      </c>
      <c r="AP51" s="83">
        <v>1.679</v>
      </c>
      <c r="AQ51" s="83">
        <v>0</v>
      </c>
      <c r="AR51" s="83">
        <v>10</v>
      </c>
      <c r="AS51" s="83">
        <v>22</v>
      </c>
      <c r="AT51" s="83">
        <v>4</v>
      </c>
      <c r="AU51" s="83">
        <v>0</v>
      </c>
      <c r="AV51" s="83">
        <v>-6</v>
      </c>
    </row>
    <row r="52" spans="1:48" ht="15.75" thickBot="1">
      <c r="A52" s="78" t="s">
        <v>1232</v>
      </c>
      <c r="B52" t="s">
        <v>209</v>
      </c>
      <c r="C52" s="79">
        <v>312.89999999999998</v>
      </c>
      <c r="D52" s="79">
        <v>50</v>
      </c>
      <c r="E52" s="79">
        <v>55.6</v>
      </c>
      <c r="F52" s="79">
        <v>1.833</v>
      </c>
      <c r="G52" s="79">
        <f t="shared" si="0"/>
        <v>40</v>
      </c>
      <c r="H52" s="79">
        <f t="shared" si="1"/>
        <v>26</v>
      </c>
      <c r="I52" s="83">
        <v>0</v>
      </c>
      <c r="J52" s="83">
        <v>7</v>
      </c>
      <c r="K52" s="83">
        <v>33</v>
      </c>
      <c r="L52" s="83">
        <v>12</v>
      </c>
      <c r="M52" s="83">
        <v>2</v>
      </c>
      <c r="N52" s="83">
        <v>9</v>
      </c>
      <c r="O52" s="149">
        <f t="shared" si="2"/>
        <v>30</v>
      </c>
      <c r="P52" s="149">
        <f t="shared" si="3"/>
        <v>24</v>
      </c>
      <c r="Q52" s="78"/>
      <c r="R52" s="83"/>
      <c r="S52" s="83"/>
      <c r="T52" s="111"/>
      <c r="U52" s="82" t="s">
        <v>1322</v>
      </c>
      <c r="V52" s="82" t="s">
        <v>845</v>
      </c>
      <c r="W52" s="122" t="s">
        <v>843</v>
      </c>
      <c r="X52" s="82" t="s">
        <v>1346</v>
      </c>
      <c r="Y52" s="82" t="s">
        <v>1351</v>
      </c>
      <c r="Z52" s="82" t="s">
        <v>1322</v>
      </c>
      <c r="AA52" s="82" t="s">
        <v>369</v>
      </c>
      <c r="AB52" s="82" t="s">
        <v>826</v>
      </c>
      <c r="AC52" s="94" t="s">
        <v>827</v>
      </c>
      <c r="AD52" s="83">
        <v>309.5</v>
      </c>
      <c r="AE52" s="83">
        <v>52.4</v>
      </c>
      <c r="AF52" s="83">
        <v>72.2</v>
      </c>
      <c r="AG52" s="83">
        <v>1.7689999999999999</v>
      </c>
      <c r="AH52" s="83">
        <v>1</v>
      </c>
      <c r="AI52" s="83">
        <v>12</v>
      </c>
      <c r="AJ52" s="83">
        <v>34</v>
      </c>
      <c r="AK52" s="83">
        <v>7</v>
      </c>
      <c r="AL52" s="83">
        <v>0</v>
      </c>
      <c r="AM52" s="83">
        <v>-7</v>
      </c>
      <c r="AN52" s="83">
        <v>57.1</v>
      </c>
      <c r="AO52" s="83">
        <v>66.7</v>
      </c>
      <c r="AP52" s="83">
        <v>1.583</v>
      </c>
      <c r="AQ52" s="83">
        <v>0</v>
      </c>
      <c r="AR52" s="83">
        <v>14</v>
      </c>
      <c r="AS52" s="83">
        <v>14</v>
      </c>
      <c r="AT52" s="83">
        <v>8</v>
      </c>
      <c r="AU52" s="83">
        <v>0</v>
      </c>
      <c r="AV52" s="83">
        <v>-6</v>
      </c>
    </row>
    <row r="53" spans="1:48" ht="15.75" thickBot="1">
      <c r="A53" s="78" t="s">
        <v>1232</v>
      </c>
      <c r="B53" t="s">
        <v>71</v>
      </c>
      <c r="C53" s="79">
        <v>311.10000000000002</v>
      </c>
      <c r="D53" s="79">
        <v>45.2</v>
      </c>
      <c r="E53" s="79">
        <v>61.1</v>
      </c>
      <c r="F53" s="79">
        <v>1.909</v>
      </c>
      <c r="G53" s="79">
        <f t="shared" si="0"/>
        <v>19</v>
      </c>
      <c r="H53" s="79">
        <f t="shared" si="1"/>
        <v>52</v>
      </c>
      <c r="I53" s="83">
        <v>0</v>
      </c>
      <c r="J53" s="83">
        <v>6</v>
      </c>
      <c r="K53" s="83">
        <v>37</v>
      </c>
      <c r="L53" s="83">
        <v>9</v>
      </c>
      <c r="M53" s="83">
        <v>0</v>
      </c>
      <c r="N53" s="83">
        <v>9</v>
      </c>
      <c r="O53" s="149">
        <f t="shared" si="2"/>
        <v>36</v>
      </c>
      <c r="P53" s="149">
        <f t="shared" si="3"/>
        <v>41</v>
      </c>
      <c r="Q53" s="78"/>
      <c r="R53" s="83"/>
      <c r="S53" s="83"/>
      <c r="T53" s="111"/>
      <c r="U53" s="82" t="s">
        <v>1322</v>
      </c>
      <c r="V53" s="82" t="s">
        <v>845</v>
      </c>
      <c r="W53" s="122" t="s">
        <v>843</v>
      </c>
      <c r="X53" s="82" t="s">
        <v>1346</v>
      </c>
      <c r="Y53" s="82" t="s">
        <v>1352</v>
      </c>
      <c r="Z53" s="82" t="s">
        <v>1322</v>
      </c>
      <c r="AA53" s="82" t="s">
        <v>369</v>
      </c>
      <c r="AB53" s="82" t="s">
        <v>826</v>
      </c>
      <c r="AC53" s="94" t="s">
        <v>66</v>
      </c>
      <c r="AD53" s="83">
        <v>299.39999999999998</v>
      </c>
      <c r="AE53" s="83">
        <v>64.3</v>
      </c>
      <c r="AF53" s="83">
        <v>77.8</v>
      </c>
      <c r="AG53" s="83">
        <v>1.786</v>
      </c>
      <c r="AH53" s="83">
        <v>0</v>
      </c>
      <c r="AI53" s="83">
        <v>10</v>
      </c>
      <c r="AJ53" s="83">
        <v>41</v>
      </c>
      <c r="AK53" s="83">
        <v>3</v>
      </c>
      <c r="AL53" s="83">
        <v>0</v>
      </c>
      <c r="AM53" s="83">
        <v>-7</v>
      </c>
      <c r="AN53" s="83">
        <v>75</v>
      </c>
      <c r="AO53" s="83">
        <v>75</v>
      </c>
      <c r="AP53" s="83">
        <v>1.63</v>
      </c>
      <c r="AQ53" s="83">
        <v>1</v>
      </c>
      <c r="AR53" s="83">
        <v>9</v>
      </c>
      <c r="AS53" s="83">
        <v>21</v>
      </c>
      <c r="AT53" s="83">
        <v>5</v>
      </c>
      <c r="AU53" s="83">
        <v>0</v>
      </c>
      <c r="AV53" s="83">
        <v>-6</v>
      </c>
    </row>
    <row r="54" spans="1:48" ht="15.75" thickBot="1">
      <c r="A54" s="78" t="s">
        <v>1232</v>
      </c>
      <c r="B54" t="s">
        <v>1375</v>
      </c>
      <c r="C54" s="79">
        <v>317</v>
      </c>
      <c r="D54" s="79">
        <v>50</v>
      </c>
      <c r="E54" s="79">
        <v>55.6</v>
      </c>
      <c r="F54" s="79">
        <v>1.9</v>
      </c>
      <c r="G54" s="79">
        <f t="shared" si="0"/>
        <v>40</v>
      </c>
      <c r="H54" s="79">
        <f t="shared" si="1"/>
        <v>49</v>
      </c>
      <c r="I54" s="83">
        <v>0</v>
      </c>
      <c r="J54" s="83">
        <v>6</v>
      </c>
      <c r="K54" s="83">
        <v>34</v>
      </c>
      <c r="L54" s="83">
        <v>13</v>
      </c>
      <c r="M54" s="83">
        <v>1</v>
      </c>
      <c r="N54" s="83">
        <v>9</v>
      </c>
      <c r="O54" s="149">
        <f t="shared" si="2"/>
        <v>25</v>
      </c>
      <c r="P54" s="149">
        <f t="shared" si="3"/>
        <v>24</v>
      </c>
      <c r="Q54" s="78"/>
      <c r="R54" s="83"/>
      <c r="S54" s="83"/>
      <c r="T54" s="111"/>
      <c r="U54" s="82" t="s">
        <v>1322</v>
      </c>
      <c r="V54" s="82" t="s">
        <v>845</v>
      </c>
      <c r="W54" s="122" t="s">
        <v>843</v>
      </c>
      <c r="X54" s="82" t="s">
        <v>1346</v>
      </c>
      <c r="Y54" s="82" t="s">
        <v>1352</v>
      </c>
      <c r="Z54" s="82" t="s">
        <v>1322</v>
      </c>
      <c r="AA54" s="82" t="s">
        <v>369</v>
      </c>
      <c r="AB54" s="82" t="s">
        <v>826</v>
      </c>
      <c r="AC54" s="94" t="s">
        <v>147</v>
      </c>
      <c r="AD54" s="83">
        <v>301.60000000000002</v>
      </c>
      <c r="AE54" s="83">
        <v>69.099999999999994</v>
      </c>
      <c r="AF54" s="83">
        <v>79.599999999999994</v>
      </c>
      <c r="AG54" s="83">
        <v>1.8140000000000001</v>
      </c>
      <c r="AH54" s="83">
        <v>1</v>
      </c>
      <c r="AI54" s="83">
        <v>11</v>
      </c>
      <c r="AJ54" s="83">
        <v>36</v>
      </c>
      <c r="AK54" s="83">
        <v>6</v>
      </c>
      <c r="AL54" s="83">
        <v>0</v>
      </c>
      <c r="AM54" s="83">
        <v>-7</v>
      </c>
      <c r="AN54" s="83">
        <v>82.1</v>
      </c>
      <c r="AO54" s="83">
        <v>69.400000000000006</v>
      </c>
      <c r="AP54" s="83">
        <v>1.56</v>
      </c>
      <c r="AQ54" s="83">
        <v>0</v>
      </c>
      <c r="AR54" s="83">
        <v>12</v>
      </c>
      <c r="AS54" s="83">
        <v>18</v>
      </c>
      <c r="AT54" s="83">
        <v>6</v>
      </c>
      <c r="AU54" s="83">
        <v>0</v>
      </c>
      <c r="AV54" s="83">
        <v>-6</v>
      </c>
    </row>
    <row r="55" spans="1:48" ht="15.75" thickBot="1">
      <c r="A55" s="78" t="s">
        <v>1232</v>
      </c>
      <c r="B55" t="s">
        <v>68</v>
      </c>
      <c r="C55" s="79">
        <v>306.8</v>
      </c>
      <c r="D55" s="79">
        <v>45.2</v>
      </c>
      <c r="E55" s="79">
        <v>46.3</v>
      </c>
      <c r="F55" s="79">
        <v>1.8</v>
      </c>
      <c r="G55" s="79">
        <f t="shared" si="0"/>
        <v>61</v>
      </c>
      <c r="H55" s="79">
        <f t="shared" si="1"/>
        <v>17</v>
      </c>
      <c r="I55" s="83">
        <v>0</v>
      </c>
      <c r="J55" s="83">
        <v>8</v>
      </c>
      <c r="K55" s="83">
        <v>30</v>
      </c>
      <c r="L55" s="83">
        <v>15</v>
      </c>
      <c r="M55" s="83">
        <v>1</v>
      </c>
      <c r="N55" s="83">
        <v>9</v>
      </c>
      <c r="O55" s="149">
        <f t="shared" si="2"/>
        <v>49</v>
      </c>
      <c r="P55" s="149">
        <f t="shared" si="3"/>
        <v>41</v>
      </c>
      <c r="Q55" s="78"/>
      <c r="R55" s="83"/>
      <c r="S55" s="83"/>
      <c r="T55" s="111"/>
      <c r="U55" s="82" t="s">
        <v>1322</v>
      </c>
      <c r="V55" s="82" t="s">
        <v>845</v>
      </c>
      <c r="W55" s="122" t="s">
        <v>843</v>
      </c>
      <c r="X55" s="82" t="s">
        <v>1346</v>
      </c>
      <c r="Y55" s="82" t="s">
        <v>1352</v>
      </c>
      <c r="Z55" s="82" t="s">
        <v>1322</v>
      </c>
      <c r="AA55" s="82" t="s">
        <v>369</v>
      </c>
      <c r="AB55" s="82" t="s">
        <v>826</v>
      </c>
      <c r="AC55" s="94" t="s">
        <v>210</v>
      </c>
      <c r="AD55" s="83">
        <v>314.2</v>
      </c>
      <c r="AE55" s="83">
        <v>61.9</v>
      </c>
      <c r="AF55" s="83">
        <v>79.599999999999994</v>
      </c>
      <c r="AG55" s="83">
        <v>1.837</v>
      </c>
      <c r="AH55" s="83">
        <v>0</v>
      </c>
      <c r="AI55" s="83">
        <v>14</v>
      </c>
      <c r="AJ55" s="83">
        <v>36</v>
      </c>
      <c r="AK55" s="83">
        <v>2</v>
      </c>
      <c r="AL55" s="83">
        <v>1</v>
      </c>
      <c r="AM55" s="83">
        <v>-7</v>
      </c>
      <c r="AN55" s="83">
        <v>67.900000000000006</v>
      </c>
      <c r="AO55" s="83">
        <v>83.3</v>
      </c>
      <c r="AP55" s="83">
        <v>1.7330000000000001</v>
      </c>
      <c r="AQ55" s="83">
        <v>0</v>
      </c>
      <c r="AR55" s="83">
        <v>9</v>
      </c>
      <c r="AS55" s="83">
        <v>24</v>
      </c>
      <c r="AT55" s="83">
        <v>3</v>
      </c>
      <c r="AU55" s="83">
        <v>0</v>
      </c>
      <c r="AV55" s="83">
        <v>-6</v>
      </c>
    </row>
    <row r="56" spans="1:48" ht="15.75" thickBot="1">
      <c r="A56" s="78" t="s">
        <v>858</v>
      </c>
      <c r="B56" t="s">
        <v>268</v>
      </c>
      <c r="C56" s="79">
        <v>291.60000000000002</v>
      </c>
      <c r="D56" s="79">
        <v>59.5</v>
      </c>
      <c r="E56" s="79">
        <v>57.4</v>
      </c>
      <c r="F56" s="79">
        <v>1.839</v>
      </c>
      <c r="G56" s="79">
        <f t="shared" si="0"/>
        <v>28</v>
      </c>
      <c r="H56" s="79">
        <f t="shared" si="1"/>
        <v>28</v>
      </c>
      <c r="I56" s="83">
        <v>0</v>
      </c>
      <c r="J56" s="83">
        <v>7</v>
      </c>
      <c r="K56" s="83">
        <v>31</v>
      </c>
      <c r="L56" s="83">
        <v>15</v>
      </c>
      <c r="M56" s="83">
        <v>1</v>
      </c>
      <c r="N56" s="83">
        <v>10</v>
      </c>
      <c r="O56" s="149">
        <f t="shared" si="2"/>
        <v>66</v>
      </c>
      <c r="P56" s="149">
        <f t="shared" si="3"/>
        <v>4</v>
      </c>
      <c r="Q56" s="78"/>
      <c r="R56" s="83"/>
      <c r="S56" s="83"/>
      <c r="T56" s="111"/>
      <c r="U56" s="82" t="s">
        <v>1322</v>
      </c>
      <c r="V56" s="82" t="s">
        <v>1230</v>
      </c>
      <c r="W56" s="122" t="s">
        <v>843</v>
      </c>
      <c r="X56" s="82" t="s">
        <v>819</v>
      </c>
      <c r="Y56" s="82" t="s">
        <v>1352</v>
      </c>
      <c r="Z56" s="82" t="s">
        <v>1322</v>
      </c>
      <c r="AA56" s="82" t="s">
        <v>858</v>
      </c>
      <c r="AB56" s="82" t="s">
        <v>826</v>
      </c>
      <c r="AC56" s="94" t="s">
        <v>272</v>
      </c>
      <c r="AD56" s="83">
        <v>303.2</v>
      </c>
      <c r="AE56" s="83">
        <v>64.3</v>
      </c>
      <c r="AF56" s="83">
        <v>72.2</v>
      </c>
      <c r="AG56" s="83">
        <v>1.641</v>
      </c>
      <c r="AH56" s="83">
        <v>1</v>
      </c>
      <c r="AI56" s="83">
        <v>13</v>
      </c>
      <c r="AJ56" s="83">
        <v>33</v>
      </c>
      <c r="AK56" s="83">
        <v>6</v>
      </c>
      <c r="AL56" s="83">
        <v>1</v>
      </c>
      <c r="AM56" s="83">
        <v>-7</v>
      </c>
      <c r="AN56" s="83">
        <v>67.900000000000006</v>
      </c>
      <c r="AO56" s="83">
        <v>80.599999999999994</v>
      </c>
      <c r="AP56" s="83">
        <v>1.7589999999999999</v>
      </c>
      <c r="AQ56" s="83">
        <v>0</v>
      </c>
      <c r="AR56" s="83">
        <v>9</v>
      </c>
      <c r="AS56" s="83">
        <v>24</v>
      </c>
      <c r="AT56" s="83">
        <v>3</v>
      </c>
      <c r="AU56" s="83">
        <v>0</v>
      </c>
      <c r="AV56" s="83">
        <v>-6</v>
      </c>
    </row>
    <row r="57" spans="1:48" ht="15.75" thickBot="1">
      <c r="A57" s="78" t="s">
        <v>858</v>
      </c>
      <c r="B57" t="s">
        <v>212</v>
      </c>
      <c r="C57" s="79">
        <v>310.39999999999998</v>
      </c>
      <c r="D57" s="79">
        <v>45.2</v>
      </c>
      <c r="E57" s="79">
        <v>63</v>
      </c>
      <c r="F57" s="79">
        <v>1.9119999999999999</v>
      </c>
      <c r="G57" s="79">
        <f t="shared" si="0"/>
        <v>12</v>
      </c>
      <c r="H57" s="79">
        <f t="shared" si="1"/>
        <v>53</v>
      </c>
      <c r="I57" s="83">
        <v>0</v>
      </c>
      <c r="J57" s="83">
        <v>6</v>
      </c>
      <c r="K57" s="83">
        <v>35</v>
      </c>
      <c r="L57" s="83">
        <v>11</v>
      </c>
      <c r="M57" s="83">
        <v>1</v>
      </c>
      <c r="N57" s="83">
        <v>10</v>
      </c>
      <c r="O57" s="149">
        <f t="shared" si="2"/>
        <v>41</v>
      </c>
      <c r="P57" s="149">
        <f t="shared" si="3"/>
        <v>41</v>
      </c>
      <c r="Q57" s="78"/>
      <c r="R57" s="83"/>
      <c r="S57" s="83"/>
      <c r="T57" s="111"/>
      <c r="U57" s="82" t="s">
        <v>1323</v>
      </c>
      <c r="V57" s="82" t="s">
        <v>1230</v>
      </c>
      <c r="W57" s="122" t="s">
        <v>843</v>
      </c>
      <c r="X57" s="82" t="s">
        <v>819</v>
      </c>
      <c r="Y57" s="82" t="s">
        <v>1352</v>
      </c>
      <c r="Z57" s="82" t="s">
        <v>1322</v>
      </c>
      <c r="AA57" s="82" t="s">
        <v>858</v>
      </c>
      <c r="AB57" s="82" t="s">
        <v>826</v>
      </c>
      <c r="AC57" s="94" t="s">
        <v>461</v>
      </c>
      <c r="AD57" s="83">
        <v>306.10000000000002</v>
      </c>
      <c r="AE57" s="83">
        <v>66.7</v>
      </c>
      <c r="AF57" s="83">
        <v>68.5</v>
      </c>
      <c r="AG57" s="83">
        <v>1.73</v>
      </c>
      <c r="AH57" s="83">
        <v>0</v>
      </c>
      <c r="AI57" s="83">
        <v>15</v>
      </c>
      <c r="AJ57" s="83">
        <v>31</v>
      </c>
      <c r="AK57" s="83">
        <v>8</v>
      </c>
      <c r="AL57" s="83">
        <v>0</v>
      </c>
      <c r="AM57" s="83">
        <v>-7</v>
      </c>
      <c r="AN57" s="83">
        <v>64.3</v>
      </c>
      <c r="AO57" s="83">
        <v>75</v>
      </c>
      <c r="AP57" s="83">
        <v>1.7410000000000001</v>
      </c>
      <c r="AQ57" s="83">
        <v>0</v>
      </c>
      <c r="AR57" s="83">
        <v>8</v>
      </c>
      <c r="AS57" s="83">
        <v>26</v>
      </c>
      <c r="AT57" s="83">
        <v>2</v>
      </c>
      <c r="AU57" s="83">
        <v>0</v>
      </c>
      <c r="AV57" s="83">
        <v>-6</v>
      </c>
    </row>
    <row r="58" spans="1:48" ht="15.75" thickBot="1">
      <c r="A58" s="78" t="s">
        <v>858</v>
      </c>
      <c r="B58" t="s">
        <v>1376</v>
      </c>
      <c r="C58" s="79">
        <v>314.7</v>
      </c>
      <c r="D58" s="79">
        <v>47.6</v>
      </c>
      <c r="E58" s="79">
        <v>51.9</v>
      </c>
      <c r="F58" s="79">
        <v>1.929</v>
      </c>
      <c r="G58" s="79">
        <f t="shared" si="0"/>
        <v>52</v>
      </c>
      <c r="H58" s="79">
        <f t="shared" si="1"/>
        <v>58</v>
      </c>
      <c r="I58" s="83">
        <v>0</v>
      </c>
      <c r="J58" s="83">
        <v>3</v>
      </c>
      <c r="K58" s="83">
        <v>39</v>
      </c>
      <c r="L58" s="83">
        <v>11</v>
      </c>
      <c r="M58" s="83">
        <v>1</v>
      </c>
      <c r="N58" s="83">
        <v>10</v>
      </c>
      <c r="O58" s="149">
        <f t="shared" si="2"/>
        <v>28</v>
      </c>
      <c r="P58" s="149">
        <f t="shared" si="3"/>
        <v>32</v>
      </c>
      <c r="Q58" s="78"/>
      <c r="R58" s="83"/>
      <c r="S58" s="83"/>
      <c r="T58" s="111"/>
      <c r="U58" s="82" t="s">
        <v>1323</v>
      </c>
      <c r="V58" s="82" t="s">
        <v>1230</v>
      </c>
      <c r="W58" s="122" t="s">
        <v>1310</v>
      </c>
      <c r="X58" s="82" t="s">
        <v>819</v>
      </c>
      <c r="Y58" s="82" t="s">
        <v>1352</v>
      </c>
      <c r="Z58" s="82" t="s">
        <v>1322</v>
      </c>
      <c r="AA58" s="82" t="s">
        <v>858</v>
      </c>
      <c r="AB58" s="82" t="s">
        <v>1231</v>
      </c>
      <c r="AC58" s="94" t="s">
        <v>224</v>
      </c>
      <c r="AD58" s="83">
        <v>298.7</v>
      </c>
      <c r="AE58" s="83">
        <v>64.3</v>
      </c>
      <c r="AF58" s="83">
        <v>66.7</v>
      </c>
      <c r="AG58" s="83">
        <v>1.639</v>
      </c>
      <c r="AH58" s="83">
        <v>0</v>
      </c>
      <c r="AI58" s="83">
        <v>17</v>
      </c>
      <c r="AJ58" s="83">
        <v>29</v>
      </c>
      <c r="AK58" s="83">
        <v>6</v>
      </c>
      <c r="AL58" s="83">
        <v>2</v>
      </c>
      <c r="AM58" s="83">
        <v>-7</v>
      </c>
      <c r="AN58" s="83">
        <v>75</v>
      </c>
      <c r="AO58" s="83">
        <v>77.8</v>
      </c>
      <c r="AP58" s="83">
        <v>1.857</v>
      </c>
      <c r="AQ58" s="83">
        <v>0</v>
      </c>
      <c r="AR58" s="83">
        <v>7</v>
      </c>
      <c r="AS58" s="83">
        <v>27</v>
      </c>
      <c r="AT58" s="83">
        <v>2</v>
      </c>
      <c r="AU58" s="83">
        <v>0</v>
      </c>
      <c r="AV58" s="83">
        <v>-5</v>
      </c>
    </row>
    <row r="59" spans="1:48" ht="15.75" thickBot="1">
      <c r="A59" s="78" t="s">
        <v>858</v>
      </c>
      <c r="B59" t="s">
        <v>41</v>
      </c>
      <c r="C59" s="79">
        <v>304.7</v>
      </c>
      <c r="D59" s="79">
        <v>42.9</v>
      </c>
      <c r="E59" s="79">
        <v>51.9</v>
      </c>
      <c r="F59" s="79">
        <v>1.821</v>
      </c>
      <c r="G59" s="79">
        <f t="shared" si="0"/>
        <v>52</v>
      </c>
      <c r="H59" s="79">
        <f t="shared" si="1"/>
        <v>22</v>
      </c>
      <c r="I59" s="83">
        <v>0</v>
      </c>
      <c r="J59" s="83">
        <v>6</v>
      </c>
      <c r="K59" s="83">
        <v>34</v>
      </c>
      <c r="L59" s="83">
        <v>12</v>
      </c>
      <c r="M59" s="83">
        <v>2</v>
      </c>
      <c r="N59" s="83">
        <v>10</v>
      </c>
      <c r="O59" s="149">
        <f t="shared" si="2"/>
        <v>53</v>
      </c>
      <c r="P59" s="149">
        <f t="shared" si="3"/>
        <v>48</v>
      </c>
      <c r="Q59" s="78"/>
      <c r="R59" s="83"/>
      <c r="S59" s="83"/>
      <c r="T59" s="111"/>
      <c r="U59" s="82" t="s">
        <v>1323</v>
      </c>
      <c r="V59" s="82" t="s">
        <v>1230</v>
      </c>
      <c r="W59" s="122" t="s">
        <v>1310</v>
      </c>
      <c r="X59" s="82" t="s">
        <v>819</v>
      </c>
      <c r="Y59" s="82" t="s">
        <v>859</v>
      </c>
      <c r="Z59" s="82" t="s">
        <v>1322</v>
      </c>
      <c r="AA59" s="82" t="s">
        <v>858</v>
      </c>
      <c r="AB59" s="82" t="s">
        <v>1231</v>
      </c>
      <c r="AC59" s="94" t="s">
        <v>1262</v>
      </c>
      <c r="AD59" s="83">
        <v>304.8</v>
      </c>
      <c r="AE59" s="83">
        <v>76.2</v>
      </c>
      <c r="AF59" s="83">
        <v>81.5</v>
      </c>
      <c r="AG59" s="83">
        <v>1.6819999999999999</v>
      </c>
      <c r="AH59" s="83">
        <v>1</v>
      </c>
      <c r="AI59" s="83">
        <v>14</v>
      </c>
      <c r="AJ59" s="83">
        <v>32</v>
      </c>
      <c r="AK59" s="83">
        <v>6</v>
      </c>
      <c r="AL59" s="83">
        <v>0</v>
      </c>
      <c r="AM59" s="83">
        <v>-7</v>
      </c>
      <c r="AN59" s="83">
        <v>53.6</v>
      </c>
      <c r="AO59" s="83">
        <v>69.400000000000006</v>
      </c>
      <c r="AP59" s="83">
        <v>1.68</v>
      </c>
      <c r="AQ59" s="83">
        <v>0</v>
      </c>
      <c r="AR59" s="83">
        <v>10</v>
      </c>
      <c r="AS59" s="83">
        <v>23</v>
      </c>
      <c r="AT59" s="83">
        <v>1</v>
      </c>
      <c r="AU59" s="83">
        <v>2</v>
      </c>
      <c r="AV59" s="83">
        <v>-5</v>
      </c>
    </row>
    <row r="60" spans="1:48" ht="15.75" thickBot="1">
      <c r="A60" s="78" t="s">
        <v>858</v>
      </c>
      <c r="B60" t="s">
        <v>379</v>
      </c>
      <c r="C60" s="79">
        <v>348.1</v>
      </c>
      <c r="D60" s="79">
        <v>47.6</v>
      </c>
      <c r="E60" s="79">
        <v>46.3</v>
      </c>
      <c r="F60" s="79">
        <v>1.92</v>
      </c>
      <c r="G60" s="79">
        <f t="shared" si="0"/>
        <v>61</v>
      </c>
      <c r="H60" s="79">
        <f t="shared" si="1"/>
        <v>57</v>
      </c>
      <c r="I60" s="83">
        <v>0</v>
      </c>
      <c r="J60" s="83">
        <v>6</v>
      </c>
      <c r="K60" s="83">
        <v>35</v>
      </c>
      <c r="L60" s="83">
        <v>9</v>
      </c>
      <c r="M60" s="83">
        <v>4</v>
      </c>
      <c r="N60" s="83">
        <v>11</v>
      </c>
      <c r="O60" s="149">
        <f t="shared" si="2"/>
        <v>1</v>
      </c>
      <c r="P60" s="149">
        <f t="shared" si="3"/>
        <v>32</v>
      </c>
      <c r="Q60" s="78"/>
      <c r="R60" s="83"/>
      <c r="S60" s="83"/>
      <c r="T60" s="111"/>
      <c r="U60" s="82" t="s">
        <v>1323</v>
      </c>
      <c r="V60" s="82" t="s">
        <v>1230</v>
      </c>
      <c r="W60" s="122" t="s">
        <v>1310</v>
      </c>
      <c r="X60" s="82" t="s">
        <v>819</v>
      </c>
      <c r="Y60" s="82" t="s">
        <v>859</v>
      </c>
      <c r="Z60" s="82" t="s">
        <v>1322</v>
      </c>
      <c r="AA60" s="82" t="s">
        <v>858</v>
      </c>
      <c r="AB60" s="82" t="s">
        <v>1231</v>
      </c>
      <c r="AC60" s="94" t="s">
        <v>200</v>
      </c>
      <c r="AD60" s="83">
        <v>279.3</v>
      </c>
      <c r="AE60" s="83">
        <v>81</v>
      </c>
      <c r="AF60" s="83">
        <v>70.400000000000006</v>
      </c>
      <c r="AG60" s="83">
        <v>1.605</v>
      </c>
      <c r="AH60" s="83">
        <v>0</v>
      </c>
      <c r="AI60" s="83">
        <v>17</v>
      </c>
      <c r="AJ60" s="83">
        <v>29</v>
      </c>
      <c r="AK60" s="83">
        <v>6</v>
      </c>
      <c r="AL60" s="83">
        <v>1</v>
      </c>
      <c r="AM60" s="83">
        <v>-6</v>
      </c>
      <c r="AN60" s="83">
        <v>57.1</v>
      </c>
      <c r="AO60" s="83">
        <v>75</v>
      </c>
      <c r="AP60" s="83">
        <v>1.667</v>
      </c>
      <c r="AQ60" s="83">
        <v>0</v>
      </c>
      <c r="AR60" s="83">
        <v>10</v>
      </c>
      <c r="AS60" s="83">
        <v>22</v>
      </c>
      <c r="AT60" s="83">
        <v>3</v>
      </c>
      <c r="AU60" s="83">
        <v>1</v>
      </c>
      <c r="AV60" s="83">
        <v>-5</v>
      </c>
    </row>
    <row r="61" spans="1:48" ht="15.75" thickBot="1">
      <c r="A61" s="78" t="s">
        <v>858</v>
      </c>
      <c r="B61" t="s">
        <v>1268</v>
      </c>
      <c r="C61" s="79">
        <v>305.2</v>
      </c>
      <c r="D61" s="79">
        <v>54.8</v>
      </c>
      <c r="E61" s="79">
        <v>46.3</v>
      </c>
      <c r="F61" s="79">
        <v>1.84</v>
      </c>
      <c r="G61" s="79">
        <f t="shared" si="0"/>
        <v>61</v>
      </c>
      <c r="H61" s="79">
        <f t="shared" si="1"/>
        <v>31</v>
      </c>
      <c r="I61" s="83">
        <v>0</v>
      </c>
      <c r="J61" s="83">
        <v>9</v>
      </c>
      <c r="K61" s="83">
        <v>28</v>
      </c>
      <c r="L61" s="83">
        <v>15</v>
      </c>
      <c r="M61" s="83">
        <v>1</v>
      </c>
      <c r="N61" s="83">
        <v>11</v>
      </c>
      <c r="O61" s="149">
        <f t="shared" si="2"/>
        <v>52</v>
      </c>
      <c r="P61" s="149">
        <f t="shared" si="3"/>
        <v>12</v>
      </c>
      <c r="Q61" s="78"/>
      <c r="R61" s="83"/>
      <c r="S61" s="83"/>
      <c r="T61" s="111"/>
      <c r="U61" s="82" t="s">
        <v>1029</v>
      </c>
      <c r="V61" s="82" t="s">
        <v>1230</v>
      </c>
      <c r="W61" s="122" t="s">
        <v>1310</v>
      </c>
      <c r="X61" s="82" t="s">
        <v>819</v>
      </c>
      <c r="Y61" s="82" t="s">
        <v>859</v>
      </c>
      <c r="Z61" s="82" t="s">
        <v>1322</v>
      </c>
      <c r="AA61" s="82" t="s">
        <v>858</v>
      </c>
      <c r="AB61" s="82" t="s">
        <v>1231</v>
      </c>
      <c r="AC61" s="94" t="s">
        <v>33</v>
      </c>
      <c r="AD61" s="83">
        <v>298.10000000000002</v>
      </c>
      <c r="AE61" s="83">
        <v>45.2</v>
      </c>
      <c r="AF61" s="83">
        <v>68.5</v>
      </c>
      <c r="AG61" s="83">
        <v>1.6759999999999999</v>
      </c>
      <c r="AH61" s="83">
        <v>0</v>
      </c>
      <c r="AI61" s="83">
        <v>14</v>
      </c>
      <c r="AJ61" s="83">
        <v>32</v>
      </c>
      <c r="AK61" s="83">
        <v>8</v>
      </c>
      <c r="AL61" s="83">
        <v>0</v>
      </c>
      <c r="AM61" s="83">
        <v>-6</v>
      </c>
      <c r="AN61" s="83">
        <v>67.900000000000006</v>
      </c>
      <c r="AO61" s="83">
        <v>83.3</v>
      </c>
      <c r="AP61" s="83">
        <v>1.8</v>
      </c>
      <c r="AQ61" s="83">
        <v>0</v>
      </c>
      <c r="AR61" s="83">
        <v>8</v>
      </c>
      <c r="AS61" s="83">
        <v>25</v>
      </c>
      <c r="AT61" s="83">
        <v>3</v>
      </c>
      <c r="AU61" s="83">
        <v>0</v>
      </c>
      <c r="AV61" s="83">
        <v>-5</v>
      </c>
    </row>
    <row r="62" spans="1:48" ht="15.75" thickBot="1">
      <c r="A62" s="78" t="s">
        <v>858</v>
      </c>
      <c r="B62" t="s">
        <v>298</v>
      </c>
      <c r="C62" s="79">
        <v>308.39999999999998</v>
      </c>
      <c r="D62" s="79">
        <v>50</v>
      </c>
      <c r="E62" s="79">
        <v>55.6</v>
      </c>
      <c r="F62" s="79">
        <v>1.9330000000000001</v>
      </c>
      <c r="G62" s="79">
        <f t="shared" si="0"/>
        <v>40</v>
      </c>
      <c r="H62" s="79">
        <f t="shared" si="1"/>
        <v>59</v>
      </c>
      <c r="I62" s="83">
        <v>0</v>
      </c>
      <c r="J62" s="83">
        <v>3</v>
      </c>
      <c r="K62" s="83">
        <v>37</v>
      </c>
      <c r="L62" s="83">
        <v>14</v>
      </c>
      <c r="M62" s="83">
        <v>0</v>
      </c>
      <c r="N62" s="83">
        <v>11</v>
      </c>
      <c r="O62" s="149">
        <f t="shared" si="2"/>
        <v>48</v>
      </c>
      <c r="P62" s="149">
        <f t="shared" si="3"/>
        <v>24</v>
      </c>
      <c r="Q62" s="78"/>
      <c r="R62" s="83"/>
      <c r="S62" s="83"/>
      <c r="T62" s="111"/>
      <c r="U62" s="82" t="s">
        <v>1029</v>
      </c>
      <c r="V62" s="82" t="s">
        <v>1230</v>
      </c>
      <c r="W62" s="122" t="s">
        <v>1310</v>
      </c>
      <c r="X62" s="82" t="s">
        <v>819</v>
      </c>
      <c r="Y62" s="82" t="s">
        <v>859</v>
      </c>
      <c r="Z62" s="82" t="s">
        <v>1322</v>
      </c>
      <c r="AA62" s="82" t="s">
        <v>858</v>
      </c>
      <c r="AB62" s="82" t="s">
        <v>1231</v>
      </c>
      <c r="AC62" s="94" t="s">
        <v>240</v>
      </c>
      <c r="AD62" s="83">
        <v>301.8</v>
      </c>
      <c r="AE62" s="83">
        <v>73.8</v>
      </c>
      <c r="AF62" s="83">
        <v>75.900000000000006</v>
      </c>
      <c r="AG62" s="83">
        <v>1.8049999999999999</v>
      </c>
      <c r="AH62" s="83">
        <v>0</v>
      </c>
      <c r="AI62" s="83">
        <v>12</v>
      </c>
      <c r="AJ62" s="83">
        <v>37</v>
      </c>
      <c r="AK62" s="83">
        <v>4</v>
      </c>
      <c r="AL62" s="83">
        <v>1</v>
      </c>
      <c r="AM62" s="83">
        <v>-6</v>
      </c>
      <c r="AN62" s="83">
        <v>60.7</v>
      </c>
      <c r="AO62" s="83">
        <v>72.2</v>
      </c>
      <c r="AP62" s="83">
        <v>1.7310000000000001</v>
      </c>
      <c r="AQ62" s="83">
        <v>1</v>
      </c>
      <c r="AR62" s="83">
        <v>9</v>
      </c>
      <c r="AS62" s="83">
        <v>20</v>
      </c>
      <c r="AT62" s="83">
        <v>6</v>
      </c>
      <c r="AU62" s="83">
        <v>0</v>
      </c>
      <c r="AV62" s="83">
        <v>-5</v>
      </c>
    </row>
    <row r="63" spans="1:48" ht="15.75" thickBot="1">
      <c r="A63" s="78" t="s">
        <v>858</v>
      </c>
      <c r="B63" t="s">
        <v>177</v>
      </c>
      <c r="C63" s="79">
        <v>320.60000000000002</v>
      </c>
      <c r="D63" s="79">
        <v>64.3</v>
      </c>
      <c r="E63" s="79">
        <v>57.4</v>
      </c>
      <c r="F63" s="79">
        <v>1.871</v>
      </c>
      <c r="G63" s="79">
        <f t="shared" si="0"/>
        <v>28</v>
      </c>
      <c r="H63" s="79">
        <f t="shared" si="1"/>
        <v>44</v>
      </c>
      <c r="I63" s="83">
        <v>0</v>
      </c>
      <c r="J63" s="83">
        <v>6</v>
      </c>
      <c r="K63" s="83">
        <v>34</v>
      </c>
      <c r="L63" s="83">
        <v>12</v>
      </c>
      <c r="M63" s="83">
        <v>1</v>
      </c>
      <c r="N63" s="83">
        <v>11</v>
      </c>
      <c r="O63" s="149">
        <f t="shared" si="2"/>
        <v>18</v>
      </c>
      <c r="P63" s="149">
        <f t="shared" si="3"/>
        <v>1</v>
      </c>
      <c r="Q63" s="78"/>
      <c r="R63" s="83"/>
      <c r="S63" s="83"/>
      <c r="T63" s="111"/>
      <c r="U63" s="82" t="s">
        <v>1029</v>
      </c>
      <c r="V63" s="82" t="s">
        <v>1230</v>
      </c>
      <c r="W63" s="122" t="s">
        <v>1310</v>
      </c>
      <c r="X63" s="82" t="s">
        <v>819</v>
      </c>
      <c r="Y63" s="82" t="s">
        <v>859</v>
      </c>
      <c r="Z63" s="82" t="s">
        <v>1322</v>
      </c>
      <c r="AA63" s="82" t="s">
        <v>858</v>
      </c>
      <c r="AB63" s="82" t="s">
        <v>1231</v>
      </c>
      <c r="AC63" s="94" t="s">
        <v>238</v>
      </c>
      <c r="AD63" s="83">
        <v>301.39999999999998</v>
      </c>
      <c r="AE63" s="83">
        <v>66.7</v>
      </c>
      <c r="AF63" s="83">
        <v>77.8</v>
      </c>
      <c r="AG63" s="83">
        <v>1.762</v>
      </c>
      <c r="AH63" s="83">
        <v>0</v>
      </c>
      <c r="AI63" s="83">
        <v>13</v>
      </c>
      <c r="AJ63" s="83">
        <v>34</v>
      </c>
      <c r="AK63" s="83">
        <v>7</v>
      </c>
      <c r="AL63" s="83">
        <v>0</v>
      </c>
      <c r="AM63" s="83">
        <v>-6</v>
      </c>
      <c r="AN63" s="83">
        <v>75</v>
      </c>
      <c r="AO63" s="83">
        <v>77.8</v>
      </c>
      <c r="AP63" s="83">
        <v>1.786</v>
      </c>
      <c r="AQ63" s="83">
        <v>0</v>
      </c>
      <c r="AR63" s="83">
        <v>9</v>
      </c>
      <c r="AS63" s="83">
        <v>24</v>
      </c>
      <c r="AT63" s="83">
        <v>2</v>
      </c>
      <c r="AU63" s="83">
        <v>1</v>
      </c>
      <c r="AV63" s="83">
        <v>-5</v>
      </c>
    </row>
    <row r="64" spans="1:48" ht="15.75" thickBot="1">
      <c r="A64" s="78" t="s">
        <v>858</v>
      </c>
      <c r="B64" t="s">
        <v>255</v>
      </c>
      <c r="C64" s="79">
        <v>275.2</v>
      </c>
      <c r="D64" s="79">
        <v>59.5</v>
      </c>
      <c r="E64" s="79">
        <v>63</v>
      </c>
      <c r="F64" s="79">
        <v>1.9710000000000001</v>
      </c>
      <c r="G64" s="79">
        <f t="shared" si="0"/>
        <v>12</v>
      </c>
      <c r="H64" s="79">
        <f t="shared" si="1"/>
        <v>66</v>
      </c>
      <c r="I64" s="83">
        <v>0</v>
      </c>
      <c r="J64" s="83">
        <v>8</v>
      </c>
      <c r="K64" s="83">
        <v>32</v>
      </c>
      <c r="L64" s="83">
        <v>10</v>
      </c>
      <c r="M64" s="83">
        <v>2</v>
      </c>
      <c r="N64" s="83">
        <v>12</v>
      </c>
      <c r="O64" s="149">
        <f t="shared" si="2"/>
        <v>69</v>
      </c>
      <c r="P64" s="149">
        <f t="shared" si="3"/>
        <v>4</v>
      </c>
      <c r="Q64" s="78"/>
      <c r="R64" s="83"/>
      <c r="S64" s="83"/>
      <c r="T64" s="111"/>
      <c r="U64" s="82" t="s">
        <v>1294</v>
      </c>
      <c r="V64" s="82" t="s">
        <v>1230</v>
      </c>
      <c r="W64" s="122" t="s">
        <v>1310</v>
      </c>
      <c r="X64" s="82">
        <v>67</v>
      </c>
      <c r="Y64" s="82" t="s">
        <v>859</v>
      </c>
      <c r="Z64" s="82" t="s">
        <v>1322</v>
      </c>
      <c r="AA64" s="82" t="s">
        <v>858</v>
      </c>
      <c r="AB64" s="82" t="s">
        <v>1231</v>
      </c>
      <c r="AC64" s="94" t="s">
        <v>65</v>
      </c>
      <c r="AD64" s="83">
        <v>313.8</v>
      </c>
      <c r="AE64" s="83">
        <v>57.1</v>
      </c>
      <c r="AF64" s="83">
        <v>77.8</v>
      </c>
      <c r="AG64" s="83">
        <v>1.833</v>
      </c>
      <c r="AH64" s="83">
        <v>0</v>
      </c>
      <c r="AI64" s="83">
        <v>12</v>
      </c>
      <c r="AJ64" s="83">
        <v>36</v>
      </c>
      <c r="AK64" s="83">
        <v>6</v>
      </c>
      <c r="AL64" s="83">
        <v>0</v>
      </c>
      <c r="AM64" s="83">
        <v>-6</v>
      </c>
      <c r="AN64" s="83">
        <v>60.7</v>
      </c>
      <c r="AO64" s="83">
        <v>77.8</v>
      </c>
      <c r="AP64" s="83">
        <v>1.714</v>
      </c>
      <c r="AQ64" s="83">
        <v>0</v>
      </c>
      <c r="AR64" s="83">
        <v>10</v>
      </c>
      <c r="AS64" s="83">
        <v>21</v>
      </c>
      <c r="AT64" s="83">
        <v>5</v>
      </c>
      <c r="AU64" s="83">
        <v>0</v>
      </c>
      <c r="AV64" s="83">
        <v>-5</v>
      </c>
    </row>
    <row r="65" spans="1:48" ht="15.75" thickBot="1">
      <c r="A65" s="78" t="s">
        <v>858</v>
      </c>
      <c r="B65" t="s">
        <v>183</v>
      </c>
      <c r="C65" s="79">
        <v>300.10000000000002</v>
      </c>
      <c r="D65" s="79">
        <v>50</v>
      </c>
      <c r="E65" s="79">
        <v>48.2</v>
      </c>
      <c r="F65" s="79">
        <v>1.8460000000000001</v>
      </c>
      <c r="G65" s="79">
        <f t="shared" si="0"/>
        <v>59</v>
      </c>
      <c r="H65" s="79">
        <f t="shared" si="1"/>
        <v>33</v>
      </c>
      <c r="I65" s="83">
        <v>0</v>
      </c>
      <c r="J65" s="83">
        <v>4</v>
      </c>
      <c r="K65" s="83">
        <v>36</v>
      </c>
      <c r="L65" s="83">
        <v>12</v>
      </c>
      <c r="M65" s="83">
        <v>2</v>
      </c>
      <c r="N65" s="83">
        <v>12</v>
      </c>
      <c r="O65" s="149">
        <f t="shared" si="2"/>
        <v>62</v>
      </c>
      <c r="P65" s="149">
        <f t="shared" si="3"/>
        <v>24</v>
      </c>
      <c r="Q65" s="78"/>
      <c r="R65" s="83"/>
      <c r="S65" s="83"/>
      <c r="T65" s="111"/>
      <c r="U65" s="82" t="s">
        <v>1294</v>
      </c>
      <c r="V65" s="82" t="s">
        <v>1230</v>
      </c>
      <c r="W65" s="122" t="s">
        <v>1310</v>
      </c>
      <c r="X65" s="82" t="s">
        <v>1311</v>
      </c>
      <c r="Y65" s="82" t="s">
        <v>859</v>
      </c>
      <c r="Z65" s="82" t="s">
        <v>1322</v>
      </c>
      <c r="AA65" s="82" t="s">
        <v>858</v>
      </c>
      <c r="AB65" s="82" t="s">
        <v>1231</v>
      </c>
      <c r="AC65" s="94" t="s">
        <v>178</v>
      </c>
      <c r="AD65" s="83">
        <v>294.39999999999998</v>
      </c>
      <c r="AE65" s="83">
        <v>73.8</v>
      </c>
      <c r="AF65" s="83">
        <v>70.400000000000006</v>
      </c>
      <c r="AG65" s="83">
        <v>1.7110000000000001</v>
      </c>
      <c r="AH65" s="83">
        <v>0</v>
      </c>
      <c r="AI65" s="83">
        <v>13</v>
      </c>
      <c r="AJ65" s="83">
        <v>34</v>
      </c>
      <c r="AK65" s="83">
        <v>7</v>
      </c>
      <c r="AL65" s="83">
        <v>0</v>
      </c>
      <c r="AM65" s="83">
        <v>-6</v>
      </c>
      <c r="AN65" s="83">
        <v>64.3</v>
      </c>
      <c r="AO65" s="83">
        <v>72.2</v>
      </c>
      <c r="AP65" s="83">
        <v>1.7310000000000001</v>
      </c>
      <c r="AQ65" s="83">
        <v>1</v>
      </c>
      <c r="AR65" s="83">
        <v>8</v>
      </c>
      <c r="AS65" s="83">
        <v>22</v>
      </c>
      <c r="AT65" s="83">
        <v>5</v>
      </c>
      <c r="AU65" s="83">
        <v>0</v>
      </c>
      <c r="AV65" s="83">
        <v>-5</v>
      </c>
    </row>
    <row r="66" spans="1:48" ht="15.75" thickBot="1">
      <c r="A66" s="78" t="s">
        <v>858</v>
      </c>
      <c r="B66" t="s">
        <v>1260</v>
      </c>
      <c r="C66" s="79">
        <v>322.7</v>
      </c>
      <c r="D66" s="79">
        <v>45.2</v>
      </c>
      <c r="E66" s="79">
        <v>46.3</v>
      </c>
      <c r="F66" s="79">
        <v>1.76</v>
      </c>
      <c r="G66" s="79">
        <f t="shared" si="0"/>
        <v>61</v>
      </c>
      <c r="H66" s="79">
        <f t="shared" si="1"/>
        <v>7</v>
      </c>
      <c r="I66" s="83">
        <v>0</v>
      </c>
      <c r="J66" s="83">
        <v>6</v>
      </c>
      <c r="K66" s="83">
        <v>35</v>
      </c>
      <c r="L66" s="83">
        <v>9</v>
      </c>
      <c r="M66" s="83">
        <v>2</v>
      </c>
      <c r="N66" s="83">
        <v>13</v>
      </c>
      <c r="O66" s="149">
        <f t="shared" si="2"/>
        <v>17</v>
      </c>
      <c r="P66" s="149">
        <f t="shared" si="3"/>
        <v>41</v>
      </c>
      <c r="Q66" s="78"/>
      <c r="R66" s="83"/>
      <c r="S66" s="83"/>
      <c r="T66" s="111"/>
      <c r="U66" s="82" t="s">
        <v>1294</v>
      </c>
      <c r="V66" s="82" t="s">
        <v>1230</v>
      </c>
      <c r="W66" s="122" t="s">
        <v>1310</v>
      </c>
      <c r="X66" s="82" t="s">
        <v>1311</v>
      </c>
      <c r="Y66" s="82" t="s">
        <v>859</v>
      </c>
      <c r="Z66" s="82" t="s">
        <v>1322</v>
      </c>
      <c r="AA66" s="82" t="s">
        <v>858</v>
      </c>
      <c r="AB66" s="82" t="s">
        <v>1231</v>
      </c>
      <c r="AC66" s="94" t="s">
        <v>155</v>
      </c>
      <c r="AD66" s="83">
        <v>311.3</v>
      </c>
      <c r="AE66" s="83">
        <v>76.2</v>
      </c>
      <c r="AF66" s="83">
        <v>83.3</v>
      </c>
      <c r="AG66" s="83">
        <v>1.867</v>
      </c>
      <c r="AH66" s="83">
        <v>0</v>
      </c>
      <c r="AI66" s="83">
        <v>10</v>
      </c>
      <c r="AJ66" s="83">
        <v>40</v>
      </c>
      <c r="AK66" s="83">
        <v>4</v>
      </c>
      <c r="AL66" s="83">
        <v>0</v>
      </c>
      <c r="AM66" s="83">
        <v>-6</v>
      </c>
      <c r="AN66" s="83">
        <v>71.400000000000006</v>
      </c>
      <c r="AO66" s="83">
        <v>83.3</v>
      </c>
      <c r="AP66" s="83">
        <v>1.8</v>
      </c>
      <c r="AQ66" s="83">
        <v>0</v>
      </c>
      <c r="AR66" s="83">
        <v>10</v>
      </c>
      <c r="AS66" s="83">
        <v>22</v>
      </c>
      <c r="AT66" s="83">
        <v>3</v>
      </c>
      <c r="AU66" s="83">
        <v>1</v>
      </c>
      <c r="AV66" s="83">
        <v>-5</v>
      </c>
    </row>
    <row r="67" spans="1:48" ht="15.75" thickBot="1">
      <c r="A67" s="78" t="s">
        <v>858</v>
      </c>
      <c r="B67" t="s">
        <v>147</v>
      </c>
      <c r="C67" s="79">
        <v>318.60000000000002</v>
      </c>
      <c r="D67" s="79">
        <v>50</v>
      </c>
      <c r="E67" s="79">
        <v>42.6</v>
      </c>
      <c r="F67" s="79">
        <v>1.87</v>
      </c>
      <c r="G67" s="79">
        <f t="shared" ref="G67:G130" si="4">RANK(E67,E$2:E$175)</f>
        <v>67</v>
      </c>
      <c r="H67" s="79">
        <f t="shared" ref="H67:H130" si="5">RANK(F67,F$2:F$175,1)</f>
        <v>43</v>
      </c>
      <c r="I67" s="83">
        <v>0</v>
      </c>
      <c r="J67" s="83">
        <v>4</v>
      </c>
      <c r="K67" s="83">
        <v>33</v>
      </c>
      <c r="L67" s="83">
        <v>14</v>
      </c>
      <c r="M67" s="83">
        <v>3</v>
      </c>
      <c r="N67" s="83">
        <v>16</v>
      </c>
      <c r="O67" s="149">
        <f t="shared" ref="O67:O130" si="6">RANK(C67,C$2:C$160)</f>
        <v>21</v>
      </c>
      <c r="P67" s="149">
        <f t="shared" ref="P67:P130" si="7">RANK(D67,D$2:D$75)</f>
        <v>24</v>
      </c>
      <c r="Q67" s="78"/>
      <c r="R67" s="83"/>
      <c r="S67" s="83"/>
      <c r="T67" s="111"/>
      <c r="U67" s="82" t="s">
        <v>1294</v>
      </c>
      <c r="V67" s="82" t="s">
        <v>1230</v>
      </c>
      <c r="W67" s="122" t="s">
        <v>1310</v>
      </c>
      <c r="X67" s="82" t="s">
        <v>1311</v>
      </c>
      <c r="Y67" s="82" t="s">
        <v>1353</v>
      </c>
      <c r="Z67" s="82" t="s">
        <v>1322</v>
      </c>
      <c r="AA67" s="82" t="s">
        <v>858</v>
      </c>
      <c r="AB67" s="82" t="s">
        <v>1231</v>
      </c>
      <c r="AC67" s="94" t="s">
        <v>1329</v>
      </c>
      <c r="AD67" s="83">
        <v>313.10000000000002</v>
      </c>
      <c r="AE67" s="83">
        <v>54.8</v>
      </c>
      <c r="AF67" s="83">
        <v>70.400000000000006</v>
      </c>
      <c r="AG67" s="83">
        <v>1.7889999999999999</v>
      </c>
      <c r="AH67" s="83">
        <v>0</v>
      </c>
      <c r="AI67" s="83">
        <v>13</v>
      </c>
      <c r="AJ67" s="83">
        <v>35</v>
      </c>
      <c r="AK67" s="83">
        <v>5</v>
      </c>
      <c r="AL67" s="83">
        <v>1</v>
      </c>
      <c r="AM67" s="83">
        <v>-6</v>
      </c>
      <c r="AN67" s="83">
        <v>67.900000000000006</v>
      </c>
      <c r="AO67" s="83">
        <v>80.599999999999994</v>
      </c>
      <c r="AP67" s="83">
        <v>1.7589999999999999</v>
      </c>
      <c r="AQ67" s="83">
        <v>0</v>
      </c>
      <c r="AR67" s="83">
        <v>7</v>
      </c>
      <c r="AS67" s="83">
        <v>27</v>
      </c>
      <c r="AT67" s="83">
        <v>2</v>
      </c>
      <c r="AU67" s="83">
        <v>0</v>
      </c>
      <c r="AV67" s="83">
        <v>-5</v>
      </c>
    </row>
    <row r="68" spans="1:48" ht="15.75" thickBot="1">
      <c r="A68" s="78" t="s">
        <v>858</v>
      </c>
      <c r="B68" t="s">
        <v>242</v>
      </c>
      <c r="C68" s="79">
        <v>312.60000000000002</v>
      </c>
      <c r="D68" s="79">
        <v>26.2</v>
      </c>
      <c r="E68" s="79">
        <v>44.4</v>
      </c>
      <c r="F68" s="79">
        <v>1.917</v>
      </c>
      <c r="G68" s="79">
        <f t="shared" si="4"/>
        <v>65</v>
      </c>
      <c r="H68" s="79">
        <f t="shared" si="5"/>
        <v>54</v>
      </c>
      <c r="I68" s="83">
        <v>0</v>
      </c>
      <c r="J68" s="83">
        <v>4</v>
      </c>
      <c r="K68" s="83">
        <v>34</v>
      </c>
      <c r="L68" s="83">
        <v>13</v>
      </c>
      <c r="M68" s="83">
        <v>2</v>
      </c>
      <c r="N68" s="83">
        <v>16</v>
      </c>
      <c r="O68" s="149">
        <f t="shared" si="6"/>
        <v>32</v>
      </c>
      <c r="P68" s="149">
        <f t="shared" si="7"/>
        <v>68</v>
      </c>
      <c r="Q68" s="78"/>
      <c r="R68" s="83"/>
      <c r="S68" s="83"/>
      <c r="T68" s="111"/>
      <c r="U68" s="82" t="s">
        <v>1294</v>
      </c>
      <c r="V68" s="82" t="s">
        <v>1230</v>
      </c>
      <c r="W68" s="122" t="s">
        <v>1310</v>
      </c>
      <c r="X68" s="82" t="s">
        <v>1311</v>
      </c>
      <c r="Y68" s="82" t="s">
        <v>1353</v>
      </c>
      <c r="Z68" s="82" t="s">
        <v>1322</v>
      </c>
      <c r="AA68" s="82" t="s">
        <v>858</v>
      </c>
      <c r="AB68" s="82" t="s">
        <v>1231</v>
      </c>
      <c r="AC68" s="94" t="s">
        <v>38</v>
      </c>
      <c r="AD68" s="83">
        <v>286.3</v>
      </c>
      <c r="AE68" s="83">
        <v>73.8</v>
      </c>
      <c r="AF68" s="83">
        <v>75.900000000000006</v>
      </c>
      <c r="AG68" s="83">
        <v>1.8049999999999999</v>
      </c>
      <c r="AH68" s="83">
        <v>0</v>
      </c>
      <c r="AI68" s="83">
        <v>10</v>
      </c>
      <c r="AJ68" s="83">
        <v>41</v>
      </c>
      <c r="AK68" s="83">
        <v>2</v>
      </c>
      <c r="AL68" s="83">
        <v>1</v>
      </c>
      <c r="AM68" s="83">
        <v>-6</v>
      </c>
      <c r="AN68" s="83">
        <v>60.7</v>
      </c>
      <c r="AO68" s="83">
        <v>80.599999999999994</v>
      </c>
      <c r="AP68" s="83">
        <v>1.8280000000000001</v>
      </c>
      <c r="AQ68" s="83">
        <v>1</v>
      </c>
      <c r="AR68" s="83">
        <v>7</v>
      </c>
      <c r="AS68" s="83">
        <v>24</v>
      </c>
      <c r="AT68" s="83">
        <v>4</v>
      </c>
      <c r="AU68" s="83">
        <v>0</v>
      </c>
      <c r="AV68" s="83">
        <v>-5</v>
      </c>
    </row>
    <row r="69" spans="1:48" ht="15.75" thickBot="1">
      <c r="A69" s="78" t="s">
        <v>858</v>
      </c>
      <c r="B69" t="s">
        <v>220</v>
      </c>
      <c r="C69" s="79">
        <v>308.8</v>
      </c>
      <c r="D69" s="79">
        <v>35.700000000000003</v>
      </c>
      <c r="E69" s="79">
        <v>42.6</v>
      </c>
      <c r="F69" s="79">
        <v>1.9570000000000001</v>
      </c>
      <c r="G69" s="79">
        <f t="shared" si="4"/>
        <v>67</v>
      </c>
      <c r="H69" s="79">
        <f t="shared" si="5"/>
        <v>64</v>
      </c>
      <c r="I69" s="83">
        <v>0</v>
      </c>
      <c r="J69" s="83">
        <v>3</v>
      </c>
      <c r="K69" s="83">
        <v>34</v>
      </c>
      <c r="L69" s="83">
        <v>15</v>
      </c>
      <c r="M69" s="83">
        <v>2</v>
      </c>
      <c r="N69" s="83">
        <v>16</v>
      </c>
      <c r="O69" s="149">
        <f t="shared" si="6"/>
        <v>46</v>
      </c>
      <c r="P69" s="149">
        <f t="shared" si="7"/>
        <v>61</v>
      </c>
      <c r="Q69" s="78"/>
      <c r="R69" s="83"/>
      <c r="S69" s="83"/>
      <c r="T69" s="111"/>
      <c r="U69" s="82" t="s">
        <v>1294</v>
      </c>
      <c r="V69" s="82" t="s">
        <v>1230</v>
      </c>
      <c r="W69" s="122" t="s">
        <v>1310</v>
      </c>
      <c r="X69" s="82" t="s">
        <v>1311</v>
      </c>
      <c r="Y69" s="82">
        <v>68</v>
      </c>
      <c r="Z69" s="82" t="s">
        <v>1322</v>
      </c>
      <c r="AA69" s="82" t="s">
        <v>858</v>
      </c>
      <c r="AB69" s="82" t="s">
        <v>1231</v>
      </c>
      <c r="AC69" s="94" t="s">
        <v>70</v>
      </c>
      <c r="AD69" s="83">
        <v>313.7</v>
      </c>
      <c r="AE69" s="83">
        <v>61.9</v>
      </c>
      <c r="AF69" s="83">
        <v>77.8</v>
      </c>
      <c r="AG69" s="83">
        <v>1.857</v>
      </c>
      <c r="AH69" s="83">
        <v>2</v>
      </c>
      <c r="AI69" s="83">
        <v>5</v>
      </c>
      <c r="AJ69" s="83">
        <v>43</v>
      </c>
      <c r="AK69" s="83">
        <v>4</v>
      </c>
      <c r="AL69" s="83">
        <v>0</v>
      </c>
      <c r="AM69" s="83">
        <v>-5</v>
      </c>
      <c r="AN69" s="83">
        <v>67.900000000000006</v>
      </c>
      <c r="AO69" s="83">
        <v>75</v>
      </c>
      <c r="AP69" s="83">
        <v>1.8149999999999999</v>
      </c>
      <c r="AQ69" s="83">
        <v>0</v>
      </c>
      <c r="AR69" s="83">
        <v>8</v>
      </c>
      <c r="AS69" s="83">
        <v>25</v>
      </c>
      <c r="AT69" s="83">
        <v>3</v>
      </c>
      <c r="AU69" s="83">
        <v>0</v>
      </c>
      <c r="AV69" s="83">
        <v>-5</v>
      </c>
    </row>
    <row r="70" spans="1:48" ht="15.75" thickBot="1">
      <c r="A70" s="78" t="s">
        <v>858</v>
      </c>
      <c r="B70" t="s">
        <v>252</v>
      </c>
      <c r="C70" s="79">
        <v>275.5</v>
      </c>
      <c r="D70" s="79">
        <v>50</v>
      </c>
      <c r="E70" s="79">
        <v>38.9</v>
      </c>
      <c r="F70" s="79">
        <v>2.048</v>
      </c>
      <c r="G70" s="79">
        <f t="shared" si="4"/>
        <v>69</v>
      </c>
      <c r="H70" s="79">
        <f t="shared" si="5"/>
        <v>69</v>
      </c>
      <c r="I70" s="83">
        <v>0</v>
      </c>
      <c r="J70" s="83">
        <v>2</v>
      </c>
      <c r="K70" s="83">
        <v>27</v>
      </c>
      <c r="L70" s="83">
        <v>21</v>
      </c>
      <c r="M70" s="83">
        <v>4</v>
      </c>
      <c r="N70" s="83">
        <v>27</v>
      </c>
      <c r="O70" s="149">
        <f t="shared" si="6"/>
        <v>68</v>
      </c>
      <c r="P70" s="149">
        <f t="shared" si="7"/>
        <v>24</v>
      </c>
      <c r="Q70" s="78"/>
      <c r="R70" s="83"/>
      <c r="S70" s="83"/>
      <c r="T70" s="111"/>
      <c r="U70" s="82">
        <v>69</v>
      </c>
      <c r="V70" s="82" t="s">
        <v>1230</v>
      </c>
      <c r="W70" s="122" t="s">
        <v>1310</v>
      </c>
      <c r="X70" s="82" t="s">
        <v>1311</v>
      </c>
      <c r="Y70" s="82" t="s">
        <v>1354</v>
      </c>
      <c r="Z70" s="82" t="s">
        <v>1322</v>
      </c>
      <c r="AA70" s="82" t="s">
        <v>858</v>
      </c>
      <c r="AB70" s="82" t="s">
        <v>1231</v>
      </c>
      <c r="AC70" s="94" t="s">
        <v>96</v>
      </c>
      <c r="AD70" s="83">
        <v>314.60000000000002</v>
      </c>
      <c r="AE70" s="83">
        <v>61.9</v>
      </c>
      <c r="AF70" s="83">
        <v>77.8</v>
      </c>
      <c r="AG70" s="83">
        <v>1.833</v>
      </c>
      <c r="AH70" s="83">
        <v>0</v>
      </c>
      <c r="AI70" s="83">
        <v>12</v>
      </c>
      <c r="AJ70" s="83">
        <v>37</v>
      </c>
      <c r="AK70" s="83">
        <v>4</v>
      </c>
      <c r="AL70" s="83">
        <v>0</v>
      </c>
      <c r="AM70" s="83">
        <v>-5</v>
      </c>
      <c r="AN70" s="83">
        <v>64.3</v>
      </c>
      <c r="AO70" s="83">
        <v>91.7</v>
      </c>
      <c r="AP70" s="83">
        <v>1.758</v>
      </c>
      <c r="AQ70" s="83">
        <v>0</v>
      </c>
      <c r="AR70" s="83">
        <v>10</v>
      </c>
      <c r="AS70" s="83">
        <v>22</v>
      </c>
      <c r="AT70" s="83">
        <v>3</v>
      </c>
      <c r="AU70" s="83">
        <v>1</v>
      </c>
      <c r="AV70" s="83">
        <v>-5</v>
      </c>
    </row>
    <row r="71" spans="1:48" ht="15.75" thickBot="1">
      <c r="A71" s="78"/>
      <c r="B71">
        <v>0</v>
      </c>
      <c r="C71" s="79">
        <v>0</v>
      </c>
      <c r="D71" s="79"/>
      <c r="E71" s="79"/>
      <c r="F71" s="79"/>
      <c r="G71" s="79"/>
      <c r="H71" s="79"/>
      <c r="I71" s="83"/>
      <c r="J71" s="83"/>
      <c r="K71" s="83"/>
      <c r="L71" s="83"/>
      <c r="M71" s="83"/>
      <c r="N71" s="83"/>
      <c r="O71" s="149"/>
      <c r="P71" s="149"/>
      <c r="Q71" s="78"/>
      <c r="R71" s="83"/>
      <c r="S71" s="83"/>
      <c r="T71" s="111"/>
      <c r="U71" s="82"/>
      <c r="V71" s="82"/>
      <c r="W71" s="122"/>
      <c r="X71" s="82"/>
      <c r="Y71" s="82"/>
      <c r="Z71" s="82"/>
      <c r="AA71" s="82"/>
      <c r="AB71" s="82"/>
      <c r="AC71" s="94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</row>
    <row r="72" spans="1:48" ht="15.75" thickBot="1">
      <c r="A72" s="78" t="s">
        <v>375</v>
      </c>
      <c r="B72">
        <v>0</v>
      </c>
      <c r="C72" s="79">
        <v>0</v>
      </c>
      <c r="D72" s="79"/>
      <c r="E72" s="79"/>
      <c r="F72" s="79"/>
      <c r="G72" s="79" t="e">
        <f t="shared" si="4"/>
        <v>#N/A</v>
      </c>
      <c r="H72" s="79" t="e">
        <f t="shared" si="5"/>
        <v>#N/A</v>
      </c>
      <c r="I72" s="83"/>
      <c r="J72" s="83"/>
      <c r="K72" s="83"/>
      <c r="L72" s="83"/>
      <c r="M72" s="83"/>
      <c r="N72" s="83"/>
      <c r="O72" s="149">
        <f t="shared" si="6"/>
        <v>70</v>
      </c>
      <c r="P72" s="149" t="e">
        <f t="shared" si="7"/>
        <v>#N/A</v>
      </c>
      <c r="Q72" s="78"/>
      <c r="R72" s="83"/>
      <c r="S72" s="83"/>
      <c r="T72" s="111"/>
      <c r="U72" s="82">
        <v>71</v>
      </c>
      <c r="V72" s="82" t="s">
        <v>1230</v>
      </c>
      <c r="W72" s="122" t="s">
        <v>1310</v>
      </c>
      <c r="X72" s="83">
        <v>257</v>
      </c>
      <c r="Y72" s="82">
        <v>71</v>
      </c>
      <c r="Z72" s="82" t="s">
        <v>375</v>
      </c>
      <c r="AA72" s="82" t="s">
        <v>848</v>
      </c>
      <c r="AB72" s="82" t="s">
        <v>1366</v>
      </c>
      <c r="AC72" s="94" t="s">
        <v>1236</v>
      </c>
      <c r="AD72" s="83">
        <v>297.2</v>
      </c>
      <c r="AE72" s="83">
        <v>78.599999999999994</v>
      </c>
      <c r="AF72" s="83">
        <v>70.400000000000006</v>
      </c>
      <c r="AG72" s="83">
        <v>1.6839999999999999</v>
      </c>
      <c r="AH72" s="83">
        <v>0</v>
      </c>
      <c r="AI72" s="83">
        <v>13</v>
      </c>
      <c r="AJ72" s="83">
        <v>34</v>
      </c>
      <c r="AK72" s="83">
        <v>6</v>
      </c>
      <c r="AL72" s="83">
        <v>1</v>
      </c>
      <c r="AM72" s="83">
        <v>-5</v>
      </c>
      <c r="AN72" s="83">
        <v>50</v>
      </c>
      <c r="AO72" s="83">
        <v>65.7</v>
      </c>
      <c r="AP72" s="83">
        <v>1.522</v>
      </c>
      <c r="AQ72" s="83">
        <v>0</v>
      </c>
      <c r="AR72" s="83">
        <v>11</v>
      </c>
      <c r="AS72" s="83">
        <v>18</v>
      </c>
      <c r="AT72" s="83">
        <v>6</v>
      </c>
      <c r="AU72" s="83">
        <v>0</v>
      </c>
      <c r="AV72" s="83">
        <v>-5</v>
      </c>
    </row>
    <row r="73" spans="1:48" ht="15.75" thickBot="1">
      <c r="A73" s="78" t="s">
        <v>375</v>
      </c>
      <c r="B73">
        <v>0</v>
      </c>
      <c r="C73" s="79">
        <v>0</v>
      </c>
      <c r="D73" s="79"/>
      <c r="E73" s="79"/>
      <c r="F73" s="79"/>
      <c r="G73" s="79" t="e">
        <f t="shared" si="4"/>
        <v>#N/A</v>
      </c>
      <c r="H73" s="79" t="e">
        <f t="shared" si="5"/>
        <v>#N/A</v>
      </c>
      <c r="I73" s="83"/>
      <c r="J73" s="83"/>
      <c r="K73" s="83"/>
      <c r="L73" s="83"/>
      <c r="M73" s="83"/>
      <c r="N73" s="83"/>
      <c r="O73" s="149">
        <f t="shared" si="6"/>
        <v>70</v>
      </c>
      <c r="P73" s="149" t="e">
        <f t="shared" si="7"/>
        <v>#N/A</v>
      </c>
      <c r="Q73" s="78"/>
      <c r="R73" s="83"/>
      <c r="S73" s="83"/>
      <c r="T73" s="82"/>
      <c r="U73" s="94"/>
      <c r="V73" s="82" t="s">
        <v>246</v>
      </c>
      <c r="W73" s="122" t="s">
        <v>1310</v>
      </c>
      <c r="X73" s="83">
        <v>271.3</v>
      </c>
      <c r="Z73" s="82" t="s">
        <v>375</v>
      </c>
      <c r="AA73" s="82" t="s">
        <v>848</v>
      </c>
      <c r="AB73" s="82" t="s">
        <v>1366</v>
      </c>
      <c r="AC73" s="94" t="s">
        <v>220</v>
      </c>
      <c r="AD73" s="83">
        <v>300.3</v>
      </c>
      <c r="AE73" s="83">
        <v>71.400000000000006</v>
      </c>
      <c r="AF73" s="83">
        <v>85.2</v>
      </c>
      <c r="AG73" s="83">
        <v>1.7390000000000001</v>
      </c>
      <c r="AH73" s="83">
        <v>0</v>
      </c>
      <c r="AI73" s="83">
        <v>13</v>
      </c>
      <c r="AJ73" s="83">
        <v>36</v>
      </c>
      <c r="AK73" s="83">
        <v>3</v>
      </c>
      <c r="AL73" s="83">
        <v>1</v>
      </c>
      <c r="AM73" s="83">
        <v>-5</v>
      </c>
      <c r="AN73" s="83">
        <v>57.1</v>
      </c>
      <c r="AO73" s="83">
        <v>66.7</v>
      </c>
      <c r="AP73" s="83">
        <v>1.625</v>
      </c>
      <c r="AQ73" s="83">
        <v>0</v>
      </c>
      <c r="AR73" s="83">
        <v>9</v>
      </c>
      <c r="AS73" s="83">
        <v>22</v>
      </c>
      <c r="AT73" s="83">
        <v>5</v>
      </c>
      <c r="AU73" s="83">
        <v>0</v>
      </c>
      <c r="AV73" s="83">
        <v>-4</v>
      </c>
    </row>
    <row r="74" spans="1:48" ht="15.75" thickBot="1">
      <c r="A74" s="78" t="s">
        <v>375</v>
      </c>
      <c r="B74">
        <v>0</v>
      </c>
      <c r="C74" s="79">
        <v>0</v>
      </c>
      <c r="D74" s="79"/>
      <c r="E74" s="79"/>
      <c r="F74" s="79"/>
      <c r="G74" s="79" t="e">
        <f t="shared" si="4"/>
        <v>#N/A</v>
      </c>
      <c r="H74" s="79" t="e">
        <f t="shared" si="5"/>
        <v>#N/A</v>
      </c>
      <c r="I74" s="83"/>
      <c r="J74" s="83"/>
      <c r="K74" s="83"/>
      <c r="L74" s="83"/>
      <c r="M74" s="83"/>
      <c r="N74" s="83"/>
      <c r="O74" s="149">
        <f t="shared" si="6"/>
        <v>70</v>
      </c>
      <c r="P74" s="149" t="e">
        <f t="shared" si="7"/>
        <v>#N/A</v>
      </c>
      <c r="Q74" s="78"/>
      <c r="R74" s="83"/>
      <c r="S74" s="83"/>
      <c r="T74" s="82"/>
      <c r="U74" s="94"/>
      <c r="V74" s="82" t="s">
        <v>246</v>
      </c>
      <c r="W74" s="122" t="s">
        <v>1310</v>
      </c>
      <c r="X74" s="83">
        <v>286.7</v>
      </c>
      <c r="Z74" s="82" t="s">
        <v>375</v>
      </c>
      <c r="AA74" s="82" t="s">
        <v>848</v>
      </c>
      <c r="AB74" s="82" t="s">
        <v>1366</v>
      </c>
      <c r="AC74" s="94" t="s">
        <v>303</v>
      </c>
      <c r="AD74" s="83">
        <v>299.5</v>
      </c>
      <c r="AE74" s="83">
        <v>64.3</v>
      </c>
      <c r="AF74" s="83">
        <v>74.099999999999994</v>
      </c>
      <c r="AG74" s="83">
        <v>1.825</v>
      </c>
      <c r="AH74" s="83">
        <v>0</v>
      </c>
      <c r="AI74" s="83">
        <v>10</v>
      </c>
      <c r="AJ74" s="83">
        <v>39</v>
      </c>
      <c r="AK74" s="83">
        <v>5</v>
      </c>
      <c r="AL74" s="83">
        <v>0</v>
      </c>
      <c r="AM74" s="83">
        <v>-5</v>
      </c>
      <c r="AN74" s="83">
        <v>67.900000000000006</v>
      </c>
      <c r="AO74" s="83">
        <v>72.2</v>
      </c>
      <c r="AP74" s="83">
        <v>1.7689999999999999</v>
      </c>
      <c r="AQ74" s="83">
        <v>1</v>
      </c>
      <c r="AR74" s="83">
        <v>5</v>
      </c>
      <c r="AS74" s="83">
        <v>27</v>
      </c>
      <c r="AT74" s="83">
        <v>3</v>
      </c>
      <c r="AU74" s="83">
        <v>0</v>
      </c>
      <c r="AV74" s="83">
        <v>-4</v>
      </c>
    </row>
    <row r="75" spans="1:48" ht="15.75" thickBot="1">
      <c r="A75" s="78" t="s">
        <v>375</v>
      </c>
      <c r="B75">
        <v>0</v>
      </c>
      <c r="C75" s="79">
        <v>0</v>
      </c>
      <c r="D75" s="79"/>
      <c r="E75" s="79"/>
      <c r="F75" s="79"/>
      <c r="G75" s="79" t="e">
        <f t="shared" si="4"/>
        <v>#N/A</v>
      </c>
      <c r="H75" s="79" t="e">
        <f t="shared" si="5"/>
        <v>#N/A</v>
      </c>
      <c r="I75" s="83"/>
      <c r="J75" s="83"/>
      <c r="K75" s="83"/>
      <c r="L75" s="83"/>
      <c r="M75" s="83"/>
      <c r="N75" s="83"/>
      <c r="O75" s="149">
        <f t="shared" si="6"/>
        <v>70</v>
      </c>
      <c r="P75" s="149" t="e">
        <f t="shared" si="7"/>
        <v>#N/A</v>
      </c>
      <c r="Q75" s="78"/>
      <c r="T75" s="82"/>
      <c r="U75" s="94"/>
      <c r="V75" s="82" t="s">
        <v>246</v>
      </c>
      <c r="W75" s="122" t="s">
        <v>1310</v>
      </c>
      <c r="X75" s="83">
        <v>277.60000000000002</v>
      </c>
      <c r="Z75" s="82" t="s">
        <v>375</v>
      </c>
      <c r="AA75" s="82" t="s">
        <v>848</v>
      </c>
      <c r="AB75" s="82" t="s">
        <v>1366</v>
      </c>
      <c r="AC75" s="94" t="s">
        <v>129</v>
      </c>
      <c r="AD75" s="83">
        <v>315.2</v>
      </c>
      <c r="AE75" s="83">
        <v>64.3</v>
      </c>
      <c r="AF75" s="83">
        <v>75.900000000000006</v>
      </c>
      <c r="AG75" s="83">
        <v>1.829</v>
      </c>
      <c r="AH75" s="83">
        <v>0</v>
      </c>
      <c r="AI75" s="83">
        <v>11</v>
      </c>
      <c r="AJ75" s="83">
        <v>37</v>
      </c>
      <c r="AK75" s="83">
        <v>5</v>
      </c>
      <c r="AL75" s="83">
        <v>1</v>
      </c>
      <c r="AM75" s="83">
        <v>-4</v>
      </c>
      <c r="AN75" s="83">
        <v>57.1</v>
      </c>
      <c r="AO75" s="83">
        <v>77.8</v>
      </c>
      <c r="AP75" s="83">
        <v>1.75</v>
      </c>
      <c r="AQ75" s="83">
        <v>0</v>
      </c>
      <c r="AR75" s="83">
        <v>9</v>
      </c>
      <c r="AS75" s="83">
        <v>22</v>
      </c>
      <c r="AT75" s="83">
        <v>5</v>
      </c>
      <c r="AU75" s="83">
        <v>0</v>
      </c>
      <c r="AV75" s="83">
        <v>-4</v>
      </c>
    </row>
    <row r="76" spans="1:48" ht="15.75" thickBot="1">
      <c r="A76" s="78" t="s">
        <v>375</v>
      </c>
      <c r="B76">
        <v>0</v>
      </c>
      <c r="C76" s="79">
        <v>0</v>
      </c>
      <c r="D76" s="79"/>
      <c r="E76" s="79"/>
      <c r="F76" s="79"/>
      <c r="G76" s="79" t="e">
        <f t="shared" si="4"/>
        <v>#N/A</v>
      </c>
      <c r="H76" s="79" t="e">
        <f t="shared" si="5"/>
        <v>#N/A</v>
      </c>
      <c r="I76" s="83"/>
      <c r="J76" s="83"/>
      <c r="K76" s="83"/>
      <c r="L76" s="83"/>
      <c r="M76" s="83"/>
      <c r="N76" s="83"/>
      <c r="O76" s="149">
        <f t="shared" si="6"/>
        <v>70</v>
      </c>
      <c r="P76" s="149" t="e">
        <f t="shared" si="7"/>
        <v>#N/A</v>
      </c>
      <c r="Q76" s="78"/>
      <c r="T76" s="82"/>
      <c r="U76" s="94"/>
      <c r="V76" s="82" t="s">
        <v>246</v>
      </c>
      <c r="W76" s="122" t="s">
        <v>1310</v>
      </c>
      <c r="X76" s="83">
        <v>290.89999999999998</v>
      </c>
      <c r="Z76" s="82" t="s">
        <v>375</v>
      </c>
      <c r="AA76" s="82" t="s">
        <v>848</v>
      </c>
      <c r="AB76" s="82" t="s">
        <v>1366</v>
      </c>
      <c r="AC76" s="94" t="s">
        <v>163</v>
      </c>
      <c r="AD76" s="83">
        <v>300.2</v>
      </c>
      <c r="AE76" s="83">
        <v>57.1</v>
      </c>
      <c r="AF76" s="83">
        <v>68.5</v>
      </c>
      <c r="AG76" s="83">
        <v>1.73</v>
      </c>
      <c r="AH76" s="83">
        <v>0</v>
      </c>
      <c r="AI76" s="83">
        <v>13</v>
      </c>
      <c r="AJ76" s="83">
        <v>33</v>
      </c>
      <c r="AK76" s="83">
        <v>7</v>
      </c>
      <c r="AL76" s="83">
        <v>1</v>
      </c>
      <c r="AM76" s="83">
        <v>-4</v>
      </c>
      <c r="AN76" s="83">
        <v>75</v>
      </c>
      <c r="AO76" s="83">
        <v>75</v>
      </c>
      <c r="AP76" s="83">
        <v>1.7410000000000001</v>
      </c>
      <c r="AQ76" s="83">
        <v>1</v>
      </c>
      <c r="AR76" s="83">
        <v>6</v>
      </c>
      <c r="AS76" s="83">
        <v>26</v>
      </c>
      <c r="AT76" s="83">
        <v>2</v>
      </c>
      <c r="AU76" s="83">
        <v>1</v>
      </c>
      <c r="AV76" s="83">
        <v>-4</v>
      </c>
    </row>
    <row r="77" spans="1:48" ht="15.75" thickBot="1">
      <c r="A77" s="78" t="s">
        <v>375</v>
      </c>
      <c r="B77">
        <v>0</v>
      </c>
      <c r="C77" s="79">
        <v>0</v>
      </c>
      <c r="D77" s="79"/>
      <c r="E77" s="79"/>
      <c r="F77" s="79"/>
      <c r="G77" s="79" t="e">
        <f t="shared" si="4"/>
        <v>#N/A</v>
      </c>
      <c r="H77" s="79" t="e">
        <f t="shared" si="5"/>
        <v>#N/A</v>
      </c>
      <c r="I77" s="83"/>
      <c r="J77" s="83"/>
      <c r="K77" s="83"/>
      <c r="L77" s="83"/>
      <c r="M77" s="83"/>
      <c r="N77" s="83"/>
      <c r="O77" s="149">
        <f t="shared" si="6"/>
        <v>70</v>
      </c>
      <c r="P77" s="149" t="e">
        <f t="shared" si="7"/>
        <v>#N/A</v>
      </c>
      <c r="Q77" s="78"/>
      <c r="T77" s="82"/>
      <c r="U77" s="94"/>
      <c r="V77" s="82" t="s">
        <v>246</v>
      </c>
      <c r="W77" s="122" t="s">
        <v>1310</v>
      </c>
      <c r="X77" s="83">
        <v>258.39999999999998</v>
      </c>
      <c r="Z77" s="82" t="s">
        <v>375</v>
      </c>
      <c r="AA77" s="82" t="s">
        <v>848</v>
      </c>
      <c r="AB77" s="82" t="s">
        <v>1366</v>
      </c>
      <c r="AC77" s="94" t="s">
        <v>51</v>
      </c>
      <c r="AD77" s="83">
        <v>294.60000000000002</v>
      </c>
      <c r="AE77" s="83">
        <v>64.3</v>
      </c>
      <c r="AF77" s="83">
        <v>77.8</v>
      </c>
      <c r="AG77" s="83">
        <v>1.738</v>
      </c>
      <c r="AH77" s="83">
        <v>0</v>
      </c>
      <c r="AI77" s="83">
        <v>13</v>
      </c>
      <c r="AJ77" s="83">
        <v>33</v>
      </c>
      <c r="AK77" s="83">
        <v>7</v>
      </c>
      <c r="AL77" s="83">
        <v>1</v>
      </c>
      <c r="AM77" s="83">
        <v>-4</v>
      </c>
      <c r="AN77" s="83">
        <v>82.1</v>
      </c>
      <c r="AO77" s="83">
        <v>75</v>
      </c>
      <c r="AP77" s="83">
        <v>1.778</v>
      </c>
      <c r="AQ77" s="83">
        <v>0</v>
      </c>
      <c r="AR77" s="83">
        <v>9</v>
      </c>
      <c r="AS77" s="83">
        <v>22</v>
      </c>
      <c r="AT77" s="83">
        <v>5</v>
      </c>
      <c r="AU77" s="83">
        <v>0</v>
      </c>
      <c r="AV77" s="83">
        <v>-4</v>
      </c>
    </row>
    <row r="78" spans="1:48" ht="15.75" thickBot="1">
      <c r="A78" s="78" t="s">
        <v>375</v>
      </c>
      <c r="B78">
        <v>0</v>
      </c>
      <c r="C78" s="79">
        <v>0</v>
      </c>
      <c r="D78" s="79"/>
      <c r="E78" s="79"/>
      <c r="F78" s="79"/>
      <c r="G78" s="79" t="e">
        <f t="shared" si="4"/>
        <v>#N/A</v>
      </c>
      <c r="H78" s="79" t="e">
        <f t="shared" si="5"/>
        <v>#N/A</v>
      </c>
      <c r="I78" s="83"/>
      <c r="J78" s="83"/>
      <c r="K78" s="83"/>
      <c r="L78" s="83"/>
      <c r="M78" s="83"/>
      <c r="N78" s="83"/>
      <c r="O78" s="149">
        <f t="shared" si="6"/>
        <v>70</v>
      </c>
      <c r="P78" s="149" t="e">
        <f t="shared" si="7"/>
        <v>#N/A</v>
      </c>
      <c r="Q78" s="78"/>
      <c r="T78" s="82"/>
      <c r="U78" s="94"/>
      <c r="V78" s="82" t="s">
        <v>246</v>
      </c>
      <c r="W78" s="122" t="s">
        <v>1310</v>
      </c>
      <c r="X78" s="83">
        <v>284.8</v>
      </c>
      <c r="Z78" s="82" t="s">
        <v>375</v>
      </c>
      <c r="AA78" s="82" t="s">
        <v>848</v>
      </c>
      <c r="AB78" s="82" t="s">
        <v>843</v>
      </c>
      <c r="AC78" s="94" t="s">
        <v>95</v>
      </c>
      <c r="AD78" s="83">
        <v>296.10000000000002</v>
      </c>
      <c r="AE78" s="83">
        <v>69.099999999999994</v>
      </c>
      <c r="AF78" s="83">
        <v>72.2</v>
      </c>
      <c r="AG78" s="83">
        <v>1.718</v>
      </c>
      <c r="AH78" s="83">
        <v>0</v>
      </c>
      <c r="AI78" s="83">
        <v>12</v>
      </c>
      <c r="AJ78" s="83">
        <v>35</v>
      </c>
      <c r="AK78" s="83">
        <v>6</v>
      </c>
      <c r="AL78" s="83">
        <v>1</v>
      </c>
      <c r="AM78" s="83">
        <v>-4</v>
      </c>
      <c r="AN78" s="83">
        <v>64.3</v>
      </c>
      <c r="AO78" s="83">
        <v>72.2</v>
      </c>
      <c r="AP78" s="83">
        <v>1.8460000000000001</v>
      </c>
      <c r="AQ78" s="83">
        <v>2</v>
      </c>
      <c r="AR78" s="83">
        <v>5</v>
      </c>
      <c r="AS78" s="83">
        <v>25</v>
      </c>
      <c r="AT78" s="83">
        <v>3</v>
      </c>
      <c r="AU78" s="83">
        <v>1</v>
      </c>
      <c r="AV78" s="83">
        <v>-4</v>
      </c>
    </row>
    <row r="79" spans="1:48" ht="15.75" thickBot="1">
      <c r="A79" s="78" t="s">
        <v>375</v>
      </c>
      <c r="B79">
        <v>0</v>
      </c>
      <c r="C79" s="79">
        <v>0</v>
      </c>
      <c r="D79" s="79"/>
      <c r="E79" s="79"/>
      <c r="F79" s="79"/>
      <c r="G79" s="79" t="e">
        <f t="shared" si="4"/>
        <v>#N/A</v>
      </c>
      <c r="H79" s="79" t="e">
        <f t="shared" si="5"/>
        <v>#N/A</v>
      </c>
      <c r="I79" s="83"/>
      <c r="J79" s="83"/>
      <c r="K79" s="83"/>
      <c r="L79" s="83"/>
      <c r="M79" s="83"/>
      <c r="N79" s="83"/>
      <c r="O79" s="149">
        <f t="shared" si="6"/>
        <v>70</v>
      </c>
      <c r="P79" s="149" t="e">
        <f t="shared" si="7"/>
        <v>#N/A</v>
      </c>
      <c r="Q79" s="78"/>
      <c r="T79" s="82"/>
      <c r="U79" s="94"/>
      <c r="V79" s="82" t="s">
        <v>246</v>
      </c>
      <c r="W79" s="122" t="s">
        <v>1310</v>
      </c>
      <c r="X79" s="83">
        <v>303.10000000000002</v>
      </c>
      <c r="Z79" s="82" t="s">
        <v>375</v>
      </c>
      <c r="AA79" s="82" t="s">
        <v>848</v>
      </c>
      <c r="AB79" s="82" t="s">
        <v>843</v>
      </c>
      <c r="AC79" s="94" t="s">
        <v>253</v>
      </c>
      <c r="AD79" s="83">
        <v>304.2</v>
      </c>
      <c r="AE79" s="83">
        <v>54.8</v>
      </c>
      <c r="AF79" s="83">
        <v>66.7</v>
      </c>
      <c r="AG79" s="83">
        <v>1.694</v>
      </c>
      <c r="AH79" s="83">
        <v>1</v>
      </c>
      <c r="AI79" s="83">
        <v>13</v>
      </c>
      <c r="AJ79" s="83">
        <v>31</v>
      </c>
      <c r="AK79" s="83">
        <v>7</v>
      </c>
      <c r="AL79" s="83">
        <v>2</v>
      </c>
      <c r="AM79" s="83">
        <v>-4</v>
      </c>
      <c r="AN79" s="83">
        <v>50</v>
      </c>
      <c r="AO79" s="83">
        <v>66.7</v>
      </c>
      <c r="AP79" s="83">
        <v>1.708</v>
      </c>
      <c r="AQ79" s="83">
        <v>1</v>
      </c>
      <c r="AR79" s="83">
        <v>8</v>
      </c>
      <c r="AS79" s="83">
        <v>21</v>
      </c>
      <c r="AT79" s="83">
        <v>6</v>
      </c>
      <c r="AU79" s="83">
        <v>0</v>
      </c>
      <c r="AV79" s="83">
        <v>-4</v>
      </c>
    </row>
    <row r="80" spans="1:48" ht="15.75" thickBot="1">
      <c r="A80" s="78" t="s">
        <v>375</v>
      </c>
      <c r="B80">
        <v>0</v>
      </c>
      <c r="C80" s="79">
        <v>0</v>
      </c>
      <c r="D80" s="79"/>
      <c r="E80" s="79"/>
      <c r="F80" s="79"/>
      <c r="G80" s="79" t="e">
        <f t="shared" si="4"/>
        <v>#N/A</v>
      </c>
      <c r="H80" s="79" t="e">
        <f t="shared" si="5"/>
        <v>#N/A</v>
      </c>
      <c r="I80" s="83"/>
      <c r="J80" s="83"/>
      <c r="K80" s="83"/>
      <c r="L80" s="83"/>
      <c r="M80" s="83"/>
      <c r="N80" s="83"/>
      <c r="O80" s="149">
        <f t="shared" si="6"/>
        <v>70</v>
      </c>
      <c r="P80" s="149" t="e">
        <f t="shared" si="7"/>
        <v>#N/A</v>
      </c>
      <c r="Q80" s="78"/>
      <c r="T80" s="82"/>
      <c r="U80" s="94"/>
      <c r="V80" s="82" t="s">
        <v>246</v>
      </c>
      <c r="W80" s="122" t="s">
        <v>1310</v>
      </c>
      <c r="X80" s="83">
        <v>274.8</v>
      </c>
      <c r="Z80" s="82" t="s">
        <v>375</v>
      </c>
      <c r="AA80" s="82" t="s">
        <v>848</v>
      </c>
      <c r="AB80" s="82" t="s">
        <v>843</v>
      </c>
      <c r="AC80" s="94" t="s">
        <v>190</v>
      </c>
      <c r="AD80" s="83">
        <v>301.89999999999998</v>
      </c>
      <c r="AE80" s="83">
        <v>59.5</v>
      </c>
      <c r="AF80" s="83">
        <v>70.400000000000006</v>
      </c>
      <c r="AG80" s="83">
        <v>1.7889999999999999</v>
      </c>
      <c r="AH80" s="83">
        <v>0</v>
      </c>
      <c r="AI80" s="83">
        <v>10</v>
      </c>
      <c r="AJ80" s="83">
        <v>37</v>
      </c>
      <c r="AK80" s="83">
        <v>7</v>
      </c>
      <c r="AL80" s="83">
        <v>0</v>
      </c>
      <c r="AM80" s="83">
        <v>-3</v>
      </c>
      <c r="AN80" s="83">
        <v>42.9</v>
      </c>
      <c r="AO80" s="83">
        <v>61.1</v>
      </c>
      <c r="AP80" s="83">
        <v>1.7270000000000001</v>
      </c>
      <c r="AQ80" s="83">
        <v>0</v>
      </c>
      <c r="AR80" s="83">
        <v>8</v>
      </c>
      <c r="AS80" s="83">
        <v>25</v>
      </c>
      <c r="AT80" s="83">
        <v>2</v>
      </c>
      <c r="AU80" s="83">
        <v>1</v>
      </c>
      <c r="AV80" s="83">
        <v>-4</v>
      </c>
    </row>
    <row r="81" spans="1:48" ht="15.75" thickBot="1">
      <c r="A81" s="78" t="s">
        <v>375</v>
      </c>
      <c r="B81">
        <v>0</v>
      </c>
      <c r="C81" s="79">
        <v>0</v>
      </c>
      <c r="D81" s="79"/>
      <c r="E81" s="79"/>
      <c r="F81" s="79"/>
      <c r="G81" s="79" t="e">
        <f t="shared" si="4"/>
        <v>#N/A</v>
      </c>
      <c r="H81" s="79" t="e">
        <f t="shared" si="5"/>
        <v>#N/A</v>
      </c>
      <c r="I81" s="83"/>
      <c r="J81" s="83"/>
      <c r="K81" s="83"/>
      <c r="L81" s="83"/>
      <c r="M81" s="83"/>
      <c r="N81" s="83"/>
      <c r="O81" s="149">
        <f t="shared" si="6"/>
        <v>70</v>
      </c>
      <c r="P81" s="149" t="e">
        <f t="shared" si="7"/>
        <v>#N/A</v>
      </c>
      <c r="Q81" s="78"/>
      <c r="T81" s="82"/>
      <c r="U81" s="94"/>
      <c r="V81" s="82" t="s">
        <v>246</v>
      </c>
      <c r="W81" s="122" t="s">
        <v>1310</v>
      </c>
      <c r="X81" s="83">
        <v>302.8</v>
      </c>
      <c r="Z81" s="82" t="s">
        <v>375</v>
      </c>
      <c r="AA81" s="82" t="s">
        <v>848</v>
      </c>
      <c r="AB81" s="82" t="s">
        <v>843</v>
      </c>
      <c r="AC81" s="94" t="s">
        <v>1271</v>
      </c>
      <c r="AD81" s="83">
        <v>316.5</v>
      </c>
      <c r="AE81" s="83">
        <v>52.4</v>
      </c>
      <c r="AF81" s="83">
        <v>68.5</v>
      </c>
      <c r="AG81" s="83">
        <v>1.73</v>
      </c>
      <c r="AH81" s="83">
        <v>0</v>
      </c>
      <c r="AI81" s="83">
        <v>16</v>
      </c>
      <c r="AJ81" s="83">
        <v>27</v>
      </c>
      <c r="AK81" s="83">
        <v>9</v>
      </c>
      <c r="AL81" s="83">
        <v>2</v>
      </c>
      <c r="AM81" s="83">
        <v>-3</v>
      </c>
      <c r="AN81" s="83">
        <v>67.900000000000006</v>
      </c>
      <c r="AO81" s="83">
        <v>75</v>
      </c>
      <c r="AP81" s="83">
        <v>1.7410000000000001</v>
      </c>
      <c r="AQ81" s="83">
        <v>1</v>
      </c>
      <c r="AR81" s="83">
        <v>8</v>
      </c>
      <c r="AS81" s="83">
        <v>21</v>
      </c>
      <c r="AT81" s="83">
        <v>6</v>
      </c>
      <c r="AU81" s="83">
        <v>0</v>
      </c>
      <c r="AV81" s="83">
        <v>-4</v>
      </c>
    </row>
    <row r="82" spans="1:48" ht="15.75" thickBot="1">
      <c r="A82" s="78" t="s">
        <v>375</v>
      </c>
      <c r="B82">
        <v>0</v>
      </c>
      <c r="C82" s="79">
        <v>0</v>
      </c>
      <c r="D82" s="79"/>
      <c r="E82" s="79"/>
      <c r="F82" s="79"/>
      <c r="G82" s="79" t="e">
        <f t="shared" si="4"/>
        <v>#N/A</v>
      </c>
      <c r="H82" s="79" t="e">
        <f t="shared" si="5"/>
        <v>#N/A</v>
      </c>
      <c r="I82" s="83"/>
      <c r="J82" s="83"/>
      <c r="K82" s="83"/>
      <c r="L82" s="83"/>
      <c r="O82" s="149">
        <f t="shared" si="6"/>
        <v>70</v>
      </c>
      <c r="P82" s="149" t="e">
        <f t="shared" si="7"/>
        <v>#N/A</v>
      </c>
      <c r="Q82" s="78"/>
      <c r="T82" s="82"/>
      <c r="U82" s="94"/>
      <c r="V82" s="82" t="s">
        <v>246</v>
      </c>
      <c r="W82" s="122" t="s">
        <v>1310</v>
      </c>
      <c r="X82" s="83">
        <v>286.39999999999998</v>
      </c>
      <c r="Z82" s="82" t="s">
        <v>375</v>
      </c>
      <c r="AA82" s="82" t="s">
        <v>848</v>
      </c>
      <c r="AB82" s="82" t="s">
        <v>843</v>
      </c>
      <c r="AC82" s="94" t="s">
        <v>126</v>
      </c>
      <c r="AD82" s="83">
        <v>287.89999999999998</v>
      </c>
      <c r="AE82" s="83">
        <v>71.400000000000006</v>
      </c>
      <c r="AF82" s="83">
        <v>70.400000000000006</v>
      </c>
      <c r="AG82" s="83">
        <v>1.6839999999999999</v>
      </c>
      <c r="AH82" s="83">
        <v>0</v>
      </c>
      <c r="AI82" s="83">
        <v>12</v>
      </c>
      <c r="AJ82" s="83">
        <v>33</v>
      </c>
      <c r="AK82" s="83">
        <v>9</v>
      </c>
      <c r="AL82" s="83">
        <v>0</v>
      </c>
      <c r="AM82" s="83">
        <v>-3</v>
      </c>
      <c r="AN82" s="83">
        <v>75</v>
      </c>
      <c r="AO82" s="83">
        <v>75</v>
      </c>
      <c r="AP82" s="83">
        <v>1.8149999999999999</v>
      </c>
      <c r="AQ82" s="83">
        <v>1</v>
      </c>
      <c r="AR82" s="83">
        <v>6</v>
      </c>
      <c r="AS82" s="83">
        <v>25</v>
      </c>
      <c r="AT82" s="83">
        <v>4</v>
      </c>
      <c r="AU82" s="83">
        <v>0</v>
      </c>
      <c r="AV82" s="83">
        <v>-4</v>
      </c>
    </row>
    <row r="83" spans="1:48" ht="15.75" thickBot="1">
      <c r="A83" s="78" t="s">
        <v>375</v>
      </c>
      <c r="B83">
        <v>0</v>
      </c>
      <c r="C83" s="79">
        <v>0</v>
      </c>
      <c r="D83" s="79"/>
      <c r="E83" s="79"/>
      <c r="F83" s="79"/>
      <c r="G83" s="79" t="e">
        <f t="shared" si="4"/>
        <v>#N/A</v>
      </c>
      <c r="H83" s="79" t="e">
        <f t="shared" si="5"/>
        <v>#N/A</v>
      </c>
      <c r="I83" s="83"/>
      <c r="J83" s="83"/>
      <c r="K83" s="83"/>
      <c r="L83" s="83"/>
      <c r="O83" s="149">
        <f t="shared" si="6"/>
        <v>70</v>
      </c>
      <c r="P83" s="149" t="e">
        <f t="shared" si="7"/>
        <v>#N/A</v>
      </c>
      <c r="Q83" s="78"/>
      <c r="T83" s="82"/>
      <c r="U83" s="94"/>
      <c r="V83" s="82" t="s">
        <v>246</v>
      </c>
      <c r="W83" s="122" t="s">
        <v>1310</v>
      </c>
      <c r="X83" s="83">
        <v>301.2</v>
      </c>
      <c r="Z83" s="82" t="s">
        <v>375</v>
      </c>
      <c r="AA83" s="82" t="s">
        <v>848</v>
      </c>
      <c r="AB83" s="82" t="s">
        <v>843</v>
      </c>
      <c r="AC83" s="94" t="s">
        <v>1263</v>
      </c>
      <c r="AD83" s="83">
        <v>295.60000000000002</v>
      </c>
      <c r="AE83" s="83">
        <v>64.3</v>
      </c>
      <c r="AF83" s="83">
        <v>74.099999999999994</v>
      </c>
      <c r="AG83" s="83">
        <v>1.7250000000000001</v>
      </c>
      <c r="AH83" s="83">
        <v>0</v>
      </c>
      <c r="AI83" s="83">
        <v>12</v>
      </c>
      <c r="AJ83" s="83">
        <v>36</v>
      </c>
      <c r="AK83" s="83">
        <v>3</v>
      </c>
      <c r="AL83" s="83">
        <v>2</v>
      </c>
      <c r="AM83" s="83">
        <v>-2</v>
      </c>
      <c r="AN83" s="83">
        <v>60.7</v>
      </c>
      <c r="AO83" s="83">
        <v>72.2</v>
      </c>
      <c r="AP83" s="83">
        <v>1.7689999999999999</v>
      </c>
      <c r="AQ83" s="83">
        <v>0</v>
      </c>
      <c r="AR83" s="83">
        <v>9</v>
      </c>
      <c r="AS83" s="83">
        <v>23</v>
      </c>
      <c r="AT83" s="83">
        <v>3</v>
      </c>
      <c r="AU83" s="83">
        <v>1</v>
      </c>
      <c r="AV83" s="83">
        <v>-4</v>
      </c>
    </row>
    <row r="84" spans="1:48" ht="15.75" thickBot="1">
      <c r="A84" s="78" t="s">
        <v>375</v>
      </c>
      <c r="B84">
        <v>0</v>
      </c>
      <c r="C84" s="79">
        <v>0</v>
      </c>
      <c r="D84" s="79"/>
      <c r="E84" s="79"/>
      <c r="F84" s="79"/>
      <c r="G84" s="79" t="e">
        <f t="shared" si="4"/>
        <v>#N/A</v>
      </c>
      <c r="H84" s="79" t="e">
        <f t="shared" si="5"/>
        <v>#N/A</v>
      </c>
      <c r="I84" s="83"/>
      <c r="J84" s="83"/>
      <c r="K84" s="83"/>
      <c r="L84" s="83"/>
      <c r="O84" s="149">
        <f t="shared" si="6"/>
        <v>70</v>
      </c>
      <c r="P84" s="149" t="e">
        <f t="shared" si="7"/>
        <v>#N/A</v>
      </c>
      <c r="Q84" s="78"/>
      <c r="T84" s="82"/>
      <c r="U84" s="94"/>
      <c r="V84" s="82" t="s">
        <v>246</v>
      </c>
      <c r="W84" s="121" t="s">
        <v>46</v>
      </c>
      <c r="X84" s="83">
        <v>295.5</v>
      </c>
      <c r="Z84" s="82" t="s">
        <v>375</v>
      </c>
      <c r="AA84" s="82" t="s">
        <v>848</v>
      </c>
      <c r="AB84" s="82" t="s">
        <v>843</v>
      </c>
      <c r="AC84" s="94" t="s">
        <v>177</v>
      </c>
      <c r="AD84" s="83">
        <v>298.39999999999998</v>
      </c>
      <c r="AE84" s="83">
        <v>61.9</v>
      </c>
      <c r="AF84" s="83">
        <v>77.8</v>
      </c>
      <c r="AG84" s="83">
        <v>1.786</v>
      </c>
      <c r="AH84" s="83">
        <v>2</v>
      </c>
      <c r="AI84" s="83">
        <v>9</v>
      </c>
      <c r="AJ84" s="83">
        <v>34</v>
      </c>
      <c r="AK84" s="83">
        <v>8</v>
      </c>
      <c r="AL84" s="83">
        <v>0</v>
      </c>
      <c r="AM84" s="83">
        <v>-1</v>
      </c>
      <c r="AN84" s="83">
        <v>71.400000000000006</v>
      </c>
      <c r="AO84" s="83">
        <v>86.1</v>
      </c>
      <c r="AP84" s="83">
        <v>1.871</v>
      </c>
      <c r="AQ84" s="83">
        <v>0</v>
      </c>
      <c r="AR84" s="83">
        <v>8</v>
      </c>
      <c r="AS84" s="83">
        <v>24</v>
      </c>
      <c r="AT84" s="83">
        <v>4</v>
      </c>
      <c r="AU84" s="83">
        <v>0</v>
      </c>
      <c r="AV84" s="83">
        <v>-4</v>
      </c>
    </row>
    <row r="85" spans="1:48" ht="15.75" thickBot="1">
      <c r="A85" s="78" t="s">
        <v>375</v>
      </c>
      <c r="B85">
        <v>0</v>
      </c>
      <c r="C85" s="79">
        <v>0</v>
      </c>
      <c r="D85" s="79"/>
      <c r="E85" s="79"/>
      <c r="F85" s="79"/>
      <c r="G85" s="79" t="e">
        <f t="shared" si="4"/>
        <v>#N/A</v>
      </c>
      <c r="H85" s="79" t="e">
        <f t="shared" si="5"/>
        <v>#N/A</v>
      </c>
      <c r="I85" s="83"/>
      <c r="J85" s="83"/>
      <c r="K85" s="83"/>
      <c r="L85" s="83"/>
      <c r="O85" s="149">
        <f t="shared" si="6"/>
        <v>70</v>
      </c>
      <c r="P85" s="149" t="e">
        <f t="shared" si="7"/>
        <v>#N/A</v>
      </c>
      <c r="Q85" s="78"/>
      <c r="T85" s="82"/>
      <c r="U85" s="94"/>
      <c r="V85" s="82" t="s">
        <v>246</v>
      </c>
      <c r="W85" s="121" t="s">
        <v>92</v>
      </c>
      <c r="X85" s="83">
        <v>274.60000000000002</v>
      </c>
      <c r="Z85" s="82" t="s">
        <v>375</v>
      </c>
      <c r="AA85" s="82" t="s">
        <v>848</v>
      </c>
      <c r="AB85" s="82" t="s">
        <v>843</v>
      </c>
      <c r="AC85" s="94" t="s">
        <v>275</v>
      </c>
      <c r="AD85" s="83">
        <v>294.5</v>
      </c>
      <c r="AE85" s="83">
        <v>47.6</v>
      </c>
      <c r="AF85" s="83">
        <v>66.7</v>
      </c>
      <c r="AG85" s="83">
        <v>1.639</v>
      </c>
      <c r="AH85" s="83">
        <v>0</v>
      </c>
      <c r="AI85" s="83">
        <v>15</v>
      </c>
      <c r="AJ85" s="83">
        <v>29</v>
      </c>
      <c r="AK85" s="83">
        <v>6</v>
      </c>
      <c r="AL85" s="83">
        <v>3</v>
      </c>
      <c r="AM85" s="83" t="s">
        <v>121</v>
      </c>
      <c r="AN85" s="83">
        <v>57.1</v>
      </c>
      <c r="AO85" s="83">
        <v>77.8</v>
      </c>
      <c r="AP85" s="83">
        <v>1.857</v>
      </c>
      <c r="AQ85" s="83">
        <v>1</v>
      </c>
      <c r="AR85" s="83">
        <v>3</v>
      </c>
      <c r="AS85" s="83">
        <v>30</v>
      </c>
      <c r="AT85" s="83">
        <v>2</v>
      </c>
      <c r="AU85" s="83">
        <v>0</v>
      </c>
      <c r="AV85" s="83">
        <v>-3</v>
      </c>
    </row>
    <row r="86" spans="1:48" ht="15.75" thickBot="1">
      <c r="A86" s="78" t="s">
        <v>375</v>
      </c>
      <c r="B86">
        <v>0</v>
      </c>
      <c r="C86" s="79">
        <v>0</v>
      </c>
      <c r="D86" s="79"/>
      <c r="E86" s="79"/>
      <c r="F86" s="79"/>
      <c r="G86" s="79" t="e">
        <f t="shared" si="4"/>
        <v>#N/A</v>
      </c>
      <c r="H86" s="79" t="e">
        <f t="shared" si="5"/>
        <v>#N/A</v>
      </c>
      <c r="O86" s="149">
        <f t="shared" si="6"/>
        <v>70</v>
      </c>
      <c r="P86" s="149" t="e">
        <f t="shared" si="7"/>
        <v>#N/A</v>
      </c>
      <c r="Q86" s="78"/>
      <c r="T86" s="82"/>
      <c r="U86" s="94"/>
      <c r="V86" s="82" t="s">
        <v>246</v>
      </c>
      <c r="W86" s="121" t="s">
        <v>272</v>
      </c>
      <c r="X86" s="83">
        <v>301</v>
      </c>
      <c r="Z86" s="82" t="s">
        <v>375</v>
      </c>
      <c r="AA86" s="82" t="s">
        <v>848</v>
      </c>
      <c r="AB86" s="82" t="s">
        <v>843</v>
      </c>
      <c r="AC86" s="94" t="s">
        <v>77</v>
      </c>
      <c r="AD86" s="83">
        <v>291.89999999999998</v>
      </c>
      <c r="AE86" s="83">
        <v>71.400000000000006</v>
      </c>
      <c r="AF86" s="83">
        <v>70.400000000000006</v>
      </c>
      <c r="AG86" s="83">
        <v>1.7629999999999999</v>
      </c>
      <c r="AH86" s="83">
        <v>0</v>
      </c>
      <c r="AI86" s="83">
        <v>13</v>
      </c>
      <c r="AJ86" s="83">
        <v>29</v>
      </c>
      <c r="AK86" s="83">
        <v>10</v>
      </c>
      <c r="AL86" s="83">
        <v>2</v>
      </c>
      <c r="AM86" s="83">
        <v>1</v>
      </c>
      <c r="AN86" s="83">
        <v>60.7</v>
      </c>
      <c r="AO86" s="83">
        <v>66.7</v>
      </c>
      <c r="AP86" s="83">
        <v>1.625</v>
      </c>
      <c r="AQ86" s="83">
        <v>0</v>
      </c>
      <c r="AR86" s="83">
        <v>9</v>
      </c>
      <c r="AS86" s="83">
        <v>22</v>
      </c>
      <c r="AT86" s="83">
        <v>4</v>
      </c>
      <c r="AU86" s="83">
        <v>1</v>
      </c>
      <c r="AV86" s="83">
        <v>-3</v>
      </c>
    </row>
    <row r="87" spans="1:48" ht="15.75" thickBot="1">
      <c r="A87" s="78" t="s">
        <v>375</v>
      </c>
      <c r="B87">
        <v>0</v>
      </c>
      <c r="C87" s="79">
        <v>0</v>
      </c>
      <c r="D87" s="79"/>
      <c r="E87" s="79"/>
      <c r="F87" s="79"/>
      <c r="G87" s="79" t="e">
        <f t="shared" si="4"/>
        <v>#N/A</v>
      </c>
      <c r="H87" s="79" t="e">
        <f t="shared" si="5"/>
        <v>#N/A</v>
      </c>
      <c r="O87" s="149">
        <f t="shared" si="6"/>
        <v>70</v>
      </c>
      <c r="P87" s="149" t="e">
        <f t="shared" si="7"/>
        <v>#N/A</v>
      </c>
      <c r="Q87" s="78"/>
      <c r="T87" s="82"/>
      <c r="U87" s="94"/>
      <c r="V87" s="82" t="s">
        <v>246</v>
      </c>
      <c r="W87" s="121" t="s">
        <v>83</v>
      </c>
      <c r="X87" s="83">
        <v>269</v>
      </c>
      <c r="Z87" s="82" t="s">
        <v>375</v>
      </c>
      <c r="AA87" s="121" t="s">
        <v>1263</v>
      </c>
      <c r="AB87" s="82" t="s">
        <v>843</v>
      </c>
      <c r="AC87" s="83">
        <v>69.2</v>
      </c>
      <c r="AD87" s="83">
        <v>52.9</v>
      </c>
      <c r="AE87" s="83">
        <v>1.889</v>
      </c>
      <c r="AF87" s="83">
        <v>0</v>
      </c>
      <c r="AG87" s="83">
        <v>1</v>
      </c>
      <c r="AH87" s="83">
        <v>10</v>
      </c>
      <c r="AI87" s="83">
        <v>6</v>
      </c>
      <c r="AJ87" s="83">
        <v>0</v>
      </c>
      <c r="AK87" s="83">
        <v>1</v>
      </c>
      <c r="AL87" s="94" t="s">
        <v>92</v>
      </c>
      <c r="AM87" s="83">
        <v>322.5</v>
      </c>
      <c r="AN87" s="83">
        <v>75</v>
      </c>
      <c r="AO87" s="83">
        <v>75</v>
      </c>
      <c r="AP87" s="83">
        <v>1.9259999999999999</v>
      </c>
      <c r="AQ87" s="83">
        <v>0</v>
      </c>
      <c r="AR87" s="83">
        <v>8</v>
      </c>
      <c r="AS87" s="83">
        <v>23</v>
      </c>
      <c r="AT87" s="83">
        <v>5</v>
      </c>
      <c r="AU87" s="83">
        <v>0</v>
      </c>
      <c r="AV87" s="83">
        <v>-3</v>
      </c>
    </row>
    <row r="88" spans="1:48" ht="15.75" thickBot="1">
      <c r="A88" s="78" t="s">
        <v>375</v>
      </c>
      <c r="B88">
        <v>0</v>
      </c>
      <c r="C88" s="79">
        <v>0</v>
      </c>
      <c r="D88" s="79"/>
      <c r="E88" s="79"/>
      <c r="F88" s="79"/>
      <c r="G88" s="79" t="e">
        <f t="shared" si="4"/>
        <v>#N/A</v>
      </c>
      <c r="H88" s="79" t="e">
        <f t="shared" si="5"/>
        <v>#N/A</v>
      </c>
      <c r="O88" s="149">
        <f t="shared" si="6"/>
        <v>70</v>
      </c>
      <c r="P88" s="149" t="e">
        <f t="shared" si="7"/>
        <v>#N/A</v>
      </c>
      <c r="Q88" s="78"/>
      <c r="T88" s="82"/>
      <c r="U88" s="94"/>
      <c r="V88" s="82" t="s">
        <v>246</v>
      </c>
      <c r="W88" s="121" t="s">
        <v>256</v>
      </c>
      <c r="X88" s="83">
        <v>270.39999999999998</v>
      </c>
      <c r="Z88" s="82" t="s">
        <v>375</v>
      </c>
      <c r="AA88" s="121" t="s">
        <v>391</v>
      </c>
      <c r="AB88" s="82" t="s">
        <v>843</v>
      </c>
      <c r="AC88" s="83">
        <v>64.3</v>
      </c>
      <c r="AD88" s="83">
        <v>55.6</v>
      </c>
      <c r="AE88" s="83">
        <v>1.6</v>
      </c>
      <c r="AF88" s="83">
        <v>0</v>
      </c>
      <c r="AG88" s="83">
        <v>4</v>
      </c>
      <c r="AH88" s="83">
        <v>8</v>
      </c>
      <c r="AI88" s="83">
        <v>4</v>
      </c>
      <c r="AJ88" s="83">
        <v>1</v>
      </c>
      <c r="AK88" s="83">
        <v>1</v>
      </c>
      <c r="AL88" s="94" t="s">
        <v>202</v>
      </c>
      <c r="AM88" s="83">
        <v>309.10000000000002</v>
      </c>
      <c r="AN88" s="83">
        <v>75</v>
      </c>
      <c r="AO88" s="83">
        <v>63.9</v>
      </c>
      <c r="AP88" s="83">
        <v>1.7390000000000001</v>
      </c>
      <c r="AQ88" s="83">
        <v>0</v>
      </c>
      <c r="AR88" s="83">
        <v>9</v>
      </c>
      <c r="AS88" s="83">
        <v>21</v>
      </c>
      <c r="AT88" s="83">
        <v>6</v>
      </c>
      <c r="AU88" s="83">
        <v>0</v>
      </c>
      <c r="AV88" s="83">
        <v>-3</v>
      </c>
    </row>
    <row r="89" spans="1:48" ht="15.75" thickBot="1">
      <c r="A89" s="78" t="s">
        <v>375</v>
      </c>
      <c r="B89">
        <v>0</v>
      </c>
      <c r="C89" s="79">
        <v>0</v>
      </c>
      <c r="D89" s="79"/>
      <c r="E89" s="79"/>
      <c r="F89" s="79"/>
      <c r="G89" s="79" t="e">
        <f t="shared" si="4"/>
        <v>#N/A</v>
      </c>
      <c r="H89" s="79" t="e">
        <f t="shared" si="5"/>
        <v>#N/A</v>
      </c>
      <c r="O89" s="149">
        <f t="shared" si="6"/>
        <v>70</v>
      </c>
      <c r="P89" s="149" t="e">
        <f t="shared" si="7"/>
        <v>#N/A</v>
      </c>
      <c r="Q89" s="78"/>
      <c r="T89" s="82"/>
      <c r="U89" s="94"/>
      <c r="V89" s="82" t="s">
        <v>246</v>
      </c>
      <c r="W89" s="121" t="s">
        <v>210</v>
      </c>
      <c r="X89" s="83">
        <v>305.2</v>
      </c>
      <c r="Z89" s="82" t="s">
        <v>375</v>
      </c>
      <c r="AA89" s="121" t="s">
        <v>206</v>
      </c>
      <c r="AB89" s="82" t="s">
        <v>843</v>
      </c>
      <c r="AC89" s="83">
        <v>71.400000000000006</v>
      </c>
      <c r="AD89" s="83">
        <v>55.6</v>
      </c>
      <c r="AE89" s="83">
        <v>1.9</v>
      </c>
      <c r="AF89" s="83">
        <v>0</v>
      </c>
      <c r="AG89" s="83">
        <v>1</v>
      </c>
      <c r="AH89" s="83">
        <v>12</v>
      </c>
      <c r="AI89" s="83">
        <v>4</v>
      </c>
      <c r="AJ89" s="83">
        <v>0</v>
      </c>
      <c r="AK89" s="83">
        <v>1</v>
      </c>
      <c r="AL89" s="94" t="s">
        <v>162</v>
      </c>
      <c r="AM89" s="83">
        <v>309.5</v>
      </c>
      <c r="AN89" s="83">
        <v>64.3</v>
      </c>
      <c r="AO89" s="83">
        <v>75</v>
      </c>
      <c r="AP89" s="83">
        <v>1.778</v>
      </c>
      <c r="AQ89" s="83">
        <v>0</v>
      </c>
      <c r="AR89" s="83">
        <v>10</v>
      </c>
      <c r="AS89" s="83">
        <v>20</v>
      </c>
      <c r="AT89" s="83">
        <v>5</v>
      </c>
      <c r="AU89" s="83">
        <v>1</v>
      </c>
      <c r="AV89" s="83">
        <v>-3</v>
      </c>
    </row>
    <row r="90" spans="1:48" ht="15.75" thickBot="1">
      <c r="A90" s="78" t="s">
        <v>375</v>
      </c>
      <c r="B90">
        <v>0</v>
      </c>
      <c r="C90" s="79">
        <v>0</v>
      </c>
      <c r="D90" s="79"/>
      <c r="E90" s="79"/>
      <c r="F90" s="79"/>
      <c r="G90" s="79" t="e">
        <f t="shared" si="4"/>
        <v>#N/A</v>
      </c>
      <c r="H90" s="79" t="e">
        <f t="shared" si="5"/>
        <v>#N/A</v>
      </c>
      <c r="O90" s="149">
        <f t="shared" si="6"/>
        <v>70</v>
      </c>
      <c r="P90" s="149" t="e">
        <f t="shared" si="7"/>
        <v>#N/A</v>
      </c>
      <c r="Q90" s="78"/>
      <c r="T90" s="82"/>
      <c r="U90" s="94"/>
      <c r="V90" s="82" t="s">
        <v>246</v>
      </c>
      <c r="W90" s="121" t="s">
        <v>155</v>
      </c>
      <c r="X90" s="83">
        <v>282.8</v>
      </c>
      <c r="Z90" s="82" t="s">
        <v>375</v>
      </c>
      <c r="AA90" s="121" t="s">
        <v>254</v>
      </c>
      <c r="AB90" s="82" t="s">
        <v>819</v>
      </c>
      <c r="AC90" s="83">
        <v>71.400000000000006</v>
      </c>
      <c r="AD90" s="83">
        <v>66.7</v>
      </c>
      <c r="AE90" s="83">
        <v>2</v>
      </c>
      <c r="AF90" s="83">
        <v>0</v>
      </c>
      <c r="AG90" s="83">
        <v>1</v>
      </c>
      <c r="AH90" s="83">
        <v>11</v>
      </c>
      <c r="AI90" s="83">
        <v>5</v>
      </c>
      <c r="AJ90" s="83">
        <v>1</v>
      </c>
      <c r="AK90" s="83">
        <v>1</v>
      </c>
      <c r="AL90" s="94" t="s">
        <v>96</v>
      </c>
      <c r="AM90" s="83">
        <v>295.39999999999998</v>
      </c>
      <c r="AN90" s="83">
        <v>71.400000000000006</v>
      </c>
      <c r="AO90" s="83">
        <v>69.400000000000006</v>
      </c>
      <c r="AP90" s="83">
        <v>1.72</v>
      </c>
      <c r="AQ90" s="83">
        <v>2</v>
      </c>
      <c r="AR90" s="83">
        <v>7</v>
      </c>
      <c r="AS90" s="83">
        <v>20</v>
      </c>
      <c r="AT90" s="83">
        <v>6</v>
      </c>
      <c r="AU90" s="83">
        <v>1</v>
      </c>
      <c r="AV90" s="83">
        <v>-3</v>
      </c>
    </row>
    <row r="91" spans="1:48" ht="15.75" thickBot="1">
      <c r="A91" s="78" t="s">
        <v>375</v>
      </c>
      <c r="B91">
        <v>0</v>
      </c>
      <c r="C91" s="79">
        <v>0</v>
      </c>
      <c r="D91" s="79"/>
      <c r="E91" s="79"/>
      <c r="F91" s="79"/>
      <c r="G91" s="79" t="e">
        <f t="shared" si="4"/>
        <v>#N/A</v>
      </c>
      <c r="H91" s="79" t="e">
        <f t="shared" si="5"/>
        <v>#N/A</v>
      </c>
      <c r="O91" s="149">
        <f t="shared" si="6"/>
        <v>70</v>
      </c>
      <c r="P91" s="149" t="e">
        <f t="shared" si="7"/>
        <v>#N/A</v>
      </c>
      <c r="Q91" s="78"/>
      <c r="T91" s="82"/>
      <c r="U91" s="94"/>
      <c r="V91" s="82" t="s">
        <v>246</v>
      </c>
      <c r="W91" s="121" t="s">
        <v>461</v>
      </c>
      <c r="X91" s="83">
        <v>306.60000000000002</v>
      </c>
      <c r="Z91" s="82" t="s">
        <v>375</v>
      </c>
      <c r="AA91" s="121" t="s">
        <v>1267</v>
      </c>
      <c r="AB91" s="82" t="s">
        <v>819</v>
      </c>
      <c r="AC91" s="83">
        <v>57.1</v>
      </c>
      <c r="AD91" s="83">
        <v>38.9</v>
      </c>
      <c r="AE91" s="83">
        <v>1.714</v>
      </c>
      <c r="AF91" s="83">
        <v>0</v>
      </c>
      <c r="AG91" s="83">
        <v>3</v>
      </c>
      <c r="AH91" s="83">
        <v>7</v>
      </c>
      <c r="AI91" s="83">
        <v>7</v>
      </c>
      <c r="AJ91" s="83">
        <v>1</v>
      </c>
      <c r="AK91" s="83">
        <v>1</v>
      </c>
      <c r="AL91" s="94" t="s">
        <v>138</v>
      </c>
      <c r="AM91" s="83">
        <v>291.2</v>
      </c>
      <c r="AN91" s="83">
        <v>57.1</v>
      </c>
      <c r="AO91" s="83">
        <v>69.400000000000006</v>
      </c>
      <c r="AP91" s="83">
        <v>1.84</v>
      </c>
      <c r="AQ91" s="83">
        <v>0</v>
      </c>
      <c r="AR91" s="83">
        <v>6</v>
      </c>
      <c r="AS91" s="83">
        <v>27</v>
      </c>
      <c r="AT91" s="83">
        <v>3</v>
      </c>
      <c r="AU91" s="83">
        <v>0</v>
      </c>
      <c r="AV91" s="83">
        <v>-3</v>
      </c>
    </row>
    <row r="92" spans="1:48" ht="15.75" thickBot="1">
      <c r="A92" s="78" t="s">
        <v>375</v>
      </c>
      <c r="B92">
        <v>0</v>
      </c>
      <c r="C92" s="79">
        <v>0</v>
      </c>
      <c r="D92" s="79"/>
      <c r="E92" s="79"/>
      <c r="F92" s="79"/>
      <c r="G92" s="79" t="e">
        <f t="shared" si="4"/>
        <v>#N/A</v>
      </c>
      <c r="H92" s="79" t="e">
        <f t="shared" si="5"/>
        <v>#N/A</v>
      </c>
      <c r="O92" s="149">
        <f t="shared" si="6"/>
        <v>70</v>
      </c>
      <c r="P92" s="149" t="e">
        <f t="shared" si="7"/>
        <v>#N/A</v>
      </c>
      <c r="Q92" s="78"/>
      <c r="T92" s="82"/>
      <c r="U92" s="94"/>
      <c r="V92" s="82" t="s">
        <v>258</v>
      </c>
      <c r="W92" s="121" t="s">
        <v>131</v>
      </c>
      <c r="X92" s="83">
        <v>270.5</v>
      </c>
      <c r="Z92" s="82" t="s">
        <v>375</v>
      </c>
      <c r="AA92" s="121" t="s">
        <v>168</v>
      </c>
      <c r="AB92" s="82" t="s">
        <v>819</v>
      </c>
      <c r="AC92" s="83">
        <v>35.700000000000003</v>
      </c>
      <c r="AD92" s="83">
        <v>61.1</v>
      </c>
      <c r="AE92" s="83">
        <v>2</v>
      </c>
      <c r="AF92" s="83">
        <v>0</v>
      </c>
      <c r="AG92" s="83">
        <v>0</v>
      </c>
      <c r="AH92" s="83">
        <v>13</v>
      </c>
      <c r="AI92" s="83">
        <v>3</v>
      </c>
      <c r="AJ92" s="83">
        <v>2</v>
      </c>
      <c r="AK92" s="83">
        <v>2</v>
      </c>
      <c r="AL92" s="94" t="s">
        <v>174</v>
      </c>
      <c r="AM92" s="83">
        <v>288.7</v>
      </c>
      <c r="AN92" s="83">
        <v>57.1</v>
      </c>
      <c r="AO92" s="83">
        <v>65.7</v>
      </c>
      <c r="AP92" s="83">
        <v>1.7829999999999999</v>
      </c>
      <c r="AQ92" s="83">
        <v>1</v>
      </c>
      <c r="AR92" s="83">
        <v>7</v>
      </c>
      <c r="AS92" s="83">
        <v>22</v>
      </c>
      <c r="AT92" s="83">
        <v>4</v>
      </c>
      <c r="AU92" s="83">
        <v>1</v>
      </c>
      <c r="AV92" s="83">
        <v>-3</v>
      </c>
    </row>
    <row r="93" spans="1:48" ht="15.75" thickBot="1">
      <c r="A93" s="78" t="s">
        <v>375</v>
      </c>
      <c r="B93">
        <v>0</v>
      </c>
      <c r="C93" s="79">
        <v>0</v>
      </c>
      <c r="D93" s="79"/>
      <c r="E93" s="79"/>
      <c r="F93" s="79"/>
      <c r="G93" s="79" t="e">
        <f t="shared" si="4"/>
        <v>#N/A</v>
      </c>
      <c r="H93" s="79" t="e">
        <f t="shared" si="5"/>
        <v>#N/A</v>
      </c>
      <c r="O93" s="149">
        <f t="shared" si="6"/>
        <v>70</v>
      </c>
      <c r="P93" s="149" t="e">
        <f t="shared" si="7"/>
        <v>#N/A</v>
      </c>
      <c r="Q93" s="78"/>
      <c r="T93" s="82"/>
      <c r="U93" s="94"/>
      <c r="V93" s="82" t="s">
        <v>258</v>
      </c>
      <c r="W93" s="121" t="s">
        <v>267</v>
      </c>
      <c r="X93" s="83">
        <v>313.2</v>
      </c>
      <c r="Z93" s="82" t="s">
        <v>1348</v>
      </c>
      <c r="AA93" s="121" t="s">
        <v>181</v>
      </c>
      <c r="AB93" s="82" t="s">
        <v>819</v>
      </c>
      <c r="AC93" s="83">
        <v>35.700000000000003</v>
      </c>
      <c r="AD93" s="83">
        <v>44.4</v>
      </c>
      <c r="AE93" s="83">
        <v>2</v>
      </c>
      <c r="AF93" s="83">
        <v>0</v>
      </c>
      <c r="AG93" s="83">
        <v>1</v>
      </c>
      <c r="AH93" s="83">
        <v>9</v>
      </c>
      <c r="AI93" s="83">
        <v>6</v>
      </c>
      <c r="AJ93" s="83">
        <v>1</v>
      </c>
      <c r="AK93" s="83">
        <v>2</v>
      </c>
      <c r="AL93" s="94" t="s">
        <v>293</v>
      </c>
      <c r="AM93" s="83">
        <v>319.89999999999998</v>
      </c>
      <c r="AN93" s="83">
        <v>53.6</v>
      </c>
      <c r="AO93" s="83">
        <v>66.7</v>
      </c>
      <c r="AP93" s="83">
        <v>1.875</v>
      </c>
      <c r="AQ93" s="83">
        <v>0</v>
      </c>
      <c r="AR93" s="83">
        <v>7</v>
      </c>
      <c r="AS93" s="83">
        <v>24</v>
      </c>
      <c r="AT93" s="83">
        <v>5</v>
      </c>
      <c r="AU93" s="83">
        <v>0</v>
      </c>
      <c r="AV93" s="83">
        <v>-2</v>
      </c>
    </row>
    <row r="94" spans="1:48" ht="15.75" thickBot="1">
      <c r="A94" s="78" t="s">
        <v>1243</v>
      </c>
      <c r="B94">
        <v>0</v>
      </c>
      <c r="C94" s="79">
        <v>0</v>
      </c>
      <c r="D94" s="79"/>
      <c r="E94" s="79"/>
      <c r="F94" s="79"/>
      <c r="G94" s="79" t="e">
        <f t="shared" si="4"/>
        <v>#N/A</v>
      </c>
      <c r="H94" s="79" t="e">
        <f t="shared" si="5"/>
        <v>#N/A</v>
      </c>
      <c r="O94" s="149">
        <f t="shared" si="6"/>
        <v>70</v>
      </c>
      <c r="P94" s="149" t="e">
        <f t="shared" si="7"/>
        <v>#N/A</v>
      </c>
      <c r="Q94" s="78"/>
      <c r="T94" s="82"/>
      <c r="U94" s="94"/>
      <c r="V94" s="82" t="s">
        <v>258</v>
      </c>
      <c r="W94" s="121" t="s">
        <v>1263</v>
      </c>
      <c r="X94" s="83">
        <v>279.89999999999998</v>
      </c>
      <c r="Z94" s="82" t="s">
        <v>1348</v>
      </c>
      <c r="AA94" s="121" t="s">
        <v>1270</v>
      </c>
      <c r="AB94" s="82" t="s">
        <v>819</v>
      </c>
      <c r="AC94" s="83">
        <v>35.700000000000003</v>
      </c>
      <c r="AD94" s="83">
        <v>50</v>
      </c>
      <c r="AE94" s="83">
        <v>2</v>
      </c>
      <c r="AF94" s="83">
        <v>0</v>
      </c>
      <c r="AG94" s="83">
        <v>1</v>
      </c>
      <c r="AH94" s="83">
        <v>11</v>
      </c>
      <c r="AI94" s="83">
        <v>3</v>
      </c>
      <c r="AJ94" s="83">
        <v>2</v>
      </c>
      <c r="AK94" s="83">
        <v>2</v>
      </c>
      <c r="AL94" s="94" t="s">
        <v>124</v>
      </c>
      <c r="AM94" s="83">
        <v>316</v>
      </c>
      <c r="AN94" s="83">
        <v>60.7</v>
      </c>
      <c r="AO94" s="83">
        <v>69.400000000000006</v>
      </c>
      <c r="AP94" s="83">
        <v>1.56</v>
      </c>
      <c r="AQ94" s="83">
        <v>0</v>
      </c>
      <c r="AR94" s="83">
        <v>13</v>
      </c>
      <c r="AS94" s="83">
        <v>12</v>
      </c>
      <c r="AT94" s="83">
        <v>11</v>
      </c>
      <c r="AU94" s="83">
        <v>0</v>
      </c>
      <c r="AV94" s="83">
        <v>-2</v>
      </c>
    </row>
    <row r="95" spans="1:48" ht="15.75" thickBot="1">
      <c r="A95" s="78" t="s">
        <v>1243</v>
      </c>
      <c r="B95">
        <v>0</v>
      </c>
      <c r="C95" s="79">
        <v>0</v>
      </c>
      <c r="D95" s="79"/>
      <c r="E95" s="79"/>
      <c r="F95" s="79"/>
      <c r="G95" s="79" t="e">
        <f t="shared" si="4"/>
        <v>#N/A</v>
      </c>
      <c r="H95" s="79" t="e">
        <f t="shared" si="5"/>
        <v>#N/A</v>
      </c>
      <c r="O95" s="149">
        <f t="shared" si="6"/>
        <v>70</v>
      </c>
      <c r="P95" s="149" t="e">
        <f t="shared" si="7"/>
        <v>#N/A</v>
      </c>
      <c r="Q95" s="78"/>
      <c r="T95" s="82"/>
      <c r="U95" s="94"/>
      <c r="V95" s="82" t="s">
        <v>258</v>
      </c>
      <c r="W95" s="121" t="s">
        <v>1238</v>
      </c>
      <c r="X95" s="83">
        <v>269</v>
      </c>
      <c r="Z95" s="82" t="s">
        <v>1348</v>
      </c>
      <c r="AA95" s="121" t="s">
        <v>300</v>
      </c>
      <c r="AB95" s="82" t="s">
        <v>819</v>
      </c>
      <c r="AC95" s="83">
        <v>35.700000000000003</v>
      </c>
      <c r="AD95" s="83">
        <v>55.6</v>
      </c>
      <c r="AE95" s="83">
        <v>1.8</v>
      </c>
      <c r="AF95" s="83">
        <v>0</v>
      </c>
      <c r="AG95" s="83">
        <v>2</v>
      </c>
      <c r="AH95" s="83">
        <v>8</v>
      </c>
      <c r="AI95" s="83">
        <v>4</v>
      </c>
      <c r="AJ95" s="83">
        <v>3</v>
      </c>
      <c r="AK95" s="83">
        <v>2</v>
      </c>
      <c r="AL95" s="94" t="s">
        <v>386</v>
      </c>
      <c r="AM95" s="83">
        <v>311.89999999999998</v>
      </c>
      <c r="AN95" s="83">
        <v>53.6</v>
      </c>
      <c r="AO95" s="83">
        <v>61.1</v>
      </c>
      <c r="AP95" s="83">
        <v>1.6819999999999999</v>
      </c>
      <c r="AQ95" s="83">
        <v>0</v>
      </c>
      <c r="AR95" s="83">
        <v>12</v>
      </c>
      <c r="AS95" s="83">
        <v>16</v>
      </c>
      <c r="AT95" s="83">
        <v>6</v>
      </c>
      <c r="AU95" s="83">
        <v>2</v>
      </c>
      <c r="AV95" s="83">
        <v>-2</v>
      </c>
    </row>
    <row r="96" spans="1:48" ht="15.75" thickBot="1">
      <c r="A96" s="78" t="s">
        <v>1243</v>
      </c>
      <c r="B96">
        <v>0</v>
      </c>
      <c r="C96" s="79">
        <v>0</v>
      </c>
      <c r="D96" s="79"/>
      <c r="E96" s="79"/>
      <c r="F96" s="79"/>
      <c r="G96" s="79" t="e">
        <f t="shared" si="4"/>
        <v>#N/A</v>
      </c>
      <c r="H96" s="79" t="e">
        <f t="shared" si="5"/>
        <v>#N/A</v>
      </c>
      <c r="O96" s="149">
        <f t="shared" si="6"/>
        <v>70</v>
      </c>
      <c r="P96" s="149" t="e">
        <f t="shared" si="7"/>
        <v>#N/A</v>
      </c>
      <c r="Q96" s="78"/>
      <c r="T96" s="82"/>
      <c r="U96" s="94"/>
      <c r="V96" s="82" t="s">
        <v>258</v>
      </c>
      <c r="W96" s="121" t="s">
        <v>1332</v>
      </c>
      <c r="X96" s="83">
        <v>281.39999999999998</v>
      </c>
      <c r="Z96" s="82" t="s">
        <v>1348</v>
      </c>
      <c r="AA96" s="121" t="s">
        <v>1238</v>
      </c>
      <c r="AB96" s="82" t="s">
        <v>819</v>
      </c>
      <c r="AC96" s="83">
        <v>78.599999999999994</v>
      </c>
      <c r="AD96" s="83">
        <v>50</v>
      </c>
      <c r="AE96" s="83">
        <v>2</v>
      </c>
      <c r="AF96" s="83">
        <v>0</v>
      </c>
      <c r="AG96" s="83">
        <v>1</v>
      </c>
      <c r="AH96" s="83">
        <v>8</v>
      </c>
      <c r="AI96" s="83">
        <v>6</v>
      </c>
      <c r="AJ96" s="83">
        <v>3</v>
      </c>
      <c r="AK96" s="83">
        <v>2</v>
      </c>
      <c r="AL96" s="94" t="s">
        <v>1347</v>
      </c>
      <c r="AM96" s="83">
        <v>295.2</v>
      </c>
      <c r="AN96" s="83">
        <v>75</v>
      </c>
      <c r="AO96" s="83">
        <v>63.9</v>
      </c>
      <c r="AP96" s="83">
        <v>1.913</v>
      </c>
      <c r="AQ96" s="83">
        <v>0</v>
      </c>
      <c r="AR96" s="83">
        <v>7</v>
      </c>
      <c r="AS96" s="83">
        <v>25</v>
      </c>
      <c r="AT96" s="83">
        <v>3</v>
      </c>
      <c r="AU96" s="83">
        <v>1</v>
      </c>
      <c r="AV96" s="83">
        <v>-2</v>
      </c>
    </row>
    <row r="97" spans="1:48" ht="15.75" thickBot="1">
      <c r="A97" s="78" t="s">
        <v>1243</v>
      </c>
      <c r="B97">
        <v>0</v>
      </c>
      <c r="C97" s="79">
        <v>0</v>
      </c>
      <c r="D97" s="79"/>
      <c r="E97" s="79"/>
      <c r="F97" s="79"/>
      <c r="G97" s="79" t="e">
        <f t="shared" si="4"/>
        <v>#N/A</v>
      </c>
      <c r="H97" s="79" t="e">
        <f t="shared" si="5"/>
        <v>#N/A</v>
      </c>
      <c r="O97" s="149">
        <f t="shared" si="6"/>
        <v>70</v>
      </c>
      <c r="P97" s="149" t="e">
        <f t="shared" si="7"/>
        <v>#N/A</v>
      </c>
      <c r="Q97" s="78"/>
      <c r="T97" s="82"/>
      <c r="U97" s="94"/>
      <c r="V97" s="82" t="s">
        <v>258</v>
      </c>
      <c r="W97" s="121" t="s">
        <v>1319</v>
      </c>
      <c r="X97" s="83">
        <v>274.10000000000002</v>
      </c>
      <c r="Z97" s="82" t="s">
        <v>1348</v>
      </c>
      <c r="AA97" s="121" t="s">
        <v>1325</v>
      </c>
      <c r="AB97" s="82" t="s">
        <v>819</v>
      </c>
      <c r="AK97" s="83">
        <v>2</v>
      </c>
      <c r="AM97" s="83">
        <v>302.7</v>
      </c>
      <c r="AN97" s="83">
        <v>64.3</v>
      </c>
      <c r="AO97" s="83">
        <v>83.3</v>
      </c>
      <c r="AP97" s="83">
        <v>1.867</v>
      </c>
      <c r="AQ97" s="83">
        <v>0</v>
      </c>
      <c r="AR97" s="83">
        <v>7</v>
      </c>
      <c r="AS97" s="83">
        <v>24</v>
      </c>
      <c r="AT97" s="83">
        <v>5</v>
      </c>
      <c r="AU97" s="83">
        <v>0</v>
      </c>
      <c r="AV97" s="83">
        <v>-2</v>
      </c>
    </row>
    <row r="98" spans="1:48" ht="15.75" thickBot="1">
      <c r="A98" s="78" t="s">
        <v>1243</v>
      </c>
      <c r="B98">
        <v>0</v>
      </c>
      <c r="C98" s="79">
        <v>0</v>
      </c>
      <c r="D98" s="79"/>
      <c r="E98" s="79"/>
      <c r="F98" s="79"/>
      <c r="G98" s="79" t="e">
        <f t="shared" si="4"/>
        <v>#N/A</v>
      </c>
      <c r="H98" s="79" t="e">
        <f t="shared" si="5"/>
        <v>#N/A</v>
      </c>
      <c r="O98" s="149">
        <f t="shared" si="6"/>
        <v>70</v>
      </c>
      <c r="P98" s="149" t="e">
        <f t="shared" si="7"/>
        <v>#N/A</v>
      </c>
      <c r="Q98" s="78"/>
      <c r="T98" s="82"/>
      <c r="U98" s="94"/>
      <c r="V98" s="82" t="s">
        <v>258</v>
      </c>
      <c r="W98" s="121" t="s">
        <v>265</v>
      </c>
      <c r="Z98" s="82" t="s">
        <v>1348</v>
      </c>
      <c r="AA98" s="121" t="s">
        <v>190</v>
      </c>
      <c r="AB98" s="82" t="s">
        <v>819</v>
      </c>
      <c r="AK98" s="83">
        <v>2</v>
      </c>
      <c r="AM98" s="83">
        <v>331.6</v>
      </c>
      <c r="AN98" s="83">
        <v>46.4</v>
      </c>
      <c r="AO98" s="83">
        <v>63.9</v>
      </c>
      <c r="AP98" s="83">
        <v>1.8260000000000001</v>
      </c>
      <c r="AQ98" s="83">
        <v>0</v>
      </c>
      <c r="AR98" s="83">
        <v>6</v>
      </c>
      <c r="AS98" s="83">
        <v>26</v>
      </c>
      <c r="AT98" s="83">
        <v>4</v>
      </c>
      <c r="AU98" s="83">
        <v>0</v>
      </c>
      <c r="AV98" s="83">
        <v>-2</v>
      </c>
    </row>
    <row r="99" spans="1:48" ht="15.75" thickBot="1">
      <c r="A99" s="78" t="s">
        <v>1243</v>
      </c>
      <c r="B99">
        <v>0</v>
      </c>
      <c r="C99" s="79">
        <v>0</v>
      </c>
      <c r="D99" s="79"/>
      <c r="E99" s="79"/>
      <c r="F99" s="79"/>
      <c r="G99" s="79" t="e">
        <f t="shared" si="4"/>
        <v>#N/A</v>
      </c>
      <c r="H99" s="79" t="e">
        <f t="shared" si="5"/>
        <v>#N/A</v>
      </c>
      <c r="O99" s="149">
        <f t="shared" si="6"/>
        <v>70</v>
      </c>
      <c r="P99" s="149" t="e">
        <f t="shared" si="7"/>
        <v>#N/A</v>
      </c>
      <c r="Q99" s="80"/>
      <c r="T99" s="82"/>
      <c r="U99" s="94"/>
      <c r="V99" s="82" t="s">
        <v>258</v>
      </c>
      <c r="W99" s="121" t="s">
        <v>178</v>
      </c>
      <c r="Z99" s="82" t="s">
        <v>1348</v>
      </c>
      <c r="AA99" s="121" t="s">
        <v>264</v>
      </c>
      <c r="AB99" s="82" t="s">
        <v>1311</v>
      </c>
      <c r="AK99" s="83">
        <v>2</v>
      </c>
      <c r="AM99" s="83">
        <v>327.8</v>
      </c>
      <c r="AN99" s="83">
        <v>60.7</v>
      </c>
      <c r="AO99" s="83">
        <v>61.1</v>
      </c>
      <c r="AP99" s="83">
        <v>1.8640000000000001</v>
      </c>
      <c r="AQ99" s="83">
        <v>0</v>
      </c>
      <c r="AR99" s="83">
        <v>6</v>
      </c>
      <c r="AS99" s="83">
        <v>26</v>
      </c>
      <c r="AT99" s="83">
        <v>4</v>
      </c>
      <c r="AU99" s="83">
        <v>0</v>
      </c>
      <c r="AV99" s="83">
        <v>-2</v>
      </c>
    </row>
    <row r="100" spans="1:48" ht="15.75" thickBot="1">
      <c r="A100" s="78" t="s">
        <v>1243</v>
      </c>
      <c r="B100">
        <v>0</v>
      </c>
      <c r="C100" s="79">
        <v>0</v>
      </c>
      <c r="D100" s="79"/>
      <c r="E100" s="79"/>
      <c r="F100" s="79"/>
      <c r="G100" s="79" t="e">
        <f t="shared" si="4"/>
        <v>#N/A</v>
      </c>
      <c r="H100" s="79" t="e">
        <f t="shared" si="5"/>
        <v>#N/A</v>
      </c>
      <c r="O100" s="149">
        <f t="shared" si="6"/>
        <v>70</v>
      </c>
      <c r="P100" s="149" t="e">
        <f t="shared" si="7"/>
        <v>#N/A</v>
      </c>
      <c r="T100" s="82"/>
      <c r="U100" s="94"/>
      <c r="V100" s="82" t="s">
        <v>258</v>
      </c>
      <c r="W100" s="121" t="s">
        <v>379</v>
      </c>
      <c r="Z100" s="82" t="s">
        <v>1348</v>
      </c>
      <c r="AA100" s="121" t="s">
        <v>62</v>
      </c>
      <c r="AB100" s="82" t="s">
        <v>1311</v>
      </c>
      <c r="AK100" s="83">
        <v>2</v>
      </c>
      <c r="AM100" s="83">
        <v>308.10000000000002</v>
      </c>
      <c r="AN100" s="83">
        <v>64.3</v>
      </c>
      <c r="AO100" s="83">
        <v>72.2</v>
      </c>
      <c r="AP100" s="83">
        <v>1.8080000000000001</v>
      </c>
      <c r="AQ100" s="83">
        <v>0</v>
      </c>
      <c r="AR100" s="83">
        <v>8</v>
      </c>
      <c r="AS100" s="83">
        <v>23</v>
      </c>
      <c r="AT100" s="83">
        <v>4</v>
      </c>
      <c r="AU100" s="83">
        <v>1</v>
      </c>
      <c r="AV100" s="83">
        <v>-2</v>
      </c>
    </row>
    <row r="101" spans="1:48" ht="15.75" thickBot="1">
      <c r="A101" s="78" t="s">
        <v>1243</v>
      </c>
      <c r="B101">
        <v>0</v>
      </c>
      <c r="C101" s="79">
        <v>0</v>
      </c>
      <c r="D101" s="79"/>
      <c r="E101" s="79"/>
      <c r="F101" s="79"/>
      <c r="G101" s="79" t="e">
        <f t="shared" si="4"/>
        <v>#N/A</v>
      </c>
      <c r="H101" s="79" t="e">
        <f t="shared" si="5"/>
        <v>#N/A</v>
      </c>
      <c r="O101" s="149">
        <f t="shared" si="6"/>
        <v>70</v>
      </c>
      <c r="P101" s="149" t="e">
        <f t="shared" si="7"/>
        <v>#N/A</v>
      </c>
      <c r="T101" s="82"/>
      <c r="U101" s="94"/>
      <c r="V101" s="82" t="s">
        <v>258</v>
      </c>
      <c r="W101" s="121" t="s">
        <v>129</v>
      </c>
      <c r="Z101" s="82" t="s">
        <v>1348</v>
      </c>
      <c r="AA101" s="121" t="s">
        <v>284</v>
      </c>
      <c r="AB101" s="82" t="s">
        <v>1311</v>
      </c>
      <c r="AK101" s="83">
        <v>2</v>
      </c>
      <c r="AM101" s="83">
        <v>296.2</v>
      </c>
      <c r="AN101" s="83">
        <v>75</v>
      </c>
      <c r="AO101" s="83">
        <v>63.9</v>
      </c>
      <c r="AP101" s="83">
        <v>1.7390000000000001</v>
      </c>
      <c r="AQ101" s="83">
        <v>0</v>
      </c>
      <c r="AR101" s="83">
        <v>6</v>
      </c>
      <c r="AS101" s="83">
        <v>26</v>
      </c>
      <c r="AT101" s="83">
        <v>4</v>
      </c>
      <c r="AU101" s="83">
        <v>0</v>
      </c>
      <c r="AV101" s="83">
        <v>-2</v>
      </c>
    </row>
    <row r="102" spans="1:48" ht="15.75" thickBot="1">
      <c r="A102" s="78" t="s">
        <v>1243</v>
      </c>
      <c r="B102">
        <v>0</v>
      </c>
      <c r="C102" s="79">
        <v>0</v>
      </c>
      <c r="D102" s="79"/>
      <c r="E102" s="79"/>
      <c r="F102" s="79"/>
      <c r="G102" s="79" t="e">
        <f t="shared" si="4"/>
        <v>#N/A</v>
      </c>
      <c r="H102" s="79" t="e">
        <f t="shared" si="5"/>
        <v>#N/A</v>
      </c>
      <c r="O102" s="149">
        <f t="shared" si="6"/>
        <v>70</v>
      </c>
      <c r="P102" s="149" t="e">
        <f t="shared" si="7"/>
        <v>#N/A</v>
      </c>
      <c r="T102" s="82"/>
      <c r="U102" s="94"/>
      <c r="V102" s="82" t="s">
        <v>258</v>
      </c>
      <c r="W102" s="121" t="s">
        <v>1320</v>
      </c>
      <c r="Z102" s="82" t="s">
        <v>1348</v>
      </c>
      <c r="AA102" s="121" t="s">
        <v>1314</v>
      </c>
      <c r="AB102" s="82" t="s">
        <v>1311</v>
      </c>
      <c r="AK102" s="83">
        <v>2</v>
      </c>
      <c r="AM102" s="83">
        <v>290.5</v>
      </c>
      <c r="AN102" s="83">
        <v>60.7</v>
      </c>
      <c r="AO102" s="83">
        <v>75</v>
      </c>
      <c r="AP102" s="83">
        <v>1.704</v>
      </c>
      <c r="AQ102" s="83">
        <v>0</v>
      </c>
      <c r="AR102" s="83">
        <v>9</v>
      </c>
      <c r="AS102" s="83">
        <v>21</v>
      </c>
      <c r="AT102" s="83">
        <v>5</v>
      </c>
      <c r="AU102" s="83">
        <v>1</v>
      </c>
      <c r="AV102" s="83">
        <v>-2</v>
      </c>
    </row>
    <row r="103" spans="1:48" ht="15.75" thickBot="1">
      <c r="A103" s="78" t="s">
        <v>1243</v>
      </c>
      <c r="B103">
        <v>0</v>
      </c>
      <c r="C103" s="79">
        <v>0</v>
      </c>
      <c r="D103" s="79"/>
      <c r="E103" s="79"/>
      <c r="F103" s="79"/>
      <c r="G103" s="79" t="e">
        <f t="shared" si="4"/>
        <v>#N/A</v>
      </c>
      <c r="H103" s="79" t="e">
        <f t="shared" si="5"/>
        <v>#N/A</v>
      </c>
      <c r="O103" s="149">
        <f t="shared" si="6"/>
        <v>70</v>
      </c>
      <c r="P103" s="149" t="e">
        <f t="shared" si="7"/>
        <v>#N/A</v>
      </c>
      <c r="T103" s="82"/>
      <c r="U103" s="94"/>
      <c r="V103" s="82" t="s">
        <v>258</v>
      </c>
      <c r="W103" s="121" t="s">
        <v>275</v>
      </c>
      <c r="Z103" s="82" t="s">
        <v>1348</v>
      </c>
      <c r="AA103" s="121" t="s">
        <v>1264</v>
      </c>
      <c r="AB103" s="82" t="s">
        <v>1311</v>
      </c>
      <c r="AK103" s="83">
        <v>2</v>
      </c>
      <c r="AM103" s="83">
        <v>299</v>
      </c>
      <c r="AN103" s="83">
        <v>71.400000000000006</v>
      </c>
      <c r="AO103" s="83">
        <v>66.7</v>
      </c>
      <c r="AP103" s="83">
        <v>1.708</v>
      </c>
      <c r="AQ103" s="83">
        <v>0</v>
      </c>
      <c r="AR103" s="83">
        <v>10</v>
      </c>
      <c r="AS103" s="83">
        <v>19</v>
      </c>
      <c r="AT103" s="83">
        <v>6</v>
      </c>
      <c r="AU103" s="83">
        <v>1</v>
      </c>
      <c r="AV103" s="83">
        <v>-2</v>
      </c>
    </row>
    <row r="104" spans="1:48" ht="15.75" thickBot="1">
      <c r="A104" s="78" t="s">
        <v>1243</v>
      </c>
      <c r="B104">
        <v>0</v>
      </c>
      <c r="C104" s="79">
        <v>0</v>
      </c>
      <c r="D104" s="79"/>
      <c r="E104" s="79"/>
      <c r="F104" s="79"/>
      <c r="G104" s="79" t="e">
        <f t="shared" si="4"/>
        <v>#N/A</v>
      </c>
      <c r="H104" s="79" t="e">
        <f t="shared" si="5"/>
        <v>#N/A</v>
      </c>
      <c r="O104" s="149">
        <f t="shared" si="6"/>
        <v>70</v>
      </c>
      <c r="P104" s="149" t="e">
        <f t="shared" si="7"/>
        <v>#N/A</v>
      </c>
      <c r="T104" s="82"/>
      <c r="U104" s="94"/>
      <c r="V104" s="82" t="s">
        <v>258</v>
      </c>
      <c r="W104" s="121" t="s">
        <v>827</v>
      </c>
      <c r="Z104" s="82" t="s">
        <v>1348</v>
      </c>
      <c r="AA104" s="121" t="s">
        <v>1358</v>
      </c>
      <c r="AB104" s="82" t="s">
        <v>1311</v>
      </c>
      <c r="AK104" s="83">
        <v>2</v>
      </c>
      <c r="AM104" s="83">
        <v>323.39999999999998</v>
      </c>
      <c r="AN104" s="83">
        <v>57.1</v>
      </c>
      <c r="AO104" s="83">
        <v>66.7</v>
      </c>
      <c r="AP104" s="83">
        <v>1.875</v>
      </c>
      <c r="AQ104" s="83">
        <v>0</v>
      </c>
      <c r="AR104" s="83">
        <v>7</v>
      </c>
      <c r="AS104" s="83">
        <v>24</v>
      </c>
      <c r="AT104" s="83">
        <v>5</v>
      </c>
      <c r="AU104" s="83">
        <v>0</v>
      </c>
      <c r="AV104" s="83">
        <v>-2</v>
      </c>
    </row>
    <row r="105" spans="1:48" ht="15.75" thickBot="1">
      <c r="A105" s="78" t="s">
        <v>1243</v>
      </c>
      <c r="B105">
        <v>0</v>
      </c>
      <c r="C105" s="79">
        <v>0</v>
      </c>
      <c r="D105" s="79"/>
      <c r="E105" s="79"/>
      <c r="F105" s="79"/>
      <c r="G105" s="79" t="e">
        <f t="shared" si="4"/>
        <v>#N/A</v>
      </c>
      <c r="H105" s="79" t="e">
        <f t="shared" si="5"/>
        <v>#N/A</v>
      </c>
      <c r="O105" s="149">
        <f t="shared" si="6"/>
        <v>70</v>
      </c>
      <c r="P105" s="149" t="e">
        <f t="shared" si="7"/>
        <v>#N/A</v>
      </c>
      <c r="T105" s="82"/>
      <c r="U105" s="94"/>
      <c r="V105" s="82" t="s">
        <v>258</v>
      </c>
      <c r="W105" s="121" t="s">
        <v>44</v>
      </c>
      <c r="Z105" s="82" t="s">
        <v>1348</v>
      </c>
      <c r="AA105" s="121" t="s">
        <v>1331</v>
      </c>
      <c r="AB105" s="82" t="s">
        <v>1367</v>
      </c>
      <c r="AK105" s="83">
        <v>3</v>
      </c>
      <c r="AM105" s="83">
        <v>308.7</v>
      </c>
      <c r="AN105" s="83">
        <v>67.900000000000006</v>
      </c>
      <c r="AO105" s="83">
        <v>72.2</v>
      </c>
      <c r="AP105" s="83">
        <v>1.7689999999999999</v>
      </c>
      <c r="AQ105" s="83">
        <v>0</v>
      </c>
      <c r="AR105" s="83">
        <v>6</v>
      </c>
      <c r="AS105" s="83">
        <v>27</v>
      </c>
      <c r="AT105" s="83">
        <v>2</v>
      </c>
      <c r="AU105" s="83">
        <v>1</v>
      </c>
      <c r="AV105" s="83">
        <v>-2</v>
      </c>
    </row>
    <row r="106" spans="1:48" ht="15.75" thickBot="1">
      <c r="A106" s="78" t="s">
        <v>1243</v>
      </c>
      <c r="B106">
        <v>0</v>
      </c>
      <c r="C106" s="79">
        <v>0</v>
      </c>
      <c r="D106" s="79"/>
      <c r="E106" s="79"/>
      <c r="F106" s="79"/>
      <c r="G106" s="79" t="e">
        <f t="shared" si="4"/>
        <v>#N/A</v>
      </c>
      <c r="H106" s="79" t="e">
        <f t="shared" si="5"/>
        <v>#N/A</v>
      </c>
      <c r="O106" s="149">
        <f t="shared" si="6"/>
        <v>70</v>
      </c>
      <c r="P106" s="149" t="e">
        <f t="shared" si="7"/>
        <v>#N/A</v>
      </c>
      <c r="T106" s="82"/>
      <c r="U106" s="94"/>
      <c r="V106" s="82" t="s">
        <v>258</v>
      </c>
      <c r="W106" s="121" t="s">
        <v>1280</v>
      </c>
      <c r="Z106" s="82" t="s">
        <v>1348</v>
      </c>
      <c r="AA106" s="121" t="s">
        <v>1261</v>
      </c>
      <c r="AB106" s="82" t="s">
        <v>1367</v>
      </c>
      <c r="AK106" s="83">
        <v>3</v>
      </c>
      <c r="AM106" s="83">
        <v>313</v>
      </c>
      <c r="AN106" s="83">
        <v>64.3</v>
      </c>
      <c r="AO106" s="83">
        <v>75</v>
      </c>
      <c r="AP106" s="83">
        <v>1.8520000000000001</v>
      </c>
      <c r="AQ106" s="83">
        <v>0</v>
      </c>
      <c r="AR106" s="83">
        <v>6</v>
      </c>
      <c r="AS106" s="83">
        <v>26</v>
      </c>
      <c r="AT106" s="83">
        <v>4</v>
      </c>
      <c r="AU106" s="83">
        <v>0</v>
      </c>
      <c r="AV106" s="83">
        <v>-2</v>
      </c>
    </row>
    <row r="107" spans="1:48" ht="15.75" thickBot="1">
      <c r="A107" s="78" t="s">
        <v>1243</v>
      </c>
      <c r="B107">
        <v>0</v>
      </c>
      <c r="C107" s="79">
        <v>0</v>
      </c>
      <c r="D107" s="79"/>
      <c r="E107" s="79"/>
      <c r="F107" s="79"/>
      <c r="G107" s="79" t="e">
        <f t="shared" si="4"/>
        <v>#N/A</v>
      </c>
      <c r="H107" s="79" t="e">
        <f t="shared" si="5"/>
        <v>#N/A</v>
      </c>
      <c r="O107" s="149">
        <f t="shared" si="6"/>
        <v>70</v>
      </c>
      <c r="P107" s="149" t="e">
        <f t="shared" si="7"/>
        <v>#N/A</v>
      </c>
      <c r="T107" s="82"/>
      <c r="U107" s="94"/>
      <c r="V107" s="82" t="s">
        <v>258</v>
      </c>
      <c r="W107" s="121" t="s">
        <v>243</v>
      </c>
      <c r="Z107" s="82" t="s">
        <v>1348</v>
      </c>
      <c r="AA107" s="121" t="s">
        <v>276</v>
      </c>
      <c r="AB107" s="82" t="s">
        <v>1367</v>
      </c>
      <c r="AK107" s="83">
        <v>3</v>
      </c>
      <c r="AM107" s="83">
        <v>286.89999999999998</v>
      </c>
      <c r="AN107" s="83">
        <v>71.400000000000006</v>
      </c>
      <c r="AO107" s="83">
        <v>58.3</v>
      </c>
      <c r="AP107" s="83">
        <v>1.762</v>
      </c>
      <c r="AQ107" s="83">
        <v>0</v>
      </c>
      <c r="AR107" s="83">
        <v>7</v>
      </c>
      <c r="AS107" s="83">
        <v>24</v>
      </c>
      <c r="AT107" s="83">
        <v>5</v>
      </c>
      <c r="AU107" s="83">
        <v>0</v>
      </c>
      <c r="AV107" s="83">
        <v>-2</v>
      </c>
    </row>
    <row r="108" spans="1:48" ht="15.75" thickBot="1">
      <c r="A108" s="78" t="s">
        <v>1243</v>
      </c>
      <c r="B108">
        <v>0</v>
      </c>
      <c r="C108" s="79">
        <v>0</v>
      </c>
      <c r="D108" s="79"/>
      <c r="E108" s="79"/>
      <c r="F108" s="79"/>
      <c r="G108" s="79" t="e">
        <f t="shared" si="4"/>
        <v>#N/A</v>
      </c>
      <c r="H108" s="79" t="e">
        <f t="shared" si="5"/>
        <v>#N/A</v>
      </c>
      <c r="O108" s="149">
        <f t="shared" si="6"/>
        <v>70</v>
      </c>
      <c r="P108" s="149" t="e">
        <f t="shared" si="7"/>
        <v>#N/A</v>
      </c>
      <c r="T108" s="82"/>
      <c r="U108" s="94"/>
      <c r="V108" s="82" t="s">
        <v>258</v>
      </c>
      <c r="W108" s="121" t="s">
        <v>157</v>
      </c>
      <c r="Z108" s="82" t="s">
        <v>1348</v>
      </c>
      <c r="AA108" s="121" t="s">
        <v>333</v>
      </c>
      <c r="AB108" s="82" t="s">
        <v>1367</v>
      </c>
      <c r="AK108" s="83">
        <v>3</v>
      </c>
      <c r="AM108" s="83">
        <v>322.8</v>
      </c>
      <c r="AN108" s="83">
        <v>53.6</v>
      </c>
      <c r="AO108" s="83">
        <v>69.400000000000006</v>
      </c>
      <c r="AP108" s="83">
        <v>1.76</v>
      </c>
      <c r="AQ108" s="83">
        <v>0</v>
      </c>
      <c r="AR108" s="83">
        <v>8</v>
      </c>
      <c r="AS108" s="83">
        <v>22</v>
      </c>
      <c r="AT108" s="83">
        <v>6</v>
      </c>
      <c r="AU108" s="83">
        <v>0</v>
      </c>
      <c r="AV108" s="83">
        <v>-2</v>
      </c>
    </row>
    <row r="109" spans="1:48" ht="15.75" thickBot="1">
      <c r="A109" s="78" t="s">
        <v>1243</v>
      </c>
      <c r="B109">
        <v>0</v>
      </c>
      <c r="C109" s="79">
        <v>0</v>
      </c>
      <c r="D109" s="79"/>
      <c r="E109" s="79"/>
      <c r="F109" s="79"/>
      <c r="G109" s="79" t="e">
        <f t="shared" si="4"/>
        <v>#N/A</v>
      </c>
      <c r="H109" s="79" t="e">
        <f t="shared" si="5"/>
        <v>#N/A</v>
      </c>
      <c r="O109" s="149">
        <f t="shared" si="6"/>
        <v>70</v>
      </c>
      <c r="P109" s="149" t="e">
        <f t="shared" si="7"/>
        <v>#N/A</v>
      </c>
      <c r="T109" s="82"/>
      <c r="U109" s="94"/>
      <c r="V109" s="82" t="s">
        <v>258</v>
      </c>
      <c r="W109" s="121" t="s">
        <v>1275</v>
      </c>
      <c r="Z109" s="82" t="s">
        <v>1348</v>
      </c>
      <c r="AA109" s="121" t="s">
        <v>153</v>
      </c>
      <c r="AB109" s="82" t="s">
        <v>1367</v>
      </c>
      <c r="AK109" s="83">
        <v>3</v>
      </c>
      <c r="AM109" s="83">
        <v>301.10000000000002</v>
      </c>
      <c r="AN109" s="83">
        <v>75</v>
      </c>
      <c r="AO109" s="83">
        <v>75</v>
      </c>
      <c r="AP109" s="83">
        <v>1.7410000000000001</v>
      </c>
      <c r="AQ109" s="83">
        <v>0</v>
      </c>
      <c r="AR109" s="83">
        <v>9</v>
      </c>
      <c r="AS109" s="83">
        <v>20</v>
      </c>
      <c r="AT109" s="83">
        <v>7</v>
      </c>
      <c r="AU109" s="83">
        <v>0</v>
      </c>
      <c r="AV109" s="83">
        <v>-2</v>
      </c>
    </row>
    <row r="110" spans="1:48" ht="15.75" thickBot="1">
      <c r="A110" s="78" t="s">
        <v>1243</v>
      </c>
      <c r="B110">
        <v>0</v>
      </c>
      <c r="C110" s="79">
        <v>0</v>
      </c>
      <c r="D110" s="79"/>
      <c r="E110" s="79"/>
      <c r="F110" s="79"/>
      <c r="G110" s="79" t="e">
        <f t="shared" si="4"/>
        <v>#N/A</v>
      </c>
      <c r="H110" s="79" t="e">
        <f t="shared" si="5"/>
        <v>#N/A</v>
      </c>
      <c r="O110" s="149">
        <f t="shared" si="6"/>
        <v>70</v>
      </c>
      <c r="P110" s="149" t="e">
        <f t="shared" si="7"/>
        <v>#N/A</v>
      </c>
      <c r="T110" s="82"/>
      <c r="U110" s="94"/>
      <c r="V110" s="82" t="s">
        <v>258</v>
      </c>
      <c r="W110" s="121" t="s">
        <v>233</v>
      </c>
      <c r="Z110" s="82" t="s">
        <v>1348</v>
      </c>
      <c r="AA110" s="121" t="s">
        <v>1282</v>
      </c>
      <c r="AB110" s="82" t="s">
        <v>269</v>
      </c>
      <c r="AK110" s="83">
        <v>3</v>
      </c>
      <c r="AM110" s="83">
        <v>303.7</v>
      </c>
      <c r="AN110" s="83">
        <v>55.6</v>
      </c>
      <c r="AO110" s="83">
        <v>74.3</v>
      </c>
      <c r="AP110" s="83">
        <v>1.8460000000000001</v>
      </c>
      <c r="AQ110" s="83">
        <v>0</v>
      </c>
      <c r="AR110" s="83">
        <v>8</v>
      </c>
      <c r="AS110" s="83">
        <v>21</v>
      </c>
      <c r="AT110" s="83">
        <v>6</v>
      </c>
      <c r="AU110" s="83">
        <v>0</v>
      </c>
      <c r="AV110" s="83">
        <v>-2</v>
      </c>
    </row>
    <row r="111" spans="1:48" ht="15.75" thickBot="1">
      <c r="A111" s="78" t="s">
        <v>1243</v>
      </c>
      <c r="B111">
        <v>0</v>
      </c>
      <c r="C111" s="79">
        <v>0</v>
      </c>
      <c r="D111" s="79"/>
      <c r="E111" s="79"/>
      <c r="F111" s="79"/>
      <c r="G111" s="79" t="e">
        <f t="shared" si="4"/>
        <v>#N/A</v>
      </c>
      <c r="H111" s="79" t="e">
        <f t="shared" si="5"/>
        <v>#N/A</v>
      </c>
      <c r="O111" s="149">
        <f t="shared" si="6"/>
        <v>70</v>
      </c>
      <c r="P111" s="149" t="e">
        <f t="shared" si="7"/>
        <v>#N/A</v>
      </c>
      <c r="T111" s="82"/>
      <c r="U111" s="94"/>
      <c r="V111" s="82" t="s">
        <v>258</v>
      </c>
      <c r="W111" s="121" t="s">
        <v>71</v>
      </c>
      <c r="Z111" s="82" t="s">
        <v>1349</v>
      </c>
      <c r="AA111" s="121" t="s">
        <v>159</v>
      </c>
      <c r="AB111" s="82" t="s">
        <v>269</v>
      </c>
      <c r="AK111" s="83">
        <v>3</v>
      </c>
      <c r="AM111" s="83">
        <v>304.3</v>
      </c>
      <c r="AN111" s="83">
        <v>57.1</v>
      </c>
      <c r="AO111" s="83">
        <v>69.400000000000006</v>
      </c>
      <c r="AP111" s="83">
        <v>1.8</v>
      </c>
      <c r="AQ111" s="83">
        <v>0</v>
      </c>
      <c r="AR111" s="83">
        <v>6</v>
      </c>
      <c r="AS111" s="83">
        <v>26</v>
      </c>
      <c r="AT111" s="83">
        <v>3</v>
      </c>
      <c r="AU111" s="83">
        <v>1</v>
      </c>
      <c r="AV111" s="83">
        <v>-1</v>
      </c>
    </row>
    <row r="112" spans="1:48" ht="15.75" thickBot="1">
      <c r="A112" s="78" t="s">
        <v>1243</v>
      </c>
      <c r="B112">
        <v>0</v>
      </c>
      <c r="C112" s="79">
        <v>0</v>
      </c>
      <c r="D112" s="79"/>
      <c r="E112" s="79"/>
      <c r="F112" s="79"/>
      <c r="G112" s="79" t="e">
        <f t="shared" si="4"/>
        <v>#N/A</v>
      </c>
      <c r="H112" s="79" t="e">
        <f t="shared" si="5"/>
        <v>#N/A</v>
      </c>
      <c r="O112" s="149">
        <f t="shared" si="6"/>
        <v>70</v>
      </c>
      <c r="P112" s="149" t="e">
        <f t="shared" si="7"/>
        <v>#N/A</v>
      </c>
      <c r="T112" s="82"/>
      <c r="U112" s="94"/>
      <c r="V112" s="82" t="s">
        <v>258</v>
      </c>
      <c r="W112" s="121" t="s">
        <v>380</v>
      </c>
      <c r="Z112" s="82" t="s">
        <v>1349</v>
      </c>
      <c r="AA112" s="121" t="s">
        <v>204</v>
      </c>
      <c r="AB112" s="82" t="s">
        <v>269</v>
      </c>
      <c r="AK112" s="83">
        <v>3</v>
      </c>
      <c r="AM112" s="83">
        <v>296.39999999999998</v>
      </c>
      <c r="AN112" s="83">
        <v>60.7</v>
      </c>
      <c r="AO112" s="83">
        <v>69.400000000000006</v>
      </c>
      <c r="AP112" s="83">
        <v>1.76</v>
      </c>
      <c r="AQ112" s="83">
        <v>0</v>
      </c>
      <c r="AR112" s="83">
        <v>8</v>
      </c>
      <c r="AS112" s="83">
        <v>21</v>
      </c>
      <c r="AT112" s="83">
        <v>7</v>
      </c>
      <c r="AU112" s="83">
        <v>0</v>
      </c>
      <c r="AV112" s="83">
        <v>-1</v>
      </c>
    </row>
    <row r="113" spans="1:48" ht="15.75" thickBot="1">
      <c r="A113" s="78" t="s">
        <v>1243</v>
      </c>
      <c r="B113">
        <v>0</v>
      </c>
      <c r="C113" s="79">
        <v>0</v>
      </c>
      <c r="D113" s="79"/>
      <c r="E113" s="79"/>
      <c r="F113" s="79"/>
      <c r="G113" s="79" t="e">
        <f t="shared" si="4"/>
        <v>#N/A</v>
      </c>
      <c r="H113" s="79" t="e">
        <f t="shared" si="5"/>
        <v>#N/A</v>
      </c>
      <c r="O113" s="149">
        <f t="shared" si="6"/>
        <v>70</v>
      </c>
      <c r="P113" s="149" t="e">
        <f t="shared" si="7"/>
        <v>#N/A</v>
      </c>
      <c r="T113" s="82"/>
      <c r="U113" s="94"/>
      <c r="V113" s="82" t="s">
        <v>258</v>
      </c>
      <c r="W113" s="121" t="s">
        <v>1328</v>
      </c>
      <c r="Z113" s="82" t="s">
        <v>1349</v>
      </c>
      <c r="AA113" s="121" t="s">
        <v>1320</v>
      </c>
      <c r="AB113" s="82">
        <v>82</v>
      </c>
      <c r="AK113" s="83">
        <v>3</v>
      </c>
      <c r="AM113" s="83">
        <v>313.89999999999998</v>
      </c>
      <c r="AN113" s="83">
        <v>75</v>
      </c>
      <c r="AO113" s="83">
        <v>80.599999999999994</v>
      </c>
      <c r="AP113" s="83">
        <v>1.8280000000000001</v>
      </c>
      <c r="AQ113" s="83">
        <v>0</v>
      </c>
      <c r="AR113" s="83">
        <v>9</v>
      </c>
      <c r="AS113" s="83">
        <v>21</v>
      </c>
      <c r="AT113" s="83">
        <v>4</v>
      </c>
      <c r="AU113" s="83">
        <v>2</v>
      </c>
      <c r="AV113" s="83">
        <v>-1</v>
      </c>
    </row>
    <row r="114" spans="1:48" ht="15.75" thickBot="1">
      <c r="A114" s="78" t="s">
        <v>1243</v>
      </c>
      <c r="B114">
        <v>0</v>
      </c>
      <c r="C114" s="79">
        <v>0</v>
      </c>
      <c r="D114" s="79"/>
      <c r="E114" s="79"/>
      <c r="F114" s="79"/>
      <c r="G114" s="79" t="e">
        <f t="shared" si="4"/>
        <v>#N/A</v>
      </c>
      <c r="H114" s="79" t="e">
        <f t="shared" si="5"/>
        <v>#N/A</v>
      </c>
      <c r="O114" s="149">
        <f t="shared" si="6"/>
        <v>70</v>
      </c>
      <c r="P114" s="149" t="e">
        <f t="shared" si="7"/>
        <v>#N/A</v>
      </c>
      <c r="T114" s="82"/>
      <c r="U114" s="94"/>
      <c r="V114" s="82" t="s">
        <v>258</v>
      </c>
      <c r="W114" s="121" t="s">
        <v>149</v>
      </c>
      <c r="Z114" s="82" t="s">
        <v>1349</v>
      </c>
      <c r="AA114" s="121" t="s">
        <v>58</v>
      </c>
      <c r="AB114" s="82">
        <v>83</v>
      </c>
      <c r="AK114" s="83">
        <v>4</v>
      </c>
      <c r="AM114" s="83">
        <v>325.10000000000002</v>
      </c>
      <c r="AN114" s="83">
        <v>71.400000000000006</v>
      </c>
      <c r="AO114" s="83">
        <v>66.7</v>
      </c>
      <c r="AP114" s="83">
        <v>1.917</v>
      </c>
      <c r="AQ114" s="83">
        <v>0</v>
      </c>
      <c r="AR114" s="83">
        <v>5</v>
      </c>
      <c r="AS114" s="83">
        <v>27</v>
      </c>
      <c r="AT114" s="83">
        <v>4</v>
      </c>
      <c r="AU114" s="83">
        <v>0</v>
      </c>
      <c r="AV114" s="83">
        <v>-1</v>
      </c>
    </row>
    <row r="115" spans="1:48" ht="15.75" thickBot="1">
      <c r="A115" s="78" t="s">
        <v>1243</v>
      </c>
      <c r="B115">
        <v>0</v>
      </c>
      <c r="C115" s="79">
        <v>0</v>
      </c>
      <c r="D115" s="79"/>
      <c r="E115" s="79"/>
      <c r="F115" s="79"/>
      <c r="G115" s="79" t="e">
        <f t="shared" si="4"/>
        <v>#N/A</v>
      </c>
      <c r="H115" s="79" t="e">
        <f t="shared" si="5"/>
        <v>#N/A</v>
      </c>
      <c r="O115" s="149">
        <f t="shared" si="6"/>
        <v>70</v>
      </c>
      <c r="P115" s="149" t="e">
        <f t="shared" si="7"/>
        <v>#N/A</v>
      </c>
      <c r="T115" s="82"/>
      <c r="U115" s="94"/>
      <c r="V115" s="82" t="s">
        <v>258</v>
      </c>
      <c r="W115" s="121" t="s">
        <v>136</v>
      </c>
      <c r="Z115" s="82" t="s">
        <v>1349</v>
      </c>
      <c r="AA115" s="121" t="s">
        <v>146</v>
      </c>
      <c r="AB115" s="82">
        <v>84</v>
      </c>
      <c r="AK115" s="83">
        <v>4</v>
      </c>
      <c r="AM115" s="83">
        <v>306.5</v>
      </c>
      <c r="AN115" s="83">
        <v>85.7</v>
      </c>
      <c r="AO115" s="83">
        <v>63.9</v>
      </c>
      <c r="AP115" s="83">
        <v>1.5649999999999999</v>
      </c>
      <c r="AQ115" s="83">
        <v>1</v>
      </c>
      <c r="AR115" s="83">
        <v>8</v>
      </c>
      <c r="AS115" s="83">
        <v>21</v>
      </c>
      <c r="AT115" s="83">
        <v>4</v>
      </c>
      <c r="AU115" s="83">
        <v>1</v>
      </c>
      <c r="AV115" s="83">
        <v>-1</v>
      </c>
    </row>
    <row r="116" spans="1:48" ht="15.75" thickBot="1">
      <c r="A116" s="78" t="s">
        <v>1243</v>
      </c>
      <c r="B116">
        <v>0</v>
      </c>
      <c r="C116" s="79">
        <v>0</v>
      </c>
      <c r="D116" s="79"/>
      <c r="E116" s="79"/>
      <c r="F116" s="79"/>
      <c r="G116" s="79" t="e">
        <f t="shared" si="4"/>
        <v>#N/A</v>
      </c>
      <c r="H116" s="79" t="e">
        <f t="shared" si="5"/>
        <v>#N/A</v>
      </c>
      <c r="O116" s="149">
        <f t="shared" si="6"/>
        <v>70</v>
      </c>
      <c r="P116" s="149" t="e">
        <f t="shared" si="7"/>
        <v>#N/A</v>
      </c>
      <c r="T116" s="82"/>
      <c r="U116" s="94"/>
      <c r="V116" s="82" t="s">
        <v>258</v>
      </c>
      <c r="W116" s="121" t="s">
        <v>274</v>
      </c>
      <c r="Z116" s="82" t="s">
        <v>1349</v>
      </c>
      <c r="AA116" s="121" t="s">
        <v>379</v>
      </c>
      <c r="AB116" s="82">
        <v>85</v>
      </c>
      <c r="AK116" s="83">
        <v>4</v>
      </c>
      <c r="AM116" s="83">
        <v>325.8</v>
      </c>
      <c r="AN116" s="83">
        <v>71.400000000000006</v>
      </c>
      <c r="AO116" s="83">
        <v>61.1</v>
      </c>
      <c r="AP116" s="83">
        <v>1.6819999999999999</v>
      </c>
      <c r="AQ116" s="83">
        <v>0</v>
      </c>
      <c r="AR116" s="83">
        <v>7</v>
      </c>
      <c r="AS116" s="83">
        <v>23</v>
      </c>
      <c r="AT116" s="83">
        <v>6</v>
      </c>
      <c r="AU116" s="83">
        <v>0</v>
      </c>
      <c r="AV116" s="83">
        <v>-1</v>
      </c>
    </row>
    <row r="117" spans="1:48" ht="15.75" thickBot="1">
      <c r="A117" s="78" t="s">
        <v>1243</v>
      </c>
      <c r="B117">
        <v>0</v>
      </c>
      <c r="C117" s="79">
        <v>0</v>
      </c>
      <c r="D117" s="79"/>
      <c r="E117" s="79"/>
      <c r="F117" s="79"/>
      <c r="G117" s="79" t="e">
        <f t="shared" si="4"/>
        <v>#N/A</v>
      </c>
      <c r="H117" s="79" t="e">
        <f t="shared" si="5"/>
        <v>#N/A</v>
      </c>
      <c r="O117" s="149">
        <f t="shared" si="6"/>
        <v>70</v>
      </c>
      <c r="P117" s="149" t="e">
        <f t="shared" si="7"/>
        <v>#N/A</v>
      </c>
      <c r="T117" s="82"/>
      <c r="U117" s="94"/>
      <c r="V117" s="82" t="s">
        <v>258</v>
      </c>
      <c r="W117" s="121" t="s">
        <v>130</v>
      </c>
      <c r="Z117" s="82" t="s">
        <v>1349</v>
      </c>
      <c r="AA117" s="121" t="s">
        <v>157</v>
      </c>
      <c r="AB117" s="83">
        <v>289.39999999999998</v>
      </c>
      <c r="AK117" s="83">
        <v>5</v>
      </c>
      <c r="AM117" s="83">
        <v>289.10000000000002</v>
      </c>
      <c r="AN117" s="83">
        <v>39.299999999999997</v>
      </c>
      <c r="AO117" s="83">
        <v>72.2</v>
      </c>
      <c r="AP117" s="83">
        <v>1.8460000000000001</v>
      </c>
      <c r="AQ117" s="83">
        <v>0</v>
      </c>
      <c r="AR117" s="83">
        <v>7</v>
      </c>
      <c r="AS117" s="83">
        <v>24</v>
      </c>
      <c r="AT117" s="83">
        <v>4</v>
      </c>
      <c r="AU117" s="83">
        <v>1</v>
      </c>
      <c r="AV117" s="83">
        <v>-1</v>
      </c>
    </row>
    <row r="118" spans="1:48" ht="15.75" thickBot="1">
      <c r="A118" s="78" t="s">
        <v>165</v>
      </c>
      <c r="B118">
        <v>0</v>
      </c>
      <c r="C118" s="79">
        <v>0</v>
      </c>
      <c r="D118" s="79"/>
      <c r="E118" s="79"/>
      <c r="F118" s="79"/>
      <c r="G118" s="79" t="e">
        <f t="shared" si="4"/>
        <v>#N/A</v>
      </c>
      <c r="H118" s="79" t="e">
        <f t="shared" si="5"/>
        <v>#N/A</v>
      </c>
      <c r="O118" s="149">
        <f t="shared" si="6"/>
        <v>70</v>
      </c>
      <c r="P118" s="149" t="e">
        <f t="shared" si="7"/>
        <v>#N/A</v>
      </c>
      <c r="T118" s="82"/>
      <c r="U118" s="94"/>
      <c r="V118" s="82" t="s">
        <v>1340</v>
      </c>
      <c r="W118" s="121" t="s">
        <v>365</v>
      </c>
      <c r="Z118" s="82" t="s">
        <v>1349</v>
      </c>
      <c r="AA118" s="121" t="s">
        <v>171</v>
      </c>
      <c r="AB118" s="83">
        <v>293.60000000000002</v>
      </c>
      <c r="AK118" s="83">
        <v>6</v>
      </c>
      <c r="AM118" s="83">
        <v>293.5</v>
      </c>
      <c r="AN118" s="83">
        <v>57.1</v>
      </c>
      <c r="AO118" s="83">
        <v>63.9</v>
      </c>
      <c r="AP118" s="83">
        <v>1.7829999999999999</v>
      </c>
      <c r="AQ118" s="83">
        <v>0</v>
      </c>
      <c r="AR118" s="83">
        <v>9</v>
      </c>
      <c r="AS118" s="83">
        <v>19</v>
      </c>
      <c r="AT118" s="83">
        <v>8</v>
      </c>
      <c r="AU118" s="83">
        <v>0</v>
      </c>
      <c r="AV118" s="83">
        <v>-1</v>
      </c>
    </row>
    <row r="119" spans="1:48" ht="15.75" thickBot="1">
      <c r="A119" s="78" t="s">
        <v>165</v>
      </c>
      <c r="B119">
        <v>0</v>
      </c>
      <c r="C119" s="79">
        <v>0</v>
      </c>
      <c r="D119" s="79"/>
      <c r="E119" s="79"/>
      <c r="F119" s="79"/>
      <c r="G119" s="79" t="e">
        <f t="shared" si="4"/>
        <v>#N/A</v>
      </c>
      <c r="H119" s="79" t="e">
        <f t="shared" si="5"/>
        <v>#N/A</v>
      </c>
      <c r="O119" s="149">
        <f t="shared" si="6"/>
        <v>70</v>
      </c>
      <c r="P119" s="149" t="e">
        <f t="shared" si="7"/>
        <v>#N/A</v>
      </c>
      <c r="T119" s="82"/>
      <c r="U119" s="94"/>
      <c r="V119" s="82" t="s">
        <v>1340</v>
      </c>
      <c r="W119" s="121" t="s">
        <v>1261</v>
      </c>
      <c r="Z119" s="82" t="s">
        <v>1349</v>
      </c>
      <c r="AA119" s="121" t="s">
        <v>1237</v>
      </c>
      <c r="AB119" s="83">
        <v>261.89999999999998</v>
      </c>
      <c r="AK119" s="83">
        <v>6</v>
      </c>
      <c r="AM119" s="83">
        <v>319.60000000000002</v>
      </c>
      <c r="AN119" s="83">
        <v>57.1</v>
      </c>
      <c r="AO119" s="83">
        <v>75</v>
      </c>
      <c r="AP119" s="83">
        <v>1.889</v>
      </c>
      <c r="AQ119" s="83">
        <v>1</v>
      </c>
      <c r="AR119" s="83">
        <v>6</v>
      </c>
      <c r="AS119" s="83">
        <v>22</v>
      </c>
      <c r="AT119" s="83">
        <v>7</v>
      </c>
      <c r="AU119" s="83">
        <v>0</v>
      </c>
      <c r="AV119" s="83">
        <v>-1</v>
      </c>
    </row>
    <row r="120" spans="1:48" ht="15.75" thickBot="1">
      <c r="A120" s="78" t="s">
        <v>165</v>
      </c>
      <c r="B120">
        <v>0</v>
      </c>
      <c r="C120" s="79">
        <v>0</v>
      </c>
      <c r="D120" s="79"/>
      <c r="E120" s="79"/>
      <c r="F120" s="79"/>
      <c r="G120" s="79" t="e">
        <f t="shared" si="4"/>
        <v>#N/A</v>
      </c>
      <c r="H120" s="79" t="e">
        <f t="shared" si="5"/>
        <v>#N/A</v>
      </c>
      <c r="O120" s="149">
        <f t="shared" si="6"/>
        <v>70</v>
      </c>
      <c r="P120" s="149" t="e">
        <f t="shared" si="7"/>
        <v>#N/A</v>
      </c>
      <c r="T120" s="82"/>
      <c r="U120" s="94"/>
      <c r="V120" s="82" t="s">
        <v>1340</v>
      </c>
      <c r="W120" s="121" t="s">
        <v>1279</v>
      </c>
      <c r="Z120" s="82" t="s">
        <v>1349</v>
      </c>
      <c r="AA120" s="121" t="s">
        <v>1280</v>
      </c>
      <c r="AB120" s="83">
        <v>305.5</v>
      </c>
      <c r="AK120" s="83">
        <v>6</v>
      </c>
      <c r="AM120" s="83">
        <v>293.89999999999998</v>
      </c>
      <c r="AN120" s="83">
        <v>75</v>
      </c>
      <c r="AO120" s="83">
        <v>77.8</v>
      </c>
      <c r="AP120" s="83">
        <v>1.893</v>
      </c>
      <c r="AQ120" s="83">
        <v>0</v>
      </c>
      <c r="AR120" s="83">
        <v>6</v>
      </c>
      <c r="AS120" s="83">
        <v>25</v>
      </c>
      <c r="AT120" s="83">
        <v>5</v>
      </c>
      <c r="AU120" s="83">
        <v>0</v>
      </c>
      <c r="AV120" s="83">
        <v>-1</v>
      </c>
    </row>
    <row r="121" spans="1:48" ht="15.75" thickBot="1">
      <c r="A121" s="78" t="s">
        <v>165</v>
      </c>
      <c r="B121">
        <v>0</v>
      </c>
      <c r="C121" s="79">
        <v>0</v>
      </c>
      <c r="D121" s="79"/>
      <c r="E121" s="79"/>
      <c r="F121" s="79"/>
      <c r="G121" s="79" t="e">
        <f t="shared" si="4"/>
        <v>#N/A</v>
      </c>
      <c r="H121" s="79" t="e">
        <f t="shared" si="5"/>
        <v>#N/A</v>
      </c>
      <c r="O121" s="149">
        <f t="shared" si="6"/>
        <v>70</v>
      </c>
      <c r="P121" s="149" t="e">
        <f t="shared" si="7"/>
        <v>#N/A</v>
      </c>
      <c r="T121" s="82"/>
      <c r="U121" s="94"/>
      <c r="V121" s="82" t="s">
        <v>1340</v>
      </c>
      <c r="W121" s="121" t="s">
        <v>88</v>
      </c>
      <c r="Z121" s="82" t="s">
        <v>1360</v>
      </c>
      <c r="AA121" s="121" t="s">
        <v>185</v>
      </c>
      <c r="AB121" s="83">
        <v>297.39999999999998</v>
      </c>
      <c r="AK121" s="83">
        <v>6</v>
      </c>
      <c r="AM121" s="83">
        <v>290.3</v>
      </c>
      <c r="AN121" s="83">
        <v>64.3</v>
      </c>
      <c r="AO121" s="83">
        <v>55.6</v>
      </c>
      <c r="AP121" s="83">
        <v>1.65</v>
      </c>
      <c r="AQ121" s="83">
        <v>0</v>
      </c>
      <c r="AR121" s="83">
        <v>7</v>
      </c>
      <c r="AS121" s="83">
        <v>24</v>
      </c>
      <c r="AT121" s="83">
        <v>4</v>
      </c>
      <c r="AU121" s="83">
        <v>1</v>
      </c>
      <c r="AV121" s="83">
        <v>-1</v>
      </c>
    </row>
    <row r="122" spans="1:48" ht="15.75" thickBot="1">
      <c r="A122" s="78" t="s">
        <v>165</v>
      </c>
      <c r="B122">
        <v>0</v>
      </c>
      <c r="C122" s="79">
        <v>0</v>
      </c>
      <c r="D122" s="79"/>
      <c r="E122" s="79"/>
      <c r="F122" s="79"/>
      <c r="G122" s="79" t="e">
        <f t="shared" si="4"/>
        <v>#N/A</v>
      </c>
      <c r="H122" s="79" t="e">
        <f t="shared" si="5"/>
        <v>#N/A</v>
      </c>
      <c r="O122" s="149">
        <f t="shared" si="6"/>
        <v>70</v>
      </c>
      <c r="P122" s="149" t="e">
        <f t="shared" si="7"/>
        <v>#N/A</v>
      </c>
      <c r="T122" s="82"/>
      <c r="U122" s="94"/>
      <c r="V122" s="82" t="s">
        <v>1340</v>
      </c>
      <c r="W122" s="121" t="s">
        <v>1333</v>
      </c>
      <c r="Z122" s="82" t="s">
        <v>1360</v>
      </c>
      <c r="AA122" s="121" t="s">
        <v>131</v>
      </c>
      <c r="AB122" s="83">
        <v>283.3</v>
      </c>
      <c r="AK122" s="83">
        <v>7</v>
      </c>
      <c r="AM122" s="83">
        <v>295.39999999999998</v>
      </c>
      <c r="AN122" s="83">
        <v>60.7</v>
      </c>
      <c r="AO122" s="83">
        <v>66.7</v>
      </c>
      <c r="AP122" s="83">
        <v>1.792</v>
      </c>
      <c r="AQ122" s="83">
        <v>0</v>
      </c>
      <c r="AR122" s="83">
        <v>6</v>
      </c>
      <c r="AS122" s="83">
        <v>25</v>
      </c>
      <c r="AT122" s="83">
        <v>5</v>
      </c>
      <c r="AU122" s="83">
        <v>0</v>
      </c>
      <c r="AV122" s="83">
        <v>-1</v>
      </c>
    </row>
    <row r="123" spans="1:48" ht="15.75" thickBot="1">
      <c r="A123" s="78" t="s">
        <v>165</v>
      </c>
      <c r="B123">
        <v>0</v>
      </c>
      <c r="C123" s="79">
        <v>0</v>
      </c>
      <c r="D123" s="79"/>
      <c r="E123" s="79"/>
      <c r="F123" s="79"/>
      <c r="G123" s="79" t="e">
        <f t="shared" si="4"/>
        <v>#N/A</v>
      </c>
      <c r="H123" s="79" t="e">
        <f t="shared" si="5"/>
        <v>#N/A</v>
      </c>
      <c r="O123" s="149">
        <f t="shared" si="6"/>
        <v>70</v>
      </c>
      <c r="P123" s="149" t="e">
        <f t="shared" si="7"/>
        <v>#N/A</v>
      </c>
      <c r="T123" s="82"/>
      <c r="U123" s="94"/>
      <c r="V123" s="82" t="s">
        <v>1340</v>
      </c>
      <c r="W123" s="121" t="s">
        <v>164</v>
      </c>
      <c r="Z123" s="82" t="s">
        <v>1360</v>
      </c>
      <c r="AA123" s="121" t="s">
        <v>1332</v>
      </c>
      <c r="AB123" s="83">
        <v>301.3</v>
      </c>
      <c r="AK123" s="83">
        <v>10</v>
      </c>
      <c r="AM123" s="83">
        <v>305.7</v>
      </c>
      <c r="AN123" s="83">
        <v>50</v>
      </c>
      <c r="AO123" s="83">
        <v>75</v>
      </c>
      <c r="AP123" s="83">
        <v>1.778</v>
      </c>
      <c r="AQ123" s="83">
        <v>1</v>
      </c>
      <c r="AR123" s="83">
        <v>5</v>
      </c>
      <c r="AS123" s="83">
        <v>26</v>
      </c>
      <c r="AT123" s="83">
        <v>2</v>
      </c>
      <c r="AU123" s="83">
        <v>2</v>
      </c>
      <c r="AV123" s="83">
        <v>-1</v>
      </c>
    </row>
    <row r="124" spans="1:48" ht="15.75" thickBot="1">
      <c r="A124" s="78" t="s">
        <v>165</v>
      </c>
      <c r="B124">
        <v>0</v>
      </c>
      <c r="C124" s="79">
        <v>0</v>
      </c>
      <c r="D124" s="79"/>
      <c r="E124" s="79"/>
      <c r="F124" s="79"/>
      <c r="G124" s="79" t="e">
        <f t="shared" si="4"/>
        <v>#N/A</v>
      </c>
      <c r="H124" s="79" t="e">
        <f t="shared" si="5"/>
        <v>#N/A</v>
      </c>
      <c r="O124" s="149">
        <f t="shared" si="6"/>
        <v>70</v>
      </c>
      <c r="P124" s="149" t="e">
        <f t="shared" si="7"/>
        <v>#N/A</v>
      </c>
      <c r="T124" s="82"/>
      <c r="U124" s="94"/>
      <c r="V124" s="82" t="s">
        <v>1340</v>
      </c>
      <c r="W124" s="121" t="s">
        <v>185</v>
      </c>
      <c r="Z124" s="82" t="s">
        <v>1360</v>
      </c>
      <c r="AA124" s="121" t="s">
        <v>49</v>
      </c>
      <c r="AB124" s="83">
        <v>314.39999999999998</v>
      </c>
      <c r="AK124" s="83">
        <v>10</v>
      </c>
      <c r="AM124" s="83">
        <v>303.7</v>
      </c>
      <c r="AN124" s="83">
        <v>53.6</v>
      </c>
      <c r="AO124" s="83">
        <v>63.9</v>
      </c>
      <c r="AP124" s="83">
        <v>1.6519999999999999</v>
      </c>
      <c r="AQ124" s="83">
        <v>1</v>
      </c>
      <c r="AR124" s="83">
        <v>7</v>
      </c>
      <c r="AS124" s="83">
        <v>20</v>
      </c>
      <c r="AT124" s="83">
        <v>8</v>
      </c>
      <c r="AU124" s="83">
        <v>0</v>
      </c>
      <c r="AV124" s="83">
        <v>-1</v>
      </c>
    </row>
    <row r="125" spans="1:48" ht="15.75" thickBot="1">
      <c r="A125" s="78" t="s">
        <v>165</v>
      </c>
      <c r="B125">
        <v>0</v>
      </c>
      <c r="C125" s="79">
        <v>0</v>
      </c>
      <c r="D125" s="79"/>
      <c r="E125" s="79"/>
      <c r="F125" s="79"/>
      <c r="G125" s="79" t="e">
        <f t="shared" si="4"/>
        <v>#N/A</v>
      </c>
      <c r="H125" s="79" t="e">
        <f t="shared" si="5"/>
        <v>#N/A</v>
      </c>
      <c r="O125" s="149">
        <f t="shared" si="6"/>
        <v>70</v>
      </c>
      <c r="P125" s="149" t="e">
        <f t="shared" si="7"/>
        <v>#N/A</v>
      </c>
      <c r="T125" s="82"/>
      <c r="U125" s="94"/>
      <c r="V125" s="82" t="s">
        <v>1340</v>
      </c>
      <c r="W125" s="121" t="s">
        <v>1270</v>
      </c>
      <c r="Z125" s="82" t="s">
        <v>1360</v>
      </c>
      <c r="AA125" s="121" t="s">
        <v>382</v>
      </c>
      <c r="AB125" s="83">
        <v>275.60000000000002</v>
      </c>
      <c r="AK125" s="83">
        <v>11</v>
      </c>
      <c r="AM125" s="83">
        <v>258.7</v>
      </c>
      <c r="AN125" s="83">
        <v>57.1</v>
      </c>
      <c r="AO125" s="83">
        <v>69.400000000000006</v>
      </c>
      <c r="AP125" s="83">
        <v>1.8</v>
      </c>
      <c r="AQ125" s="83">
        <v>0</v>
      </c>
      <c r="AR125" s="83">
        <v>5</v>
      </c>
      <c r="AS125" s="83">
        <v>27</v>
      </c>
      <c r="AT125" s="83">
        <v>4</v>
      </c>
      <c r="AU125" s="83">
        <v>0</v>
      </c>
      <c r="AV125" s="83">
        <v>-1</v>
      </c>
    </row>
    <row r="126" spans="1:48" ht="15.75" thickBot="1">
      <c r="A126" s="78" t="s">
        <v>165</v>
      </c>
      <c r="B126">
        <v>0</v>
      </c>
      <c r="C126" s="79">
        <v>0</v>
      </c>
      <c r="D126" s="79"/>
      <c r="E126" s="79"/>
      <c r="F126" s="79"/>
      <c r="G126" s="79" t="e">
        <f t="shared" si="4"/>
        <v>#N/A</v>
      </c>
      <c r="H126" s="79" t="e">
        <f t="shared" si="5"/>
        <v>#N/A</v>
      </c>
      <c r="O126" s="149">
        <f t="shared" si="6"/>
        <v>70</v>
      </c>
      <c r="P126" s="149" t="e">
        <f t="shared" si="7"/>
        <v>#N/A</v>
      </c>
      <c r="T126" s="82"/>
      <c r="U126" s="94"/>
      <c r="V126" s="82" t="s">
        <v>1340</v>
      </c>
      <c r="W126" s="121" t="s">
        <v>1272</v>
      </c>
      <c r="Z126" s="82" t="s">
        <v>1360</v>
      </c>
      <c r="AA126" s="121" t="s">
        <v>1357</v>
      </c>
      <c r="AB126" s="83">
        <v>266.2</v>
      </c>
      <c r="AK126" s="83">
        <v>11</v>
      </c>
      <c r="AN126" s="83">
        <v>75</v>
      </c>
      <c r="AO126" s="83">
        <v>66.7</v>
      </c>
      <c r="AP126" s="83">
        <v>1.833</v>
      </c>
      <c r="AQ126" s="83">
        <v>0</v>
      </c>
      <c r="AR126" s="83">
        <v>6</v>
      </c>
      <c r="AS126" s="83">
        <v>25</v>
      </c>
      <c r="AT126" s="83">
        <v>5</v>
      </c>
      <c r="AU126" s="83">
        <v>0</v>
      </c>
      <c r="AV126" s="83">
        <v>-1</v>
      </c>
    </row>
    <row r="127" spans="1:48" ht="15.75" thickBot="1">
      <c r="A127" s="78" t="s">
        <v>165</v>
      </c>
      <c r="B127">
        <v>0</v>
      </c>
      <c r="C127" s="79">
        <v>0</v>
      </c>
      <c r="D127" s="79"/>
      <c r="E127" s="79"/>
      <c r="F127" s="79"/>
      <c r="G127" s="79" t="e">
        <f t="shared" si="4"/>
        <v>#N/A</v>
      </c>
      <c r="H127" s="79" t="e">
        <f t="shared" si="5"/>
        <v>#N/A</v>
      </c>
      <c r="O127" s="149">
        <f t="shared" si="6"/>
        <v>70</v>
      </c>
      <c r="P127" s="149" t="e">
        <f t="shared" si="7"/>
        <v>#N/A</v>
      </c>
      <c r="T127" s="82"/>
      <c r="U127" s="94"/>
      <c r="V127" s="82" t="s">
        <v>1340</v>
      </c>
      <c r="W127" s="121" t="s">
        <v>1330</v>
      </c>
      <c r="Z127" s="82" t="s">
        <v>1360</v>
      </c>
      <c r="AN127" s="83">
        <v>64.3</v>
      </c>
      <c r="AO127" s="83">
        <v>63.9</v>
      </c>
      <c r="AP127" s="83">
        <v>1.7829999999999999</v>
      </c>
      <c r="AQ127" s="83">
        <v>0</v>
      </c>
      <c r="AR127" s="83">
        <v>7</v>
      </c>
      <c r="AS127" s="83">
        <v>23</v>
      </c>
      <c r="AT127" s="83">
        <v>6</v>
      </c>
      <c r="AU127" s="83">
        <v>0</v>
      </c>
      <c r="AV127" s="83">
        <v>-1</v>
      </c>
    </row>
    <row r="128" spans="1:48" ht="15.75" thickBot="1">
      <c r="A128" s="78" t="s">
        <v>165</v>
      </c>
      <c r="B128">
        <v>0</v>
      </c>
      <c r="C128" s="79">
        <v>0</v>
      </c>
      <c r="D128" s="79"/>
      <c r="E128" s="79"/>
      <c r="F128" s="79"/>
      <c r="G128" s="79" t="e">
        <f t="shared" si="4"/>
        <v>#N/A</v>
      </c>
      <c r="H128" s="79" t="e">
        <f t="shared" si="5"/>
        <v>#N/A</v>
      </c>
      <c r="O128" s="149">
        <f t="shared" si="6"/>
        <v>70</v>
      </c>
      <c r="P128" s="149" t="e">
        <f t="shared" si="7"/>
        <v>#N/A</v>
      </c>
      <c r="T128" s="82"/>
      <c r="V128" s="82" t="s">
        <v>1340</v>
      </c>
      <c r="Z128" s="82" t="s">
        <v>1360</v>
      </c>
      <c r="AN128" s="83">
        <v>46.4</v>
      </c>
      <c r="AO128" s="83">
        <v>66.7</v>
      </c>
      <c r="AP128" s="83">
        <v>1.917</v>
      </c>
      <c r="AQ128" s="83">
        <v>0</v>
      </c>
      <c r="AR128" s="83">
        <v>7</v>
      </c>
      <c r="AS128" s="83">
        <v>24</v>
      </c>
      <c r="AT128" s="83">
        <v>4</v>
      </c>
      <c r="AU128" s="83">
        <v>1</v>
      </c>
      <c r="AV128" s="83">
        <v>-1</v>
      </c>
    </row>
    <row r="129" spans="1:48" ht="15.75" thickBot="1">
      <c r="A129" s="78" t="s">
        <v>165</v>
      </c>
      <c r="B129">
        <v>0</v>
      </c>
      <c r="C129" s="79">
        <v>0</v>
      </c>
      <c r="D129" s="79"/>
      <c r="E129" s="79"/>
      <c r="F129" s="79"/>
      <c r="G129" s="79" t="e">
        <f t="shared" si="4"/>
        <v>#N/A</v>
      </c>
      <c r="H129" s="79" t="e">
        <f t="shared" si="5"/>
        <v>#N/A</v>
      </c>
      <c r="O129" s="149">
        <f t="shared" si="6"/>
        <v>70</v>
      </c>
      <c r="P129" s="149" t="e">
        <f t="shared" si="7"/>
        <v>#N/A</v>
      </c>
      <c r="T129" s="82"/>
      <c r="V129" s="82" t="s">
        <v>1340</v>
      </c>
      <c r="Z129" s="82" t="s">
        <v>1360</v>
      </c>
      <c r="AN129" s="83">
        <v>64.3</v>
      </c>
      <c r="AO129" s="83">
        <v>66.7</v>
      </c>
      <c r="AP129" s="83">
        <v>1.875</v>
      </c>
      <c r="AQ129" s="83">
        <v>0</v>
      </c>
      <c r="AR129" s="83">
        <v>6</v>
      </c>
      <c r="AS129" s="83">
        <v>25</v>
      </c>
      <c r="AT129" s="83">
        <v>4</v>
      </c>
      <c r="AU129" s="83">
        <v>1</v>
      </c>
      <c r="AV129" s="83" t="s">
        <v>121</v>
      </c>
    </row>
    <row r="130" spans="1:48" ht="15.75" thickBot="1">
      <c r="A130" s="78" t="s">
        <v>1244</v>
      </c>
      <c r="B130">
        <v>0</v>
      </c>
      <c r="C130" s="79">
        <v>0</v>
      </c>
      <c r="D130" s="79"/>
      <c r="E130" s="79"/>
      <c r="F130" s="79"/>
      <c r="G130" s="79" t="e">
        <f t="shared" si="4"/>
        <v>#N/A</v>
      </c>
      <c r="H130" s="79" t="e">
        <f t="shared" si="5"/>
        <v>#N/A</v>
      </c>
      <c r="O130" s="149">
        <f t="shared" si="6"/>
        <v>70</v>
      </c>
      <c r="P130" s="149" t="e">
        <f t="shared" si="7"/>
        <v>#N/A</v>
      </c>
      <c r="T130" s="82"/>
      <c r="V130" s="82" t="s">
        <v>1340</v>
      </c>
      <c r="Z130" s="82" t="s">
        <v>1360</v>
      </c>
      <c r="AN130" s="83">
        <v>60.7</v>
      </c>
      <c r="AO130" s="83">
        <v>72.2</v>
      </c>
      <c r="AP130" s="83">
        <v>1.962</v>
      </c>
      <c r="AQ130" s="83">
        <v>0</v>
      </c>
      <c r="AR130" s="83">
        <v>4</v>
      </c>
      <c r="AS130" s="83">
        <v>28</v>
      </c>
      <c r="AT130" s="83">
        <v>4</v>
      </c>
      <c r="AU130" s="83">
        <v>0</v>
      </c>
      <c r="AV130" s="83" t="s">
        <v>121</v>
      </c>
    </row>
    <row r="131" spans="1:48" ht="15.75" thickBot="1">
      <c r="A131" s="78" t="s">
        <v>1244</v>
      </c>
      <c r="B131">
        <v>0</v>
      </c>
      <c r="C131" s="79">
        <v>0</v>
      </c>
      <c r="D131" s="79"/>
      <c r="E131" s="79"/>
      <c r="F131" s="79"/>
      <c r="G131" s="79" t="e">
        <f t="shared" ref="G131:G157" si="8">RANK(E131,E$2:E$175)</f>
        <v>#N/A</v>
      </c>
      <c r="H131" s="79" t="e">
        <f t="shared" ref="H131:H157" si="9">RANK(F131,F$2:F$175,1)</f>
        <v>#N/A</v>
      </c>
      <c r="O131" s="149">
        <f t="shared" ref="O131:O194" si="10">RANK(C131,C$2:C$160)</f>
        <v>70</v>
      </c>
      <c r="P131" s="149" t="e">
        <f t="shared" ref="P131:P194" si="11">RANK(D131,D$2:D$75)</f>
        <v>#N/A</v>
      </c>
      <c r="T131" s="82"/>
      <c r="V131" s="82" t="s">
        <v>1340</v>
      </c>
      <c r="Z131" s="82" t="s">
        <v>1360</v>
      </c>
      <c r="AN131" s="83">
        <v>89.3</v>
      </c>
      <c r="AO131" s="83">
        <v>72.2</v>
      </c>
      <c r="AP131" s="83">
        <v>1.885</v>
      </c>
      <c r="AQ131" s="83">
        <v>0</v>
      </c>
      <c r="AR131" s="83">
        <v>6</v>
      </c>
      <c r="AS131" s="83">
        <v>25</v>
      </c>
      <c r="AT131" s="83">
        <v>4</v>
      </c>
      <c r="AU131" s="83">
        <v>1</v>
      </c>
      <c r="AV131" s="83" t="s">
        <v>121</v>
      </c>
    </row>
    <row r="132" spans="1:48" ht="15.75" thickBot="1">
      <c r="A132" s="78" t="s">
        <v>1244</v>
      </c>
      <c r="B132">
        <v>0</v>
      </c>
      <c r="C132" s="79">
        <v>0</v>
      </c>
      <c r="D132" s="79"/>
      <c r="E132" s="79"/>
      <c r="F132" s="79"/>
      <c r="G132" s="79" t="e">
        <f t="shared" si="8"/>
        <v>#N/A</v>
      </c>
      <c r="H132" s="79" t="e">
        <f t="shared" si="9"/>
        <v>#N/A</v>
      </c>
      <c r="O132" s="149">
        <f t="shared" si="10"/>
        <v>70</v>
      </c>
      <c r="P132" s="149" t="e">
        <f t="shared" si="11"/>
        <v>#N/A</v>
      </c>
      <c r="T132" s="82"/>
      <c r="V132" s="82" t="s">
        <v>1340</v>
      </c>
      <c r="Z132" s="82" t="s">
        <v>1360</v>
      </c>
      <c r="AN132" s="83">
        <v>71.400000000000006</v>
      </c>
      <c r="AO132" s="83">
        <v>66.7</v>
      </c>
      <c r="AP132" s="83">
        <v>1.708</v>
      </c>
      <c r="AQ132" s="83">
        <v>0</v>
      </c>
      <c r="AR132" s="83">
        <v>7</v>
      </c>
      <c r="AS132" s="83">
        <v>22</v>
      </c>
      <c r="AT132" s="83">
        <v>7</v>
      </c>
      <c r="AU132" s="83">
        <v>0</v>
      </c>
      <c r="AV132" s="83" t="s">
        <v>121</v>
      </c>
    </row>
    <row r="133" spans="1:48" ht="15.75" thickBot="1">
      <c r="A133" s="78" t="s">
        <v>1244</v>
      </c>
      <c r="B133">
        <v>0</v>
      </c>
      <c r="C133" s="79">
        <v>0</v>
      </c>
      <c r="D133" s="79"/>
      <c r="E133" s="79"/>
      <c r="F133" s="79"/>
      <c r="G133" s="79" t="e">
        <f t="shared" si="8"/>
        <v>#N/A</v>
      </c>
      <c r="H133" s="79" t="e">
        <f t="shared" si="9"/>
        <v>#N/A</v>
      </c>
      <c r="O133" s="149">
        <f t="shared" si="10"/>
        <v>70</v>
      </c>
      <c r="P133" s="149" t="e">
        <f t="shared" si="11"/>
        <v>#N/A</v>
      </c>
      <c r="T133" s="82"/>
      <c r="V133" s="82" t="s">
        <v>1340</v>
      </c>
      <c r="Z133" s="82" t="s">
        <v>1360</v>
      </c>
      <c r="AN133" s="83">
        <v>50</v>
      </c>
      <c r="AO133" s="83">
        <v>66.7</v>
      </c>
      <c r="AP133" s="83">
        <v>1.792</v>
      </c>
      <c r="AQ133" s="83">
        <v>0</v>
      </c>
      <c r="AR133" s="83">
        <v>7</v>
      </c>
      <c r="AS133" s="83">
        <v>22</v>
      </c>
      <c r="AT133" s="83">
        <v>7</v>
      </c>
      <c r="AU133" s="83">
        <v>0</v>
      </c>
      <c r="AV133" s="83" t="s">
        <v>121</v>
      </c>
    </row>
    <row r="134" spans="1:48" ht="15.75" thickBot="1">
      <c r="A134" s="78" t="s">
        <v>1244</v>
      </c>
      <c r="B134">
        <v>0</v>
      </c>
      <c r="C134" s="79">
        <v>0</v>
      </c>
      <c r="D134" s="79"/>
      <c r="E134" s="79"/>
      <c r="F134" s="79"/>
      <c r="G134" s="79" t="e">
        <f t="shared" si="8"/>
        <v>#N/A</v>
      </c>
      <c r="H134" s="79" t="e">
        <f t="shared" si="9"/>
        <v>#N/A</v>
      </c>
      <c r="O134" s="149">
        <f t="shared" si="10"/>
        <v>70</v>
      </c>
      <c r="P134" s="149" t="e">
        <f t="shared" si="11"/>
        <v>#N/A</v>
      </c>
      <c r="T134" s="82"/>
      <c r="V134" s="82" t="s">
        <v>1340</v>
      </c>
      <c r="Z134" s="82" t="s">
        <v>287</v>
      </c>
      <c r="AN134" s="83">
        <v>46.4</v>
      </c>
      <c r="AO134" s="83">
        <v>63.9</v>
      </c>
      <c r="AP134" s="83">
        <v>1.8260000000000001</v>
      </c>
      <c r="AQ134" s="83">
        <v>1</v>
      </c>
      <c r="AR134" s="83">
        <v>7</v>
      </c>
      <c r="AS134" s="83">
        <v>19</v>
      </c>
      <c r="AT134" s="83">
        <v>9</v>
      </c>
      <c r="AU134" s="83">
        <v>0</v>
      </c>
      <c r="AV134" s="83" t="s">
        <v>121</v>
      </c>
    </row>
    <row r="135" spans="1:48" ht="15.75" thickBot="1">
      <c r="A135" s="78" t="s">
        <v>1244</v>
      </c>
      <c r="B135">
        <v>0</v>
      </c>
      <c r="C135" s="79">
        <v>0</v>
      </c>
      <c r="D135" s="79"/>
      <c r="E135" s="79"/>
      <c r="F135" s="79"/>
      <c r="G135" s="79" t="e">
        <f t="shared" si="8"/>
        <v>#N/A</v>
      </c>
      <c r="H135" s="79" t="e">
        <f t="shared" si="9"/>
        <v>#N/A</v>
      </c>
      <c r="O135" s="149">
        <f t="shared" si="10"/>
        <v>70</v>
      </c>
      <c r="P135" s="149" t="e">
        <f t="shared" si="11"/>
        <v>#N/A</v>
      </c>
      <c r="T135" s="82"/>
      <c r="V135" s="82" t="s">
        <v>1340</v>
      </c>
      <c r="Z135" s="82" t="s">
        <v>287</v>
      </c>
      <c r="AN135" s="83">
        <v>53.6</v>
      </c>
      <c r="AO135" s="83">
        <v>66.7</v>
      </c>
      <c r="AP135" s="83">
        <v>1.917</v>
      </c>
      <c r="AQ135" s="83">
        <v>0</v>
      </c>
      <c r="AR135" s="83">
        <v>6</v>
      </c>
      <c r="AS135" s="83">
        <v>23</v>
      </c>
      <c r="AT135" s="83">
        <v>6</v>
      </c>
      <c r="AU135" s="83">
        <v>1</v>
      </c>
      <c r="AV135" s="83" t="s">
        <v>121</v>
      </c>
    </row>
    <row r="136" spans="1:48" ht="15.75" thickBot="1">
      <c r="A136" s="78" t="s">
        <v>1244</v>
      </c>
      <c r="B136">
        <v>0</v>
      </c>
      <c r="C136" s="79">
        <v>0</v>
      </c>
      <c r="D136" s="79"/>
      <c r="E136" s="79"/>
      <c r="F136" s="79"/>
      <c r="G136" s="79" t="e">
        <f t="shared" si="8"/>
        <v>#N/A</v>
      </c>
      <c r="H136" s="79" t="e">
        <f t="shared" si="9"/>
        <v>#N/A</v>
      </c>
      <c r="O136" s="149">
        <f t="shared" si="10"/>
        <v>70</v>
      </c>
      <c r="P136" s="149" t="e">
        <f t="shared" si="11"/>
        <v>#N/A</v>
      </c>
      <c r="T136" s="82"/>
      <c r="V136" s="82" t="s">
        <v>1340</v>
      </c>
      <c r="Z136" s="82" t="s">
        <v>287</v>
      </c>
      <c r="AN136" s="83">
        <v>71.400000000000006</v>
      </c>
      <c r="AO136" s="83">
        <v>77.8</v>
      </c>
      <c r="AP136" s="83">
        <v>1.893</v>
      </c>
      <c r="AQ136" s="83">
        <v>0</v>
      </c>
      <c r="AR136" s="83">
        <v>5</v>
      </c>
      <c r="AS136" s="83">
        <v>25</v>
      </c>
      <c r="AT136" s="83">
        <v>6</v>
      </c>
      <c r="AU136" s="83">
        <v>0</v>
      </c>
      <c r="AV136" s="83">
        <v>1</v>
      </c>
    </row>
    <row r="137" spans="1:48" ht="15.75" thickBot="1">
      <c r="A137" s="78" t="s">
        <v>1244</v>
      </c>
      <c r="B137">
        <v>0</v>
      </c>
      <c r="C137" s="79">
        <v>0</v>
      </c>
      <c r="D137" s="79"/>
      <c r="E137" s="79"/>
      <c r="F137" s="79"/>
      <c r="G137" s="79" t="e">
        <f t="shared" si="8"/>
        <v>#N/A</v>
      </c>
      <c r="H137" s="79" t="e">
        <f t="shared" si="9"/>
        <v>#N/A</v>
      </c>
      <c r="O137" s="149">
        <f t="shared" si="10"/>
        <v>70</v>
      </c>
      <c r="P137" s="149" t="e">
        <f t="shared" si="11"/>
        <v>#N/A</v>
      </c>
      <c r="T137" s="82"/>
      <c r="V137" s="82" t="s">
        <v>1340</v>
      </c>
      <c r="Z137" s="82" t="s">
        <v>287</v>
      </c>
      <c r="AN137" s="83">
        <v>64.3</v>
      </c>
      <c r="AO137" s="83">
        <v>63.9</v>
      </c>
      <c r="AP137" s="83">
        <v>1.7390000000000001</v>
      </c>
      <c r="AQ137" s="83">
        <v>0</v>
      </c>
      <c r="AR137" s="83">
        <v>7</v>
      </c>
      <c r="AS137" s="83">
        <v>23</v>
      </c>
      <c r="AT137" s="83">
        <v>5</v>
      </c>
      <c r="AU137" s="83">
        <v>0</v>
      </c>
      <c r="AV137" s="83">
        <v>1</v>
      </c>
    </row>
    <row r="138" spans="1:48" ht="15.75" thickBot="1">
      <c r="A138" s="78" t="s">
        <v>1244</v>
      </c>
      <c r="B138">
        <v>0</v>
      </c>
      <c r="C138" s="79">
        <v>0</v>
      </c>
      <c r="D138" s="79"/>
      <c r="E138" s="79"/>
      <c r="F138" s="79"/>
      <c r="G138" s="79" t="e">
        <f t="shared" si="8"/>
        <v>#N/A</v>
      </c>
      <c r="H138" s="79" t="e">
        <f t="shared" si="9"/>
        <v>#N/A</v>
      </c>
      <c r="O138" s="149">
        <f t="shared" si="10"/>
        <v>70</v>
      </c>
      <c r="P138" s="149" t="e">
        <f t="shared" si="11"/>
        <v>#N/A</v>
      </c>
      <c r="T138" s="82"/>
      <c r="V138" s="82" t="s">
        <v>1340</v>
      </c>
      <c r="Z138" s="82" t="s">
        <v>287</v>
      </c>
      <c r="AN138" s="83">
        <v>53.6</v>
      </c>
      <c r="AO138" s="83">
        <v>58.3</v>
      </c>
      <c r="AP138" s="83">
        <v>1.81</v>
      </c>
      <c r="AQ138" s="83">
        <v>0</v>
      </c>
      <c r="AR138" s="83">
        <v>7</v>
      </c>
      <c r="AS138" s="83">
        <v>21</v>
      </c>
      <c r="AT138" s="83">
        <v>8</v>
      </c>
      <c r="AU138" s="83">
        <v>0</v>
      </c>
      <c r="AV138" s="83">
        <v>1</v>
      </c>
    </row>
    <row r="139" spans="1:48" ht="15.75" thickBot="1">
      <c r="A139" s="78" t="s">
        <v>1244</v>
      </c>
      <c r="B139">
        <v>0</v>
      </c>
      <c r="C139" s="79">
        <v>0</v>
      </c>
      <c r="D139" s="79"/>
      <c r="E139" s="79"/>
      <c r="F139" s="79"/>
      <c r="G139" s="79" t="e">
        <f t="shared" si="8"/>
        <v>#N/A</v>
      </c>
      <c r="H139" s="79" t="e">
        <f t="shared" si="9"/>
        <v>#N/A</v>
      </c>
      <c r="O139" s="149">
        <f t="shared" si="10"/>
        <v>70</v>
      </c>
      <c r="P139" s="149" t="e">
        <f t="shared" si="11"/>
        <v>#N/A</v>
      </c>
      <c r="T139" s="82"/>
      <c r="V139" s="82" t="s">
        <v>1340</v>
      </c>
      <c r="Z139" s="82" t="s">
        <v>287</v>
      </c>
      <c r="AN139" s="83">
        <v>64.3</v>
      </c>
      <c r="AO139" s="83">
        <v>66.7</v>
      </c>
      <c r="AP139" s="83">
        <v>1.875</v>
      </c>
      <c r="AQ139" s="83">
        <v>0</v>
      </c>
      <c r="AR139" s="83">
        <v>5</v>
      </c>
      <c r="AS139" s="83">
        <v>25</v>
      </c>
      <c r="AT139" s="83">
        <v>6</v>
      </c>
      <c r="AU139" s="83">
        <v>0</v>
      </c>
      <c r="AV139" s="83">
        <v>1</v>
      </c>
    </row>
    <row r="140" spans="1:48" ht="15.75" thickBot="1">
      <c r="A140" s="78" t="s">
        <v>1244</v>
      </c>
      <c r="B140">
        <v>0</v>
      </c>
      <c r="C140" s="79">
        <v>0</v>
      </c>
      <c r="D140" s="79"/>
      <c r="E140" s="79"/>
      <c r="F140" s="79"/>
      <c r="G140" s="79" t="e">
        <f t="shared" si="8"/>
        <v>#N/A</v>
      </c>
      <c r="H140" s="79" t="e">
        <f t="shared" si="9"/>
        <v>#N/A</v>
      </c>
      <c r="O140" s="149">
        <f t="shared" si="10"/>
        <v>70</v>
      </c>
      <c r="P140" s="149" t="e">
        <f t="shared" si="11"/>
        <v>#N/A</v>
      </c>
      <c r="T140" s="82"/>
      <c r="V140" s="82" t="s">
        <v>1340</v>
      </c>
      <c r="Z140" s="82" t="s">
        <v>287</v>
      </c>
      <c r="AN140" s="83">
        <v>63</v>
      </c>
      <c r="AO140" s="83">
        <v>60</v>
      </c>
      <c r="AP140" s="83">
        <v>1.81</v>
      </c>
      <c r="AQ140" s="83">
        <v>0</v>
      </c>
      <c r="AR140" s="83">
        <v>7</v>
      </c>
      <c r="AS140" s="83">
        <v>20</v>
      </c>
      <c r="AT140" s="83">
        <v>8</v>
      </c>
      <c r="AU140" s="83">
        <v>0</v>
      </c>
      <c r="AV140" s="83">
        <v>1</v>
      </c>
    </row>
    <row r="141" spans="1:48" ht="15.75" thickBot="1">
      <c r="A141" s="78" t="s">
        <v>1244</v>
      </c>
      <c r="B141">
        <v>0</v>
      </c>
      <c r="C141" s="79">
        <v>0</v>
      </c>
      <c r="D141" s="79"/>
      <c r="E141" s="79"/>
      <c r="F141" s="79"/>
      <c r="G141" s="79" t="e">
        <f t="shared" si="8"/>
        <v>#N/A</v>
      </c>
      <c r="H141" s="79" t="e">
        <f t="shared" si="9"/>
        <v>#N/A</v>
      </c>
      <c r="O141" s="149">
        <f t="shared" si="10"/>
        <v>70</v>
      </c>
      <c r="P141" s="149" t="e">
        <f t="shared" si="11"/>
        <v>#N/A</v>
      </c>
      <c r="T141" s="82"/>
      <c r="V141" s="82" t="s">
        <v>1340</v>
      </c>
      <c r="Z141" s="82" t="s">
        <v>287</v>
      </c>
      <c r="AN141" s="83">
        <v>64.3</v>
      </c>
      <c r="AO141" s="83">
        <v>61.1</v>
      </c>
      <c r="AP141" s="83">
        <v>1.8640000000000001</v>
      </c>
      <c r="AQ141" s="83">
        <v>0</v>
      </c>
      <c r="AR141" s="83">
        <v>5</v>
      </c>
      <c r="AS141" s="83">
        <v>25</v>
      </c>
      <c r="AT141" s="83">
        <v>5</v>
      </c>
      <c r="AU141" s="83">
        <v>1</v>
      </c>
      <c r="AV141" s="83">
        <v>2</v>
      </c>
    </row>
    <row r="142" spans="1:48" ht="15.75" thickBot="1">
      <c r="A142" s="78" t="s">
        <v>1245</v>
      </c>
      <c r="B142">
        <v>0</v>
      </c>
      <c r="C142" s="79">
        <v>0</v>
      </c>
      <c r="D142" s="79"/>
      <c r="E142" s="79"/>
      <c r="F142" s="79"/>
      <c r="G142" s="79" t="e">
        <f t="shared" si="8"/>
        <v>#N/A</v>
      </c>
      <c r="H142" s="79" t="e">
        <f t="shared" si="9"/>
        <v>#N/A</v>
      </c>
      <c r="O142" s="149">
        <f t="shared" si="10"/>
        <v>70</v>
      </c>
      <c r="P142" s="149" t="e">
        <f t="shared" si="11"/>
        <v>#N/A</v>
      </c>
      <c r="T142" s="82"/>
      <c r="V142" s="82" t="s">
        <v>1340</v>
      </c>
      <c r="Z142" s="82" t="s">
        <v>287</v>
      </c>
      <c r="AN142" s="83">
        <v>60.7</v>
      </c>
      <c r="AO142" s="83">
        <v>72.2</v>
      </c>
      <c r="AP142" s="83">
        <v>1.885</v>
      </c>
      <c r="AQ142" s="83">
        <v>0</v>
      </c>
      <c r="AR142" s="83">
        <v>7</v>
      </c>
      <c r="AS142" s="83">
        <v>20</v>
      </c>
      <c r="AT142" s="83">
        <v>9</v>
      </c>
      <c r="AU142" s="83">
        <v>0</v>
      </c>
      <c r="AV142" s="83">
        <v>2</v>
      </c>
    </row>
    <row r="143" spans="1:48" ht="15.75" thickBot="1">
      <c r="A143" s="78" t="s">
        <v>1245</v>
      </c>
      <c r="B143">
        <v>0</v>
      </c>
      <c r="C143" s="79">
        <v>0</v>
      </c>
      <c r="D143" s="79"/>
      <c r="E143" s="79"/>
      <c r="F143" s="79"/>
      <c r="G143" s="79" t="e">
        <f t="shared" si="8"/>
        <v>#N/A</v>
      </c>
      <c r="H143" s="79" t="e">
        <f t="shared" si="9"/>
        <v>#N/A</v>
      </c>
      <c r="O143" s="149">
        <f t="shared" si="10"/>
        <v>70</v>
      </c>
      <c r="P143" s="149" t="e">
        <f t="shared" si="11"/>
        <v>#N/A</v>
      </c>
      <c r="T143" s="82"/>
      <c r="V143" s="82" t="s">
        <v>1341</v>
      </c>
      <c r="Z143" s="82" t="s">
        <v>825</v>
      </c>
      <c r="AN143" s="83">
        <v>64.3</v>
      </c>
      <c r="AO143" s="83">
        <v>58.3</v>
      </c>
      <c r="AP143" s="83">
        <v>1.905</v>
      </c>
      <c r="AQ143" s="83">
        <v>0</v>
      </c>
      <c r="AR143" s="83">
        <v>3</v>
      </c>
      <c r="AS143" s="83">
        <v>29</v>
      </c>
      <c r="AT143" s="83">
        <v>3</v>
      </c>
      <c r="AU143" s="83">
        <v>1</v>
      </c>
      <c r="AV143" s="83">
        <v>2</v>
      </c>
    </row>
    <row r="144" spans="1:48" ht="15.75" thickBot="1">
      <c r="A144" s="78" t="s">
        <v>514</v>
      </c>
      <c r="B144">
        <v>0</v>
      </c>
      <c r="C144" s="79">
        <v>0</v>
      </c>
      <c r="D144" s="79"/>
      <c r="E144" s="79"/>
      <c r="F144" s="79"/>
      <c r="G144" s="79" t="e">
        <f t="shared" si="8"/>
        <v>#N/A</v>
      </c>
      <c r="H144" s="79" t="e">
        <f t="shared" si="9"/>
        <v>#N/A</v>
      </c>
      <c r="O144" s="149">
        <f t="shared" si="10"/>
        <v>70</v>
      </c>
      <c r="P144" s="149" t="e">
        <f t="shared" si="11"/>
        <v>#N/A</v>
      </c>
      <c r="T144" s="82"/>
      <c r="V144" s="82" t="s">
        <v>1341</v>
      </c>
      <c r="Z144" s="82" t="s">
        <v>825</v>
      </c>
      <c r="AN144" s="83">
        <v>53.6</v>
      </c>
      <c r="AO144" s="83">
        <v>60</v>
      </c>
      <c r="AP144" s="83">
        <v>1.81</v>
      </c>
      <c r="AQ144" s="83">
        <v>0</v>
      </c>
      <c r="AR144" s="83">
        <v>8</v>
      </c>
      <c r="AS144" s="83">
        <v>18</v>
      </c>
      <c r="AT144" s="83">
        <v>8</v>
      </c>
      <c r="AU144" s="83">
        <v>1</v>
      </c>
      <c r="AV144" s="83">
        <v>2</v>
      </c>
    </row>
    <row r="145" spans="1:48" ht="15.75" thickBot="1">
      <c r="A145" s="78" t="s">
        <v>514</v>
      </c>
      <c r="B145">
        <v>0</v>
      </c>
      <c r="C145" s="79">
        <v>0</v>
      </c>
      <c r="D145" s="79"/>
      <c r="E145" s="79"/>
      <c r="F145" s="79"/>
      <c r="G145" s="79" t="e">
        <f t="shared" si="8"/>
        <v>#N/A</v>
      </c>
      <c r="H145" s="79" t="e">
        <f t="shared" si="9"/>
        <v>#N/A</v>
      </c>
      <c r="O145" s="149">
        <f t="shared" si="10"/>
        <v>70</v>
      </c>
      <c r="P145" s="149" t="e">
        <f t="shared" si="11"/>
        <v>#N/A</v>
      </c>
      <c r="T145" s="82"/>
      <c r="V145" s="82" t="s">
        <v>1341</v>
      </c>
      <c r="Z145" s="82" t="s">
        <v>825</v>
      </c>
      <c r="AN145" s="83">
        <v>64.3</v>
      </c>
      <c r="AO145" s="83">
        <v>71.400000000000006</v>
      </c>
      <c r="AP145" s="83">
        <v>1.92</v>
      </c>
      <c r="AQ145" s="83">
        <v>0</v>
      </c>
      <c r="AR145" s="83">
        <v>4</v>
      </c>
      <c r="AS145" s="83">
        <v>25</v>
      </c>
      <c r="AT145" s="83">
        <v>6</v>
      </c>
      <c r="AU145" s="83">
        <v>0</v>
      </c>
      <c r="AV145" s="83">
        <v>2</v>
      </c>
    </row>
    <row r="146" spans="1:48" ht="15.75" thickBot="1">
      <c r="A146" s="78" t="s">
        <v>514</v>
      </c>
      <c r="B146">
        <v>0</v>
      </c>
      <c r="C146" s="79">
        <v>0</v>
      </c>
      <c r="D146" s="79"/>
      <c r="E146" s="79"/>
      <c r="F146" s="79"/>
      <c r="G146" s="79" t="e">
        <f t="shared" si="8"/>
        <v>#N/A</v>
      </c>
      <c r="H146" s="79" t="e">
        <f t="shared" si="9"/>
        <v>#N/A</v>
      </c>
      <c r="O146" s="149">
        <f t="shared" si="10"/>
        <v>70</v>
      </c>
      <c r="P146" s="149" t="e">
        <f t="shared" si="11"/>
        <v>#N/A</v>
      </c>
      <c r="T146" s="82"/>
      <c r="V146" s="82" t="s">
        <v>1341</v>
      </c>
      <c r="Z146" s="82">
        <v>145</v>
      </c>
      <c r="AN146" s="83">
        <v>60.7</v>
      </c>
      <c r="AO146" s="83">
        <v>69.400000000000006</v>
      </c>
      <c r="AP146" s="83">
        <v>1.96</v>
      </c>
      <c r="AQ146" s="83">
        <v>1</v>
      </c>
      <c r="AR146" s="83">
        <v>4</v>
      </c>
      <c r="AS146" s="83">
        <v>22</v>
      </c>
      <c r="AT146" s="83">
        <v>9</v>
      </c>
      <c r="AU146" s="83">
        <v>0</v>
      </c>
      <c r="AV146" s="83">
        <v>3</v>
      </c>
    </row>
    <row r="147" spans="1:48" ht="15.75" thickBot="1">
      <c r="A147" s="78" t="s">
        <v>514</v>
      </c>
      <c r="B147">
        <v>0</v>
      </c>
      <c r="C147" s="79">
        <v>0</v>
      </c>
      <c r="D147" s="79"/>
      <c r="E147" s="79"/>
      <c r="F147" s="79"/>
      <c r="G147" s="79" t="e">
        <f t="shared" si="8"/>
        <v>#N/A</v>
      </c>
      <c r="H147" s="79" t="e">
        <f t="shared" si="9"/>
        <v>#N/A</v>
      </c>
      <c r="O147" s="149">
        <f t="shared" si="10"/>
        <v>70</v>
      </c>
      <c r="P147" s="149" t="e">
        <f t="shared" si="11"/>
        <v>#N/A</v>
      </c>
      <c r="T147" s="82"/>
      <c r="V147" s="82" t="s">
        <v>1341</v>
      </c>
      <c r="Z147" s="82" t="s">
        <v>291</v>
      </c>
      <c r="AN147" s="83">
        <v>75</v>
      </c>
      <c r="AO147" s="83">
        <v>55.6</v>
      </c>
      <c r="AP147" s="83">
        <v>1.9</v>
      </c>
      <c r="AQ147" s="83">
        <v>0</v>
      </c>
      <c r="AR147" s="83">
        <v>4</v>
      </c>
      <c r="AS147" s="83">
        <v>26</v>
      </c>
      <c r="AT147" s="83">
        <v>5</v>
      </c>
      <c r="AU147" s="83">
        <v>1</v>
      </c>
      <c r="AV147" s="83">
        <v>3</v>
      </c>
    </row>
    <row r="148" spans="1:48" ht="15.75" thickBot="1">
      <c r="A148" s="78" t="s">
        <v>514</v>
      </c>
      <c r="B148">
        <v>0</v>
      </c>
      <c r="C148" s="79">
        <v>0</v>
      </c>
      <c r="D148" s="79"/>
      <c r="E148" s="79"/>
      <c r="F148" s="79"/>
      <c r="G148" s="79" t="e">
        <f t="shared" si="8"/>
        <v>#N/A</v>
      </c>
      <c r="H148" s="79" t="e">
        <f t="shared" si="9"/>
        <v>#N/A</v>
      </c>
      <c r="O148" s="149">
        <f t="shared" si="10"/>
        <v>70</v>
      </c>
      <c r="P148" s="149" t="e">
        <f t="shared" si="11"/>
        <v>#N/A</v>
      </c>
      <c r="T148" s="82"/>
      <c r="V148" s="82" t="s">
        <v>1341</v>
      </c>
      <c r="Z148" s="82" t="s">
        <v>291</v>
      </c>
      <c r="AN148" s="83">
        <v>57.1</v>
      </c>
      <c r="AO148" s="83">
        <v>75</v>
      </c>
      <c r="AP148" s="83">
        <v>2.0369999999999999</v>
      </c>
      <c r="AQ148" s="83">
        <v>0</v>
      </c>
      <c r="AR148" s="83">
        <v>0</v>
      </c>
      <c r="AS148" s="83">
        <v>32</v>
      </c>
      <c r="AT148" s="83">
        <v>3</v>
      </c>
      <c r="AU148" s="83">
        <v>1</v>
      </c>
      <c r="AV148" s="83">
        <v>5</v>
      </c>
    </row>
    <row r="149" spans="1:48" ht="15.75" thickBot="1">
      <c r="A149" s="78" t="s">
        <v>514</v>
      </c>
      <c r="B149">
        <v>0</v>
      </c>
      <c r="C149" s="79">
        <v>0</v>
      </c>
      <c r="D149" s="79"/>
      <c r="E149" s="79"/>
      <c r="F149" s="79"/>
      <c r="G149" s="79" t="e">
        <f t="shared" si="8"/>
        <v>#N/A</v>
      </c>
      <c r="H149" s="79" t="e">
        <f t="shared" si="9"/>
        <v>#N/A</v>
      </c>
      <c r="O149" s="149">
        <f t="shared" si="10"/>
        <v>70</v>
      </c>
      <c r="P149" s="149" t="e">
        <f t="shared" si="11"/>
        <v>#N/A</v>
      </c>
      <c r="T149" s="82"/>
      <c r="V149" s="82" t="s">
        <v>1341</v>
      </c>
      <c r="Z149" s="82" t="s">
        <v>291</v>
      </c>
      <c r="AN149" s="83">
        <v>64.3</v>
      </c>
      <c r="AO149" s="83">
        <v>63.9</v>
      </c>
      <c r="AP149" s="83">
        <v>1.9570000000000001</v>
      </c>
      <c r="AQ149" s="83">
        <v>0</v>
      </c>
      <c r="AR149" s="83">
        <v>2</v>
      </c>
      <c r="AS149" s="83">
        <v>26</v>
      </c>
      <c r="AT149" s="83">
        <v>8</v>
      </c>
      <c r="AU149" s="83">
        <v>0</v>
      </c>
      <c r="AV149" s="83">
        <v>6</v>
      </c>
    </row>
    <row r="150" spans="1:48" ht="15.75" thickBot="1">
      <c r="A150" s="78" t="s">
        <v>1246</v>
      </c>
      <c r="B150">
        <v>0</v>
      </c>
      <c r="C150" s="79">
        <v>0</v>
      </c>
      <c r="D150" s="79"/>
      <c r="E150" s="79"/>
      <c r="F150" s="79"/>
      <c r="G150" s="79" t="e">
        <f t="shared" si="8"/>
        <v>#N/A</v>
      </c>
      <c r="H150" s="79" t="e">
        <f t="shared" si="9"/>
        <v>#N/A</v>
      </c>
      <c r="O150" s="149">
        <f t="shared" si="10"/>
        <v>70</v>
      </c>
      <c r="P150" s="149" t="e">
        <f t="shared" si="11"/>
        <v>#N/A</v>
      </c>
      <c r="T150" s="82"/>
      <c r="V150" s="82" t="s">
        <v>1341</v>
      </c>
      <c r="Z150" s="82" t="s">
        <v>291</v>
      </c>
      <c r="AN150" s="83">
        <v>50</v>
      </c>
      <c r="AO150" s="83">
        <v>55.6</v>
      </c>
      <c r="AP150" s="83">
        <v>2</v>
      </c>
      <c r="AQ150" s="83">
        <v>0</v>
      </c>
      <c r="AR150" s="83">
        <v>4</v>
      </c>
      <c r="AS150" s="83">
        <v>22</v>
      </c>
      <c r="AT150" s="83">
        <v>10</v>
      </c>
      <c r="AU150" s="83">
        <v>0</v>
      </c>
      <c r="AV150" s="83">
        <v>6</v>
      </c>
    </row>
    <row r="151" spans="1:48" ht="15.75" thickBot="1">
      <c r="A151" s="78" t="s">
        <v>1246</v>
      </c>
      <c r="B151">
        <v>0</v>
      </c>
      <c r="C151" s="79">
        <v>0</v>
      </c>
      <c r="D151" s="79"/>
      <c r="E151" s="79"/>
      <c r="F151" s="79"/>
      <c r="G151" s="79" t="e">
        <f t="shared" si="8"/>
        <v>#N/A</v>
      </c>
      <c r="H151" s="79" t="e">
        <f t="shared" si="9"/>
        <v>#N/A</v>
      </c>
      <c r="O151" s="149">
        <f t="shared" si="10"/>
        <v>70</v>
      </c>
      <c r="P151" s="149" t="e">
        <f t="shared" si="11"/>
        <v>#N/A</v>
      </c>
      <c r="T151" s="82"/>
      <c r="V151" s="82" t="s">
        <v>1341</v>
      </c>
      <c r="Z151" s="82">
        <v>150</v>
      </c>
      <c r="AN151" s="83">
        <v>42.9</v>
      </c>
      <c r="AO151" s="83">
        <v>58.3</v>
      </c>
      <c r="AP151" s="83">
        <v>1.905</v>
      </c>
      <c r="AQ151" s="83">
        <v>0</v>
      </c>
      <c r="AR151" s="83">
        <v>5</v>
      </c>
      <c r="AS151" s="83">
        <v>22</v>
      </c>
      <c r="AT151" s="83">
        <v>7</v>
      </c>
      <c r="AU151" s="83">
        <v>2</v>
      </c>
      <c r="AV151" s="83">
        <v>6</v>
      </c>
    </row>
    <row r="152" spans="1:48" ht="15.75" thickBot="1">
      <c r="A152" s="78" t="s">
        <v>1246</v>
      </c>
      <c r="B152">
        <v>0</v>
      </c>
      <c r="C152" s="79">
        <v>0</v>
      </c>
      <c r="D152" s="79"/>
      <c r="E152" s="79"/>
      <c r="F152" s="79"/>
      <c r="G152" s="79" t="e">
        <f t="shared" si="8"/>
        <v>#N/A</v>
      </c>
      <c r="H152" s="79" t="e">
        <f t="shared" si="9"/>
        <v>#N/A</v>
      </c>
      <c r="O152" s="149">
        <f t="shared" si="10"/>
        <v>70</v>
      </c>
      <c r="P152" s="149" t="e">
        <f t="shared" si="11"/>
        <v>#N/A</v>
      </c>
      <c r="T152" s="82"/>
      <c r="V152" s="82" t="s">
        <v>1341</v>
      </c>
      <c r="Z152" s="82" t="s">
        <v>292</v>
      </c>
      <c r="AN152" s="83">
        <v>42.9</v>
      </c>
      <c r="AO152" s="83">
        <v>52.8</v>
      </c>
      <c r="AP152" s="83">
        <v>1.7889999999999999</v>
      </c>
      <c r="AQ152" s="83">
        <v>0</v>
      </c>
      <c r="AR152" s="83">
        <v>6</v>
      </c>
      <c r="AS152" s="83">
        <v>17</v>
      </c>
      <c r="AT152" s="83">
        <v>13</v>
      </c>
      <c r="AU152" s="83">
        <v>0</v>
      </c>
      <c r="AV152" s="83">
        <v>7</v>
      </c>
    </row>
    <row r="153" spans="1:48" ht="15.75" thickBot="1">
      <c r="A153" s="78" t="s">
        <v>1246</v>
      </c>
      <c r="B153">
        <v>0</v>
      </c>
      <c r="C153" s="79">
        <v>0</v>
      </c>
      <c r="D153" s="79"/>
      <c r="E153" s="79"/>
      <c r="F153" s="79"/>
      <c r="G153" s="79" t="e">
        <f t="shared" si="8"/>
        <v>#N/A</v>
      </c>
      <c r="H153" s="79" t="e">
        <f t="shared" si="9"/>
        <v>#N/A</v>
      </c>
      <c r="O153" s="149">
        <f t="shared" si="10"/>
        <v>70</v>
      </c>
      <c r="P153" s="149" t="e">
        <f t="shared" si="11"/>
        <v>#N/A</v>
      </c>
      <c r="T153" s="82"/>
      <c r="V153" s="82" t="s">
        <v>1341</v>
      </c>
      <c r="Z153" s="82" t="s">
        <v>292</v>
      </c>
      <c r="AN153" s="83">
        <v>64.3</v>
      </c>
      <c r="AO153" s="83">
        <v>55.6</v>
      </c>
      <c r="AP153" s="83">
        <v>1.8</v>
      </c>
      <c r="AQ153" s="83">
        <v>0</v>
      </c>
      <c r="AR153" s="83">
        <v>5</v>
      </c>
      <c r="AS153" s="83">
        <v>20</v>
      </c>
      <c r="AT153" s="83">
        <v>9</v>
      </c>
      <c r="AU153" s="83">
        <v>2</v>
      </c>
      <c r="AV153" s="83">
        <v>8</v>
      </c>
    </row>
    <row r="154" spans="1:48" ht="15.75" thickBot="1">
      <c r="A154" s="78" t="s">
        <v>1247</v>
      </c>
      <c r="B154">
        <v>0</v>
      </c>
      <c r="C154" s="79">
        <v>0</v>
      </c>
      <c r="D154" s="79"/>
      <c r="E154" s="79"/>
      <c r="F154" s="79"/>
      <c r="G154" s="79" t="e">
        <f t="shared" si="8"/>
        <v>#N/A</v>
      </c>
      <c r="H154" s="79" t="e">
        <f t="shared" si="9"/>
        <v>#N/A</v>
      </c>
      <c r="O154" s="149">
        <f t="shared" si="10"/>
        <v>70</v>
      </c>
      <c r="P154" s="149" t="e">
        <f t="shared" si="11"/>
        <v>#N/A</v>
      </c>
      <c r="T154" s="82"/>
      <c r="V154" s="82" t="s">
        <v>1341</v>
      </c>
      <c r="Z154" s="82" t="s">
        <v>1247</v>
      </c>
      <c r="AN154" s="83">
        <v>57.1</v>
      </c>
      <c r="AO154" s="83">
        <v>66.7</v>
      </c>
      <c r="AP154" s="83">
        <v>2</v>
      </c>
      <c r="AQ154" s="83">
        <v>0</v>
      </c>
      <c r="AR154" s="83">
        <v>3</v>
      </c>
      <c r="AS154" s="83">
        <v>23</v>
      </c>
      <c r="AT154" s="83">
        <v>9</v>
      </c>
      <c r="AU154" s="83">
        <v>1</v>
      </c>
      <c r="AV154" s="83">
        <v>8</v>
      </c>
    </row>
    <row r="155" spans="1:48" ht="15.75" thickBot="1">
      <c r="A155" s="78" t="s">
        <v>1247</v>
      </c>
      <c r="B155">
        <v>0</v>
      </c>
      <c r="C155" s="79">
        <v>0</v>
      </c>
      <c r="D155" s="79"/>
      <c r="E155" s="79"/>
      <c r="F155" s="79"/>
      <c r="G155" s="79" t="e">
        <f t="shared" si="8"/>
        <v>#N/A</v>
      </c>
      <c r="H155" s="79" t="e">
        <f t="shared" si="9"/>
        <v>#N/A</v>
      </c>
      <c r="O155" s="149">
        <f t="shared" si="10"/>
        <v>70</v>
      </c>
      <c r="P155" s="149" t="e">
        <f t="shared" si="11"/>
        <v>#N/A</v>
      </c>
      <c r="T155" s="82"/>
      <c r="V155" s="82" t="s">
        <v>1341</v>
      </c>
      <c r="Z155" s="82" t="s">
        <v>1247</v>
      </c>
      <c r="AN155" s="83">
        <v>67.900000000000006</v>
      </c>
      <c r="AO155" s="83">
        <v>58.3</v>
      </c>
      <c r="AP155" s="83">
        <v>2.0950000000000002</v>
      </c>
      <c r="AQ155" s="83">
        <v>0</v>
      </c>
      <c r="AR155" s="83">
        <v>1</v>
      </c>
      <c r="AS155" s="83">
        <v>26</v>
      </c>
      <c r="AT155" s="83">
        <v>7</v>
      </c>
      <c r="AU155" s="83">
        <v>2</v>
      </c>
      <c r="AV155" s="83">
        <v>10</v>
      </c>
    </row>
    <row r="156" spans="1:48" ht="15.75" thickBot="1">
      <c r="A156" s="78">
        <v>155</v>
      </c>
      <c r="B156">
        <v>0</v>
      </c>
      <c r="C156" s="79">
        <v>0</v>
      </c>
      <c r="D156" s="79"/>
      <c r="E156" s="79"/>
      <c r="F156" s="79"/>
      <c r="G156" s="79" t="e">
        <f t="shared" si="8"/>
        <v>#N/A</v>
      </c>
      <c r="H156" s="79" t="e">
        <f t="shared" si="9"/>
        <v>#N/A</v>
      </c>
      <c r="O156" s="149">
        <f t="shared" si="10"/>
        <v>70</v>
      </c>
      <c r="P156" s="149" t="e">
        <f t="shared" si="11"/>
        <v>#N/A</v>
      </c>
      <c r="T156" s="82"/>
      <c r="V156" s="82" t="s">
        <v>1341</v>
      </c>
    </row>
    <row r="157" spans="1:48" ht="15.75" thickBot="1">
      <c r="A157" s="80">
        <v>156</v>
      </c>
      <c r="B157">
        <v>0</v>
      </c>
      <c r="C157" s="81">
        <v>0</v>
      </c>
      <c r="D157" s="81"/>
      <c r="E157" s="81"/>
      <c r="F157" s="81"/>
      <c r="G157" s="79" t="e">
        <f t="shared" si="8"/>
        <v>#N/A</v>
      </c>
      <c r="H157" s="79" t="e">
        <f t="shared" si="9"/>
        <v>#N/A</v>
      </c>
      <c r="O157" s="149">
        <f t="shared" si="10"/>
        <v>70</v>
      </c>
      <c r="P157" s="149" t="e">
        <f t="shared" si="11"/>
        <v>#N/A</v>
      </c>
      <c r="T157" s="82"/>
      <c r="V157" s="82" t="s">
        <v>1341</v>
      </c>
    </row>
    <row r="158" spans="1:48" ht="15.75" thickBot="1">
      <c r="B158">
        <v>0</v>
      </c>
      <c r="C158">
        <v>0</v>
      </c>
      <c r="O158" s="149">
        <f t="shared" si="10"/>
        <v>70</v>
      </c>
      <c r="P158" s="149" t="e">
        <f t="shared" si="11"/>
        <v>#N/A</v>
      </c>
      <c r="V158" s="82" t="s">
        <v>850</v>
      </c>
    </row>
    <row r="159" spans="1:48" ht="15.75" thickBot="1">
      <c r="B159">
        <v>0</v>
      </c>
      <c r="C159">
        <v>0</v>
      </c>
      <c r="O159" s="149">
        <f t="shared" si="10"/>
        <v>70</v>
      </c>
      <c r="P159" s="149" t="e">
        <f t="shared" si="11"/>
        <v>#N/A</v>
      </c>
      <c r="V159" s="82" t="s">
        <v>850</v>
      </c>
    </row>
    <row r="160" spans="1:48" ht="15.75" thickBot="1">
      <c r="B160">
        <v>0</v>
      </c>
      <c r="C160">
        <v>0</v>
      </c>
      <c r="O160" s="149">
        <f t="shared" si="10"/>
        <v>70</v>
      </c>
      <c r="P160" s="149" t="e">
        <f t="shared" si="11"/>
        <v>#N/A</v>
      </c>
      <c r="V160" s="82" t="s">
        <v>850</v>
      </c>
    </row>
    <row r="161" spans="2:22" ht="15.75" thickBot="1">
      <c r="B161">
        <v>0</v>
      </c>
      <c r="C161">
        <v>0</v>
      </c>
      <c r="O161" s="149">
        <f t="shared" si="10"/>
        <v>70</v>
      </c>
      <c r="P161" s="149" t="e">
        <f t="shared" si="11"/>
        <v>#N/A</v>
      </c>
      <c r="V161" s="82" t="s">
        <v>850</v>
      </c>
    </row>
    <row r="162" spans="2:22" ht="15.75" thickBot="1">
      <c r="B162">
        <v>0</v>
      </c>
      <c r="C162">
        <v>0</v>
      </c>
      <c r="O162" s="149">
        <f t="shared" si="10"/>
        <v>70</v>
      </c>
      <c r="P162" s="149" t="e">
        <f t="shared" si="11"/>
        <v>#N/A</v>
      </c>
      <c r="V162" s="82" t="s">
        <v>850</v>
      </c>
    </row>
    <row r="163" spans="2:22" ht="15.75" thickBot="1">
      <c r="B163">
        <v>0</v>
      </c>
      <c r="C163">
        <v>0</v>
      </c>
      <c r="O163" s="149">
        <f t="shared" si="10"/>
        <v>70</v>
      </c>
      <c r="P163" s="149" t="e">
        <f t="shared" si="11"/>
        <v>#N/A</v>
      </c>
      <c r="V163" s="82" t="s">
        <v>850</v>
      </c>
    </row>
    <row r="164" spans="2:22" ht="15.75" thickBot="1">
      <c r="B164">
        <v>0</v>
      </c>
      <c r="O164" s="149">
        <f t="shared" si="10"/>
        <v>70</v>
      </c>
      <c r="P164" s="149" t="e">
        <f t="shared" si="11"/>
        <v>#N/A</v>
      </c>
      <c r="V164" s="82" t="s">
        <v>850</v>
      </c>
    </row>
    <row r="165" spans="2:22" ht="15.75" thickBot="1">
      <c r="B165">
        <v>0</v>
      </c>
      <c r="O165" s="149">
        <f t="shared" si="10"/>
        <v>70</v>
      </c>
      <c r="P165" s="149" t="e">
        <f t="shared" si="11"/>
        <v>#N/A</v>
      </c>
      <c r="V165" s="82" t="s">
        <v>850</v>
      </c>
    </row>
    <row r="166" spans="2:22" ht="15.75" thickBot="1">
      <c r="B166">
        <v>0</v>
      </c>
      <c r="O166" s="149">
        <f t="shared" si="10"/>
        <v>70</v>
      </c>
      <c r="P166" s="149" t="e">
        <f t="shared" si="11"/>
        <v>#N/A</v>
      </c>
      <c r="V166" s="82" t="s">
        <v>850</v>
      </c>
    </row>
    <row r="167" spans="2:22" ht="15.75" thickBot="1">
      <c r="B167">
        <v>0</v>
      </c>
      <c r="O167" s="149">
        <f t="shared" si="10"/>
        <v>70</v>
      </c>
      <c r="P167" s="149" t="e">
        <f t="shared" si="11"/>
        <v>#N/A</v>
      </c>
      <c r="V167" s="82" t="s">
        <v>1342</v>
      </c>
    </row>
    <row r="168" spans="2:22" ht="15.75" thickBot="1">
      <c r="B168">
        <v>0</v>
      </c>
      <c r="O168" s="149">
        <f t="shared" si="10"/>
        <v>70</v>
      </c>
      <c r="P168" s="149" t="e">
        <f t="shared" si="11"/>
        <v>#N/A</v>
      </c>
      <c r="V168" s="82" t="s">
        <v>1342</v>
      </c>
    </row>
    <row r="169" spans="2:22" ht="15.75" thickBot="1">
      <c r="B169">
        <v>0</v>
      </c>
      <c r="O169" s="149">
        <f t="shared" si="10"/>
        <v>70</v>
      </c>
      <c r="P169" s="149" t="e">
        <f t="shared" si="11"/>
        <v>#N/A</v>
      </c>
      <c r="V169" s="82" t="s">
        <v>1342</v>
      </c>
    </row>
    <row r="170" spans="2:22" ht="15.75" thickBot="1">
      <c r="B170">
        <v>0</v>
      </c>
      <c r="O170" s="149">
        <f t="shared" si="10"/>
        <v>70</v>
      </c>
      <c r="P170" s="149" t="e">
        <f t="shared" si="11"/>
        <v>#N/A</v>
      </c>
      <c r="V170" s="82" t="s">
        <v>1342</v>
      </c>
    </row>
    <row r="171" spans="2:22" ht="15.75" thickBot="1">
      <c r="B171">
        <v>0</v>
      </c>
      <c r="O171" s="149">
        <f t="shared" si="10"/>
        <v>70</v>
      </c>
      <c r="P171" s="149" t="e">
        <f t="shared" si="11"/>
        <v>#N/A</v>
      </c>
      <c r="V171" s="82" t="s">
        <v>1342</v>
      </c>
    </row>
    <row r="172" spans="2:22" ht="15.75" thickBot="1">
      <c r="B172">
        <v>0</v>
      </c>
      <c r="O172" s="149">
        <f t="shared" si="10"/>
        <v>70</v>
      </c>
      <c r="P172" s="149" t="e">
        <f t="shared" si="11"/>
        <v>#N/A</v>
      </c>
      <c r="V172" s="82" t="s">
        <v>1342</v>
      </c>
    </row>
    <row r="173" spans="2:22" ht="15.75" thickBot="1">
      <c r="B173">
        <v>0</v>
      </c>
      <c r="O173" s="149">
        <f t="shared" si="10"/>
        <v>70</v>
      </c>
      <c r="P173" s="149" t="e">
        <f t="shared" si="11"/>
        <v>#N/A</v>
      </c>
      <c r="V173" s="82" t="s">
        <v>1342</v>
      </c>
    </row>
    <row r="174" spans="2:22" ht="15.75" thickBot="1">
      <c r="B174">
        <v>0</v>
      </c>
      <c r="O174" s="149">
        <f t="shared" si="10"/>
        <v>70</v>
      </c>
      <c r="P174" s="149" t="e">
        <f t="shared" si="11"/>
        <v>#N/A</v>
      </c>
      <c r="V174" s="82" t="s">
        <v>514</v>
      </c>
    </row>
    <row r="175" spans="2:22" ht="15.75" thickBot="1">
      <c r="B175">
        <v>0</v>
      </c>
      <c r="O175" s="149">
        <f t="shared" si="10"/>
        <v>70</v>
      </c>
      <c r="P175" s="149" t="e">
        <f t="shared" si="11"/>
        <v>#N/A</v>
      </c>
      <c r="V175" s="82" t="s">
        <v>514</v>
      </c>
    </row>
    <row r="176" spans="2:22" ht="15.75" thickBot="1">
      <c r="B176">
        <v>0</v>
      </c>
      <c r="O176" s="149">
        <f t="shared" si="10"/>
        <v>70</v>
      </c>
      <c r="P176" s="149" t="e">
        <f t="shared" si="11"/>
        <v>#N/A</v>
      </c>
      <c r="V176" s="82" t="s">
        <v>514</v>
      </c>
    </row>
    <row r="177" spans="2:22" ht="15.75" thickBot="1">
      <c r="B177">
        <v>0</v>
      </c>
      <c r="O177" s="149">
        <f t="shared" si="10"/>
        <v>70</v>
      </c>
      <c r="P177" s="149" t="e">
        <f t="shared" si="11"/>
        <v>#N/A</v>
      </c>
      <c r="V177" s="82" t="s">
        <v>514</v>
      </c>
    </row>
    <row r="178" spans="2:22" ht="15.75" thickBot="1">
      <c r="B178">
        <v>0</v>
      </c>
      <c r="O178" s="149">
        <f t="shared" si="10"/>
        <v>70</v>
      </c>
      <c r="P178" s="149" t="e">
        <f t="shared" si="11"/>
        <v>#N/A</v>
      </c>
      <c r="V178" s="82" t="s">
        <v>514</v>
      </c>
    </row>
    <row r="179" spans="2:22" ht="15.75" thickBot="1">
      <c r="B179">
        <v>0</v>
      </c>
      <c r="O179" s="149">
        <f t="shared" si="10"/>
        <v>70</v>
      </c>
      <c r="P179" s="149" t="e">
        <f t="shared" si="11"/>
        <v>#N/A</v>
      </c>
      <c r="V179" s="82" t="s">
        <v>514</v>
      </c>
    </row>
    <row r="180" spans="2:22" ht="15.75" thickBot="1">
      <c r="B180">
        <v>0</v>
      </c>
      <c r="O180" s="149">
        <f t="shared" si="10"/>
        <v>70</v>
      </c>
      <c r="P180" s="149" t="e">
        <f t="shared" si="11"/>
        <v>#N/A</v>
      </c>
      <c r="V180" s="82" t="s">
        <v>514</v>
      </c>
    </row>
    <row r="181" spans="2:22" ht="15.75" thickBot="1">
      <c r="B181">
        <v>0</v>
      </c>
      <c r="O181" s="149">
        <f t="shared" si="10"/>
        <v>70</v>
      </c>
      <c r="P181" s="149" t="e">
        <f t="shared" si="11"/>
        <v>#N/A</v>
      </c>
      <c r="V181" s="82" t="s">
        <v>198</v>
      </c>
    </row>
    <row r="182" spans="2:22" ht="15.75" thickBot="1">
      <c r="B182">
        <v>0</v>
      </c>
      <c r="O182" s="149">
        <f t="shared" si="10"/>
        <v>70</v>
      </c>
      <c r="P182" s="149" t="e">
        <f t="shared" si="11"/>
        <v>#N/A</v>
      </c>
      <c r="V182" s="82" t="s">
        <v>198</v>
      </c>
    </row>
    <row r="183" spans="2:22" ht="15.75" thickBot="1">
      <c r="B183">
        <v>0</v>
      </c>
      <c r="O183" s="149">
        <f t="shared" si="10"/>
        <v>70</v>
      </c>
      <c r="P183" s="149" t="e">
        <f t="shared" si="11"/>
        <v>#N/A</v>
      </c>
      <c r="V183" s="82">
        <v>152</v>
      </c>
    </row>
    <row r="184" spans="2:22" ht="15.75" thickBot="1">
      <c r="B184">
        <v>0</v>
      </c>
      <c r="O184" s="149">
        <f t="shared" si="10"/>
        <v>70</v>
      </c>
      <c r="P184" s="149" t="e">
        <f t="shared" si="11"/>
        <v>#N/A</v>
      </c>
      <c r="V184" s="82" t="s">
        <v>1247</v>
      </c>
    </row>
    <row r="185" spans="2:22" ht="15.75" thickBot="1">
      <c r="B185">
        <v>0</v>
      </c>
      <c r="O185" s="149">
        <f t="shared" si="10"/>
        <v>70</v>
      </c>
      <c r="P185" s="149" t="e">
        <f t="shared" si="11"/>
        <v>#N/A</v>
      </c>
      <c r="V185" s="82" t="s">
        <v>1247</v>
      </c>
    </row>
    <row r="186" spans="2:22" ht="15.75" thickBot="1">
      <c r="B186">
        <v>0</v>
      </c>
      <c r="O186" s="149">
        <f t="shared" si="10"/>
        <v>70</v>
      </c>
      <c r="P186" s="149" t="e">
        <f t="shared" si="11"/>
        <v>#N/A</v>
      </c>
      <c r="V186" s="82" t="s">
        <v>1343</v>
      </c>
    </row>
    <row r="187" spans="2:22" ht="15.75" thickBot="1">
      <c r="B187">
        <v>0</v>
      </c>
      <c r="O187" s="149">
        <f t="shared" si="10"/>
        <v>70</v>
      </c>
      <c r="P187" s="149" t="e">
        <f t="shared" si="11"/>
        <v>#N/A</v>
      </c>
      <c r="V187" s="82" t="s">
        <v>1343</v>
      </c>
    </row>
    <row r="188" spans="2:22">
      <c r="B188">
        <v>0</v>
      </c>
      <c r="O188" s="149">
        <f t="shared" si="10"/>
        <v>70</v>
      </c>
      <c r="P188" s="149" t="e">
        <f t="shared" si="11"/>
        <v>#N/A</v>
      </c>
    </row>
    <row r="189" spans="2:22">
      <c r="B189">
        <v>0</v>
      </c>
      <c r="O189" s="149">
        <f t="shared" si="10"/>
        <v>70</v>
      </c>
      <c r="P189" s="149" t="e">
        <f t="shared" si="11"/>
        <v>#N/A</v>
      </c>
    </row>
    <row r="190" spans="2:22">
      <c r="B190">
        <v>0</v>
      </c>
      <c r="O190" s="149">
        <f t="shared" si="10"/>
        <v>70</v>
      </c>
      <c r="P190" s="149" t="e">
        <f t="shared" si="11"/>
        <v>#N/A</v>
      </c>
    </row>
    <row r="191" spans="2:22">
      <c r="B191">
        <v>0</v>
      </c>
      <c r="O191" s="149">
        <f t="shared" si="10"/>
        <v>70</v>
      </c>
      <c r="P191" s="149" t="e">
        <f t="shared" si="11"/>
        <v>#N/A</v>
      </c>
    </row>
    <row r="192" spans="2:22">
      <c r="B192">
        <v>0</v>
      </c>
      <c r="O192" s="149">
        <f t="shared" si="10"/>
        <v>70</v>
      </c>
      <c r="P192" s="149" t="e">
        <f t="shared" si="11"/>
        <v>#N/A</v>
      </c>
    </row>
    <row r="193" spans="2:16">
      <c r="B193">
        <v>0</v>
      </c>
      <c r="O193" s="149">
        <f t="shared" si="10"/>
        <v>70</v>
      </c>
      <c r="P193" s="149" t="e">
        <f t="shared" si="11"/>
        <v>#N/A</v>
      </c>
    </row>
    <row r="194" spans="2:16">
      <c r="B194">
        <v>0</v>
      </c>
      <c r="O194" s="149">
        <f t="shared" si="10"/>
        <v>70</v>
      </c>
      <c r="P194" s="149" t="e">
        <f t="shared" si="11"/>
        <v>#N/A</v>
      </c>
    </row>
    <row r="195" spans="2:16">
      <c r="B195">
        <v>0</v>
      </c>
      <c r="O195" s="149">
        <f t="shared" ref="O195:O258" si="12">RANK(C195,C$2:C$160)</f>
        <v>70</v>
      </c>
      <c r="P195" s="149" t="e">
        <f t="shared" ref="P195:P258" si="13">RANK(D195,D$2:D$75)</f>
        <v>#N/A</v>
      </c>
    </row>
    <row r="196" spans="2:16">
      <c r="B196">
        <v>0</v>
      </c>
      <c r="O196" s="149">
        <f t="shared" si="12"/>
        <v>70</v>
      </c>
      <c r="P196" s="149" t="e">
        <f t="shared" si="13"/>
        <v>#N/A</v>
      </c>
    </row>
    <row r="197" spans="2:16">
      <c r="B197">
        <v>0</v>
      </c>
      <c r="O197" s="149">
        <f t="shared" si="12"/>
        <v>70</v>
      </c>
      <c r="P197" s="149" t="e">
        <f t="shared" si="13"/>
        <v>#N/A</v>
      </c>
    </row>
    <row r="198" spans="2:16">
      <c r="B198">
        <v>0</v>
      </c>
      <c r="O198" s="149">
        <f t="shared" si="12"/>
        <v>70</v>
      </c>
      <c r="P198" s="149" t="e">
        <f t="shared" si="13"/>
        <v>#N/A</v>
      </c>
    </row>
    <row r="199" spans="2:16">
      <c r="B199">
        <v>0</v>
      </c>
      <c r="O199" s="149">
        <f t="shared" si="12"/>
        <v>70</v>
      </c>
      <c r="P199" s="149" t="e">
        <f t="shared" si="13"/>
        <v>#N/A</v>
      </c>
    </row>
    <row r="200" spans="2:16">
      <c r="B200">
        <v>0</v>
      </c>
      <c r="O200" s="149">
        <f t="shared" si="12"/>
        <v>70</v>
      </c>
      <c r="P200" s="149" t="e">
        <f t="shared" si="13"/>
        <v>#N/A</v>
      </c>
    </row>
    <row r="201" spans="2:16">
      <c r="B201">
        <v>0</v>
      </c>
      <c r="O201" s="149">
        <f t="shared" si="12"/>
        <v>70</v>
      </c>
      <c r="P201" s="149" t="e">
        <f t="shared" si="13"/>
        <v>#N/A</v>
      </c>
    </row>
    <row r="202" spans="2:16">
      <c r="B202">
        <v>0</v>
      </c>
      <c r="O202" s="149">
        <f t="shared" si="12"/>
        <v>70</v>
      </c>
      <c r="P202" s="149" t="e">
        <f t="shared" si="13"/>
        <v>#N/A</v>
      </c>
    </row>
    <row r="203" spans="2:16">
      <c r="B203">
        <v>0</v>
      </c>
      <c r="O203" s="149">
        <f t="shared" si="12"/>
        <v>70</v>
      </c>
      <c r="P203" s="149" t="e">
        <f t="shared" si="13"/>
        <v>#N/A</v>
      </c>
    </row>
    <row r="204" spans="2:16">
      <c r="B204">
        <v>0</v>
      </c>
      <c r="O204" s="149">
        <f t="shared" si="12"/>
        <v>70</v>
      </c>
      <c r="P204" s="149" t="e">
        <f t="shared" si="13"/>
        <v>#N/A</v>
      </c>
    </row>
    <row r="205" spans="2:16">
      <c r="B205">
        <v>0</v>
      </c>
      <c r="O205" s="149">
        <f t="shared" si="12"/>
        <v>70</v>
      </c>
      <c r="P205" s="149" t="e">
        <f t="shared" si="13"/>
        <v>#N/A</v>
      </c>
    </row>
    <row r="206" spans="2:16">
      <c r="B206">
        <v>0</v>
      </c>
      <c r="O206" s="149">
        <f t="shared" si="12"/>
        <v>70</v>
      </c>
      <c r="P206" s="149" t="e">
        <f t="shared" si="13"/>
        <v>#N/A</v>
      </c>
    </row>
    <row r="207" spans="2:16">
      <c r="B207">
        <v>0</v>
      </c>
      <c r="O207" s="149">
        <f t="shared" si="12"/>
        <v>70</v>
      </c>
      <c r="P207" s="149" t="e">
        <f t="shared" si="13"/>
        <v>#N/A</v>
      </c>
    </row>
    <row r="208" spans="2:16">
      <c r="B208">
        <v>0</v>
      </c>
      <c r="O208" s="149">
        <f t="shared" si="12"/>
        <v>70</v>
      </c>
      <c r="P208" s="149" t="e">
        <f t="shared" si="13"/>
        <v>#N/A</v>
      </c>
    </row>
    <row r="209" spans="2:16">
      <c r="B209">
        <v>0</v>
      </c>
      <c r="O209" s="149">
        <f t="shared" si="12"/>
        <v>70</v>
      </c>
      <c r="P209" s="149" t="e">
        <f t="shared" si="13"/>
        <v>#N/A</v>
      </c>
    </row>
    <row r="210" spans="2:16">
      <c r="B210">
        <v>0</v>
      </c>
      <c r="O210" s="149">
        <f t="shared" si="12"/>
        <v>70</v>
      </c>
      <c r="P210" s="149" t="e">
        <f t="shared" si="13"/>
        <v>#N/A</v>
      </c>
    </row>
    <row r="211" spans="2:16">
      <c r="B211">
        <v>0</v>
      </c>
      <c r="O211" s="149">
        <f t="shared" si="12"/>
        <v>70</v>
      </c>
      <c r="P211" s="149" t="e">
        <f t="shared" si="13"/>
        <v>#N/A</v>
      </c>
    </row>
    <row r="212" spans="2:16">
      <c r="B212">
        <v>0</v>
      </c>
      <c r="O212" s="149">
        <f t="shared" si="12"/>
        <v>70</v>
      </c>
      <c r="P212" s="149" t="e">
        <f t="shared" si="13"/>
        <v>#N/A</v>
      </c>
    </row>
    <row r="213" spans="2:16">
      <c r="B213">
        <v>0</v>
      </c>
      <c r="O213" s="149">
        <f t="shared" si="12"/>
        <v>70</v>
      </c>
      <c r="P213" s="149" t="e">
        <f t="shared" si="13"/>
        <v>#N/A</v>
      </c>
    </row>
    <row r="214" spans="2:16">
      <c r="B214">
        <v>0</v>
      </c>
      <c r="O214" s="149">
        <f t="shared" si="12"/>
        <v>70</v>
      </c>
      <c r="P214" s="149" t="e">
        <f t="shared" si="13"/>
        <v>#N/A</v>
      </c>
    </row>
    <row r="215" spans="2:16">
      <c r="B215">
        <v>0</v>
      </c>
      <c r="O215" s="149">
        <f t="shared" si="12"/>
        <v>70</v>
      </c>
      <c r="P215" s="149" t="e">
        <f t="shared" si="13"/>
        <v>#N/A</v>
      </c>
    </row>
    <row r="216" spans="2:16">
      <c r="B216">
        <v>0</v>
      </c>
      <c r="O216" s="149">
        <f t="shared" si="12"/>
        <v>70</v>
      </c>
      <c r="P216" s="149" t="e">
        <f t="shared" si="13"/>
        <v>#N/A</v>
      </c>
    </row>
    <row r="217" spans="2:16">
      <c r="B217">
        <v>0</v>
      </c>
      <c r="O217" s="149">
        <f t="shared" si="12"/>
        <v>70</v>
      </c>
      <c r="P217" s="149" t="e">
        <f t="shared" si="13"/>
        <v>#N/A</v>
      </c>
    </row>
    <row r="218" spans="2:16">
      <c r="B218">
        <v>0</v>
      </c>
      <c r="O218" s="149">
        <f t="shared" si="12"/>
        <v>70</v>
      </c>
      <c r="P218" s="149" t="e">
        <f t="shared" si="13"/>
        <v>#N/A</v>
      </c>
    </row>
    <row r="219" spans="2:16">
      <c r="B219">
        <v>0</v>
      </c>
      <c r="O219" s="149">
        <f t="shared" si="12"/>
        <v>70</v>
      </c>
      <c r="P219" s="149" t="e">
        <f t="shared" si="13"/>
        <v>#N/A</v>
      </c>
    </row>
    <row r="220" spans="2:16">
      <c r="B220">
        <v>0</v>
      </c>
      <c r="O220" s="149">
        <f t="shared" si="12"/>
        <v>70</v>
      </c>
      <c r="P220" s="149" t="e">
        <f t="shared" si="13"/>
        <v>#N/A</v>
      </c>
    </row>
    <row r="221" spans="2:16">
      <c r="B221">
        <v>0</v>
      </c>
      <c r="O221" s="149">
        <f t="shared" si="12"/>
        <v>70</v>
      </c>
      <c r="P221" s="149" t="e">
        <f t="shared" si="13"/>
        <v>#N/A</v>
      </c>
    </row>
    <row r="222" spans="2:16">
      <c r="B222">
        <v>0</v>
      </c>
      <c r="O222" s="149">
        <f t="shared" si="12"/>
        <v>70</v>
      </c>
      <c r="P222" s="149" t="e">
        <f t="shared" si="13"/>
        <v>#N/A</v>
      </c>
    </row>
    <row r="223" spans="2:16">
      <c r="B223">
        <v>0</v>
      </c>
      <c r="O223" s="149">
        <f t="shared" si="12"/>
        <v>70</v>
      </c>
      <c r="P223" s="149" t="e">
        <f t="shared" si="13"/>
        <v>#N/A</v>
      </c>
    </row>
    <row r="224" spans="2:16">
      <c r="B224">
        <v>0</v>
      </c>
      <c r="O224" s="149">
        <f t="shared" si="12"/>
        <v>70</v>
      </c>
      <c r="P224" s="149" t="e">
        <f t="shared" si="13"/>
        <v>#N/A</v>
      </c>
    </row>
    <row r="225" spans="2:16">
      <c r="B225">
        <v>0</v>
      </c>
      <c r="O225" s="149">
        <f t="shared" si="12"/>
        <v>70</v>
      </c>
      <c r="P225" s="149" t="e">
        <f t="shared" si="13"/>
        <v>#N/A</v>
      </c>
    </row>
    <row r="226" spans="2:16">
      <c r="B226">
        <v>0</v>
      </c>
      <c r="O226" s="149">
        <f t="shared" si="12"/>
        <v>70</v>
      </c>
      <c r="P226" s="149" t="e">
        <f t="shared" si="13"/>
        <v>#N/A</v>
      </c>
    </row>
    <row r="227" spans="2:16">
      <c r="B227">
        <v>0</v>
      </c>
      <c r="O227" s="149">
        <f t="shared" si="12"/>
        <v>70</v>
      </c>
      <c r="P227" s="149" t="e">
        <f t="shared" si="13"/>
        <v>#N/A</v>
      </c>
    </row>
    <row r="228" spans="2:16">
      <c r="B228">
        <v>0</v>
      </c>
      <c r="O228" s="149">
        <f t="shared" si="12"/>
        <v>70</v>
      </c>
      <c r="P228" s="149" t="e">
        <f t="shared" si="13"/>
        <v>#N/A</v>
      </c>
    </row>
    <row r="229" spans="2:16">
      <c r="B229">
        <v>0</v>
      </c>
      <c r="O229" s="149">
        <f t="shared" si="12"/>
        <v>70</v>
      </c>
      <c r="P229" s="149" t="e">
        <f t="shared" si="13"/>
        <v>#N/A</v>
      </c>
    </row>
    <row r="230" spans="2:16">
      <c r="B230">
        <v>0</v>
      </c>
      <c r="O230" s="149">
        <f t="shared" si="12"/>
        <v>70</v>
      </c>
      <c r="P230" s="149" t="e">
        <f t="shared" si="13"/>
        <v>#N/A</v>
      </c>
    </row>
    <row r="231" spans="2:16">
      <c r="B231">
        <v>0</v>
      </c>
      <c r="O231" s="149">
        <f t="shared" si="12"/>
        <v>70</v>
      </c>
      <c r="P231" s="149" t="e">
        <f t="shared" si="13"/>
        <v>#N/A</v>
      </c>
    </row>
    <row r="232" spans="2:16">
      <c r="B232">
        <v>0</v>
      </c>
      <c r="O232" s="149">
        <f t="shared" si="12"/>
        <v>70</v>
      </c>
      <c r="P232" s="149" t="e">
        <f t="shared" si="13"/>
        <v>#N/A</v>
      </c>
    </row>
    <row r="233" spans="2:16">
      <c r="B233">
        <v>0</v>
      </c>
      <c r="O233" s="149">
        <f t="shared" si="12"/>
        <v>70</v>
      </c>
      <c r="P233" s="149" t="e">
        <f t="shared" si="13"/>
        <v>#N/A</v>
      </c>
    </row>
    <row r="234" spans="2:16">
      <c r="B234">
        <v>0</v>
      </c>
      <c r="O234" s="149">
        <f t="shared" si="12"/>
        <v>70</v>
      </c>
      <c r="P234" s="149" t="e">
        <f t="shared" si="13"/>
        <v>#N/A</v>
      </c>
    </row>
    <row r="235" spans="2:16">
      <c r="B235">
        <v>0</v>
      </c>
      <c r="O235" s="149">
        <f t="shared" si="12"/>
        <v>70</v>
      </c>
      <c r="P235" s="149" t="e">
        <f t="shared" si="13"/>
        <v>#N/A</v>
      </c>
    </row>
    <row r="236" spans="2:16">
      <c r="B236">
        <v>0</v>
      </c>
      <c r="O236" s="149">
        <f t="shared" si="12"/>
        <v>70</v>
      </c>
      <c r="P236" s="149" t="e">
        <f t="shared" si="13"/>
        <v>#N/A</v>
      </c>
    </row>
    <row r="237" spans="2:16">
      <c r="B237">
        <v>0</v>
      </c>
      <c r="O237" s="149">
        <f t="shared" si="12"/>
        <v>70</v>
      </c>
      <c r="P237" s="149" t="e">
        <f t="shared" si="13"/>
        <v>#N/A</v>
      </c>
    </row>
    <row r="238" spans="2:16">
      <c r="B238">
        <v>0</v>
      </c>
      <c r="O238" s="149">
        <f t="shared" si="12"/>
        <v>70</v>
      </c>
      <c r="P238" s="149" t="e">
        <f t="shared" si="13"/>
        <v>#N/A</v>
      </c>
    </row>
    <row r="239" spans="2:16">
      <c r="B239">
        <v>0</v>
      </c>
      <c r="O239" s="149">
        <f t="shared" si="12"/>
        <v>70</v>
      </c>
      <c r="P239" s="149" t="e">
        <f t="shared" si="13"/>
        <v>#N/A</v>
      </c>
    </row>
    <row r="240" spans="2:16">
      <c r="B240">
        <v>0</v>
      </c>
      <c r="O240" s="149">
        <f t="shared" si="12"/>
        <v>70</v>
      </c>
      <c r="P240" s="149" t="e">
        <f t="shared" si="13"/>
        <v>#N/A</v>
      </c>
    </row>
    <row r="241" spans="2:16">
      <c r="B241">
        <v>0</v>
      </c>
      <c r="O241" s="149">
        <f t="shared" si="12"/>
        <v>70</v>
      </c>
      <c r="P241" s="149" t="e">
        <f t="shared" si="13"/>
        <v>#N/A</v>
      </c>
    </row>
    <row r="242" spans="2:16">
      <c r="B242">
        <v>0</v>
      </c>
      <c r="O242" s="149">
        <f t="shared" si="12"/>
        <v>70</v>
      </c>
      <c r="P242" s="149" t="e">
        <f t="shared" si="13"/>
        <v>#N/A</v>
      </c>
    </row>
    <row r="243" spans="2:16">
      <c r="B243">
        <v>0</v>
      </c>
      <c r="O243" s="149">
        <f t="shared" si="12"/>
        <v>70</v>
      </c>
      <c r="P243" s="149" t="e">
        <f t="shared" si="13"/>
        <v>#N/A</v>
      </c>
    </row>
    <row r="244" spans="2:16">
      <c r="B244">
        <v>0</v>
      </c>
      <c r="O244" s="149">
        <f t="shared" si="12"/>
        <v>70</v>
      </c>
      <c r="P244" s="149" t="e">
        <f t="shared" si="13"/>
        <v>#N/A</v>
      </c>
    </row>
    <row r="245" spans="2:16">
      <c r="B245">
        <v>0</v>
      </c>
      <c r="O245" s="149">
        <f t="shared" si="12"/>
        <v>70</v>
      </c>
      <c r="P245" s="149" t="e">
        <f t="shared" si="13"/>
        <v>#N/A</v>
      </c>
    </row>
    <row r="246" spans="2:16">
      <c r="B246">
        <v>0</v>
      </c>
      <c r="O246" s="149">
        <f t="shared" si="12"/>
        <v>70</v>
      </c>
      <c r="P246" s="149" t="e">
        <f t="shared" si="13"/>
        <v>#N/A</v>
      </c>
    </row>
    <row r="247" spans="2:16">
      <c r="B247">
        <v>0</v>
      </c>
      <c r="O247" s="149">
        <f t="shared" si="12"/>
        <v>70</v>
      </c>
      <c r="P247" s="149" t="e">
        <f t="shared" si="13"/>
        <v>#N/A</v>
      </c>
    </row>
    <row r="248" spans="2:16">
      <c r="B248">
        <v>0</v>
      </c>
      <c r="O248" s="149">
        <f t="shared" si="12"/>
        <v>70</v>
      </c>
      <c r="P248" s="149" t="e">
        <f t="shared" si="13"/>
        <v>#N/A</v>
      </c>
    </row>
    <row r="249" spans="2:16">
      <c r="B249">
        <v>0</v>
      </c>
      <c r="O249" s="149">
        <f t="shared" si="12"/>
        <v>70</v>
      </c>
      <c r="P249" s="149" t="e">
        <f t="shared" si="13"/>
        <v>#N/A</v>
      </c>
    </row>
    <row r="250" spans="2:16">
      <c r="B250">
        <v>0</v>
      </c>
      <c r="O250" s="149">
        <f t="shared" si="12"/>
        <v>70</v>
      </c>
      <c r="P250" s="149" t="e">
        <f t="shared" si="13"/>
        <v>#N/A</v>
      </c>
    </row>
    <row r="251" spans="2:16">
      <c r="B251">
        <v>0</v>
      </c>
      <c r="O251" s="149">
        <f t="shared" si="12"/>
        <v>70</v>
      </c>
      <c r="P251" s="149" t="e">
        <f t="shared" si="13"/>
        <v>#N/A</v>
      </c>
    </row>
    <row r="252" spans="2:16">
      <c r="B252">
        <v>0</v>
      </c>
      <c r="O252" s="149">
        <f t="shared" si="12"/>
        <v>70</v>
      </c>
      <c r="P252" s="149" t="e">
        <f t="shared" si="13"/>
        <v>#N/A</v>
      </c>
    </row>
    <row r="253" spans="2:16">
      <c r="B253">
        <v>0</v>
      </c>
      <c r="O253" s="149">
        <f t="shared" si="12"/>
        <v>70</v>
      </c>
      <c r="P253" s="149" t="e">
        <f t="shared" si="13"/>
        <v>#N/A</v>
      </c>
    </row>
    <row r="254" spans="2:16">
      <c r="B254">
        <v>0</v>
      </c>
      <c r="O254" s="149">
        <f t="shared" si="12"/>
        <v>70</v>
      </c>
      <c r="P254" s="149" t="e">
        <f t="shared" si="13"/>
        <v>#N/A</v>
      </c>
    </row>
    <row r="255" spans="2:16">
      <c r="B255">
        <v>0</v>
      </c>
      <c r="O255" s="149">
        <f t="shared" si="12"/>
        <v>70</v>
      </c>
      <c r="P255" s="149" t="e">
        <f t="shared" si="13"/>
        <v>#N/A</v>
      </c>
    </row>
    <row r="256" spans="2:16">
      <c r="B256">
        <v>0</v>
      </c>
      <c r="O256" s="149">
        <f t="shared" si="12"/>
        <v>70</v>
      </c>
      <c r="P256" s="149" t="e">
        <f t="shared" si="13"/>
        <v>#N/A</v>
      </c>
    </row>
    <row r="257" spans="2:16">
      <c r="B257">
        <v>0</v>
      </c>
      <c r="O257" s="149">
        <f t="shared" si="12"/>
        <v>70</v>
      </c>
      <c r="P257" s="149" t="e">
        <f t="shared" si="13"/>
        <v>#N/A</v>
      </c>
    </row>
    <row r="258" spans="2:16">
      <c r="B258">
        <v>0</v>
      </c>
      <c r="O258" s="149">
        <f t="shared" si="12"/>
        <v>70</v>
      </c>
      <c r="P258" s="149" t="e">
        <f t="shared" si="13"/>
        <v>#N/A</v>
      </c>
    </row>
    <row r="259" spans="2:16">
      <c r="B259">
        <v>0</v>
      </c>
      <c r="O259" s="149">
        <f t="shared" ref="O259:O265" si="14">RANK(C259,C$2:C$160)</f>
        <v>70</v>
      </c>
      <c r="P259" s="149" t="e">
        <f t="shared" ref="P259:P265" si="15">RANK(D259,D$2:D$75)</f>
        <v>#N/A</v>
      </c>
    </row>
    <row r="260" spans="2:16">
      <c r="B260">
        <v>0</v>
      </c>
      <c r="O260" s="149">
        <f t="shared" si="14"/>
        <v>70</v>
      </c>
      <c r="P260" s="149" t="e">
        <f t="shared" si="15"/>
        <v>#N/A</v>
      </c>
    </row>
    <row r="261" spans="2:16">
      <c r="B261">
        <v>0</v>
      </c>
      <c r="O261" s="149">
        <f t="shared" si="14"/>
        <v>70</v>
      </c>
      <c r="P261" s="149" t="e">
        <f t="shared" si="15"/>
        <v>#N/A</v>
      </c>
    </row>
    <row r="262" spans="2:16">
      <c r="B262">
        <v>0</v>
      </c>
      <c r="O262" s="149">
        <f t="shared" si="14"/>
        <v>70</v>
      </c>
      <c r="P262" s="149" t="e">
        <f t="shared" si="15"/>
        <v>#N/A</v>
      </c>
    </row>
    <row r="263" spans="2:16">
      <c r="B263">
        <v>0</v>
      </c>
      <c r="O263" s="149">
        <f t="shared" si="14"/>
        <v>70</v>
      </c>
      <c r="P263" s="149" t="e">
        <f t="shared" si="15"/>
        <v>#N/A</v>
      </c>
    </row>
    <row r="264" spans="2:16">
      <c r="B264">
        <v>0</v>
      </c>
      <c r="O264" s="149">
        <f t="shared" si="14"/>
        <v>70</v>
      </c>
      <c r="P264" s="149" t="e">
        <f t="shared" si="15"/>
        <v>#N/A</v>
      </c>
    </row>
    <row r="265" spans="2:16">
      <c r="B265">
        <v>0</v>
      </c>
      <c r="O265" s="149">
        <f t="shared" si="14"/>
        <v>70</v>
      </c>
      <c r="P265" s="149" t="e">
        <f t="shared" si="15"/>
        <v>#N/A</v>
      </c>
    </row>
  </sheetData>
  <hyperlinks>
    <hyperlink ref="A1" r:id="rId1" display="http://www.espn.com/" xr:uid="{ACA7A0D9-086E-4142-87AA-05C264534A92}"/>
    <hyperlink ref="F1" r:id="rId2" display="http://www.espn.com/" xr:uid="{63368A44-DC44-4271-B358-54F816746EFB}"/>
    <hyperlink ref="E1" r:id="rId3" display="http://www.espn.com/" xr:uid="{E2031245-92D3-4B99-AB78-5FEEEDA6A933}"/>
    <hyperlink ref="D1" r:id="rId4" display="http://www.espn.com/" xr:uid="{20FCDAE9-D9C6-4F1F-A3EA-4B6CA6CDD450}"/>
    <hyperlink ref="C1" r:id="rId5" display="http://www.espn.com/" xr:uid="{29AE9503-9082-495B-A102-E704214FBE8D}"/>
    <hyperlink ref="J1" r:id="rId6" display="http://www.espn.com/" xr:uid="{37E68862-2068-4321-AF8D-7E54D9DBA604}"/>
    <hyperlink ref="K1" r:id="rId7" display="http://www.espn.com/" xr:uid="{92FF42FF-6EB3-42A3-B3DF-49745266A5EC}"/>
    <hyperlink ref="L1" r:id="rId8" display="http://www.espn.com/" xr:uid="{E6CB2A75-202F-4225-B227-32A712FC2C3D}"/>
    <hyperlink ref="M1" r:id="rId9" display="http://www.espn.com/" xr:uid="{AB04EE79-13EF-416E-9C0F-A261A94A04C9}"/>
    <hyperlink ref="N1" r:id="rId10" display="http://www.espn.com/" xr:uid="{218E594C-59C2-4054-BC14-E005EE15F562}"/>
    <hyperlink ref="U1" r:id="rId11" display="https://www.espn.com/" xr:uid="{2E45ADFD-E0D9-40A3-A946-7EF897438342}"/>
    <hyperlink ref="V31" r:id="rId12" display="https://www.espn.com/" xr:uid="{2743D430-BBAC-4F5E-B315-47DACC46A061}"/>
    <hyperlink ref="W1" r:id="rId13" display="https://www.espn.com/" xr:uid="{2512E0ED-4BFB-4C12-A206-B90D1600A26A}"/>
    <hyperlink ref="X1" r:id="rId14" display="https://www.espn.com/" xr:uid="{735AE073-5B62-486C-A1FF-C2391CD816AE}"/>
    <hyperlink ref="AN1" r:id="rId15" display="https://www.espn.com/" xr:uid="{653FCFBD-CCF0-4682-98E8-B19676E223FA}"/>
    <hyperlink ref="AO1" r:id="rId16" display="https://www.espn.com/" xr:uid="{E936F501-ACEC-4743-993D-5AA1A7E95744}"/>
    <hyperlink ref="AP1" r:id="rId17" display="https://www.espn.com/" xr:uid="{6A78E32E-4884-4882-9341-016C2645D406}"/>
    <hyperlink ref="AQ1" r:id="rId18" display="https://www.espn.com/" xr:uid="{243E2A78-E3F0-4DB9-B5B1-CBA6177E9978}"/>
    <hyperlink ref="AR1" r:id="rId19" display="https://www.espn.com/" xr:uid="{F79BCBE2-BB3A-4299-90E7-3C34D3A8A866}"/>
    <hyperlink ref="AS1" r:id="rId20" display="https://www.espn.com/" xr:uid="{55D1CBFA-0629-4E1D-93F0-5BEDCCC0C745}"/>
    <hyperlink ref="AT1" r:id="rId21" display="https://www.espn.com/" xr:uid="{5256E2B3-A0A9-4D54-93DF-50C041E17E4C}"/>
    <hyperlink ref="AU1" r:id="rId22" display="https://www.espn.com/" xr:uid="{BE01A800-E45D-421D-BD7E-B0B8CD3A67D9}"/>
    <hyperlink ref="AV1" r:id="rId23" display="https://www.espn.com/" xr:uid="{8944571D-637D-4D6B-B09E-60B2232BF34C}"/>
    <hyperlink ref="AL87" r:id="rId24" display="http://www.espn.com/golf/player/_/id/9568/ollie-schniederjans" xr:uid="{764F2CBA-1F23-43BF-BF8A-840DAFEF1A24}"/>
    <hyperlink ref="AL88" r:id="rId25" display="http://www.espn.com/golf/player/_/id/7081/si-woo-kim" xr:uid="{91BC5602-4100-411C-B140-0129F68090BA}"/>
    <hyperlink ref="AL89" r:id="rId26" display="http://www.espn.com/golf/player/_/id/196/jj-henry" xr:uid="{A035FE59-A2D3-4447-BF8A-8ED992BEB8DE}"/>
    <hyperlink ref="AL90" r:id="rId27" display="http://www.espn.com/golf/player/_/id/9804/richy-werenski" xr:uid="{C486FAD3-7F31-427B-82B5-BC8F0F893AC5}"/>
    <hyperlink ref="AL91" r:id="rId28" display="http://www.espn.com/golf/player/_/id/123/ernie-els" xr:uid="{3E13FB21-6B0F-43BC-B194-97876757BC60}"/>
    <hyperlink ref="AL92" r:id="rId29" display="http://www.espn.com/golf/player/_/id/6001/seamus-power" xr:uid="{6E66305F-3BD1-4A4F-B3A4-85EA969B1BB9}"/>
    <hyperlink ref="AL93" r:id="rId30" display="http://www.espn.com/golf/player/_/id/8974/michael-kim" xr:uid="{79CFA2D7-1CC7-4FF4-B668-A8379CEDD51A}"/>
    <hyperlink ref="AL94" r:id="rId31" display="http://www.espn.com/golf/player/_/id/4015/sang-moon-bae" xr:uid="{61703A7C-CC41-48A2-9E01-DAC34B3E1C97}"/>
    <hyperlink ref="AL95" r:id="rId32" display="http://www.espn.com/golf/player/_/id/10030/zachary-bauchou" xr:uid="{C20EB232-C164-4722-9D70-B9D1F6299315}"/>
    <hyperlink ref="AL96" r:id="rId33" display="http://www.espn.com/golf/player/_/id/6773/lee-houtteman" xr:uid="{FB9CCB29-0D83-414D-A0A9-1D9D219F3640}"/>
    <hyperlink ref="Y1" r:id="rId34" display="https://www.espn.com/" xr:uid="{33202D25-B724-419A-8A7D-504F283C9B73}"/>
    <hyperlink ref="Z1" r:id="rId35" display="https://www.espn.com/" xr:uid="{28B8FB28-3B45-4C7E-B23E-389A931811F1}"/>
    <hyperlink ref="AA1" r:id="rId36" display="https://www.espn.com/" xr:uid="{D2668E63-EBBF-40CA-B28D-94488034CF9D}"/>
    <hyperlink ref="AB31" r:id="rId37" display="https://www.espn.com/" xr:uid="{3F8A2F4B-0818-4D5F-A0A7-7E18E18F030C}"/>
    <hyperlink ref="AC1" r:id="rId38" display="https://www.espn.com/" xr:uid="{179D8716-F024-4CAB-A316-003F3B3CCA5E}"/>
    <hyperlink ref="AD1" r:id="rId39" display="https://www.espn.com/" xr:uid="{A50D51DF-9D6E-4BFF-AF2F-B4FFD3CC320E}"/>
    <hyperlink ref="AE1" r:id="rId40" display="https://www.espn.com/" xr:uid="{31D32F00-C7D0-4475-A8F4-4F56216D8555}"/>
    <hyperlink ref="AF1" r:id="rId41" display="https://www.espn.com/" xr:uid="{7ED4596F-986D-4A5E-BA83-02DD8DF90D2C}"/>
    <hyperlink ref="AG1" r:id="rId42" display="https://www.espn.com/" xr:uid="{DD18769E-408B-422F-8FEA-223B6F47868A}"/>
    <hyperlink ref="AH1" r:id="rId43" display="https://www.espn.com/" xr:uid="{4B8A4725-AD8F-48E2-A045-BF255502AC76}"/>
    <hyperlink ref="AI1" r:id="rId44" display="https://www.espn.com/" xr:uid="{F665CDDF-BAF1-4879-B15C-20FD68C2602B}"/>
    <hyperlink ref="AJ1" r:id="rId45" display="https://www.espn.com/" xr:uid="{87D6CB42-74EE-4562-A034-6B78327A2A3A}"/>
    <hyperlink ref="AK1" r:id="rId46" display="https://www.espn.com/" xr:uid="{45C38DBE-A907-4453-9C3C-13A31B443305}"/>
    <hyperlink ref="AL1" r:id="rId47" display="https://www.espn.com/" xr:uid="{196B258B-C37E-45B3-B996-538883B8E82F}"/>
    <hyperlink ref="AM1" r:id="rId48" display="https://www.espn.com/" xr:uid="{E62EF74B-8F9A-4654-B15A-9006F0A2F93B}"/>
    <hyperlink ref="AC2" r:id="rId49" display="http://www.espn.com/golf/player/_/id/4412121/matthew-wolff" xr:uid="{09E08EBA-1883-490E-943A-86B6142884FB}"/>
    <hyperlink ref="AC3" r:id="rId50" display="http://www.espn.com/golf/player/_/id/10592/collin-morikawa" xr:uid="{8815D07A-2657-4131-8274-6A75CFFE2446}"/>
    <hyperlink ref="AC4" r:id="rId51" display="http://www.espn.com/golf/player/_/id/11119/wyndham-clark" xr:uid="{ED228A80-6F58-4ADF-960D-873F17C040CD}"/>
    <hyperlink ref="AC5" r:id="rId52" display="http://www.espn.com/golf/player/_/id/10046/bryson-dechambeau" xr:uid="{A2879DBE-E1D3-4261-8B1C-D6BA77F7C769}"/>
    <hyperlink ref="AC6" r:id="rId53" display="http://www.espn.com/golf/player/_/id/5860/hideki-matsuyama" xr:uid="{09E4A0E9-E536-401A-805D-A157B9E364DD}"/>
    <hyperlink ref="AC7" r:id="rId54" display="http://www.espn.com/golf/player/_/id/208/charles-howell-iii" xr:uid="{21DB171E-4FBA-45BE-9D00-37A31DB291D9}"/>
    <hyperlink ref="AC8" r:id="rId55" display="http://www.espn.com/golf/player/_/id/3970/troy-merritt" xr:uid="{290846A7-93A4-4548-91CC-52FCD0B0BC7E}"/>
    <hyperlink ref="AC9" r:id="rId56" display="http://www.espn.com/golf/player/_/id/5548/adam-hadwin" xr:uid="{AE206747-65A4-459A-B8B3-A0E7872AAD91}"/>
    <hyperlink ref="AC10" r:id="rId57" display="http://www.espn.com/golf/player/_/id/11099/joaquin-niemann" xr:uid="{B7FE7ADC-60DA-4DE6-BD10-1C147F859E84}"/>
    <hyperlink ref="AC11" r:id="rId58" display="http://www.espn.com/golf/player/_/id/5167/dylan-frittelli" xr:uid="{41473CD2-6036-4AA9-89CF-647ABDAE8DF0}"/>
    <hyperlink ref="AC12" r:id="rId59" display="http://www.espn.com/golf/player/_/id/6090/roger-sloan" xr:uid="{F37269D0-50D2-422D-9BCB-4785D8526F6B}"/>
    <hyperlink ref="AC13" r:id="rId60" display="http://www.espn.com/golf/player/_/id/4591/scott-brown" xr:uid="{478CDC2F-7279-4BDF-9516-0D981E0211EB}"/>
    <hyperlink ref="AC14" r:id="rId61" display="http://www.espn.com/golf/player/_/id/824/arjun-atwal" xr:uid="{FEF9D4E6-9619-4018-A899-FC7F417310D8}"/>
    <hyperlink ref="AC15" r:id="rId62" display="http://www.espn.com/golf/player/_/id/1265/johnson-wagner" xr:uid="{223210EA-4B30-4CBA-962E-A22107BFEE39}"/>
    <hyperlink ref="AC16" r:id="rId63" display="http://www.espn.com/golf/player/_/id/1077/kevin-streelman" xr:uid="{A13E523F-BB5D-4881-B45B-AE37F11D525C}"/>
    <hyperlink ref="AC17" r:id="rId64" display="http://www.espn.com/golf/player/_/id/1037/scott-piercy" xr:uid="{0BBB9CF0-4BF2-4D3C-8C89-117E57B56567}"/>
    <hyperlink ref="AC18" r:id="rId65" display="http://www.espn.com/golf/player/_/id/10404/sebastian-munoz" xr:uid="{A10D488C-CD70-423A-8384-B2EB45943583}"/>
    <hyperlink ref="AC19" r:id="rId66" display="http://www.espn.com/golf/player/_/id/11382/sung-jae-im" xr:uid="{2BD9FB57-5A38-4FF5-9B4F-360914C315B0}"/>
    <hyperlink ref="AC20" r:id="rId67" display="http://www.espn.com/golf/player/_/id/4643/shawn-stefani" xr:uid="{54BD81A4-B5FD-42F8-BC2C-36D74155A690}"/>
    <hyperlink ref="AC21" r:id="rId68" display="http://www.espn.com/golf/player/_/id/9025/daniel-berger" xr:uid="{90B9EF65-EEE0-4C42-B399-17BF879417FF}"/>
    <hyperlink ref="AC22" r:id="rId69" display="http://www.espn.com/golf/player/_/id/9571/joey-garber" xr:uid="{9C6C5EA1-DEC8-442A-89BD-066430B6AA7B}"/>
    <hyperlink ref="AC23" r:id="rId70" display="http://www.espn.com/golf/player/_/id/2230/tony-finau" xr:uid="{79BB8907-1554-49CB-983A-8AD056DCDDBD}"/>
    <hyperlink ref="AC24" r:id="rId71" display="http://www.espn.com/golf/player/_/id/9127/adam-svensson" xr:uid="{5DA03EF2-C7F0-4215-9DB4-14B82EE41308}"/>
    <hyperlink ref="AC25" r:id="rId72" display="http://www.espn.com/golf/player/_/id/5532/carlos-ortiz" xr:uid="{4633178B-30AA-4609-9EFB-7447E72B74D9}"/>
    <hyperlink ref="AC26" r:id="rId73" display="http://www.espn.com/golf/player/_/id/10442/charlie-danielson" xr:uid="{0DB1E61B-891D-4E03-B822-7AE9B06EEFF6}"/>
    <hyperlink ref="AC27" r:id="rId74" display="http://www.espn.com/golf/player/_/id/1225/brian-harman" xr:uid="{06C08AE2-373B-4DD7-BB45-BC8CFF034D3C}"/>
    <hyperlink ref="AC28" r:id="rId75" display="http://www.espn.com/golf/player/_/id/11387/hank-lebioda" xr:uid="{321E6C11-2F6B-416B-B4F1-3D93A1661C77}"/>
    <hyperlink ref="AC29" r:id="rId76" display="http://www.espn.com/golf/player/_/id/268/tom-lehman" xr:uid="{F69547A3-9EEC-4C2A-A141-0EC6EB7102CF}"/>
    <hyperlink ref="AC30" r:id="rId77" display="http://www.espn.com/golf/player/_/id/1626/bronson-burgoon" xr:uid="{7138D626-E29E-4C98-8AB0-5A93F96BE9CB}"/>
    <hyperlink ref="AC31" r:id="rId78" display="http://www.espn.com/golf/player/_/id/4645/cameron-tringale" xr:uid="{55BF4E33-7AD9-4C2A-B85F-01465CC0D56A}"/>
    <hyperlink ref="AC32" r:id="rId79" display="http://www.espn.com/golf/player/_/id/3375/fabian-gomez" xr:uid="{0EB14C50-6540-404A-A54D-D24CF0AECD42}"/>
    <hyperlink ref="AC33" r:id="rId80" display="http://www.espn.com/golf/player/_/id/5579/patrick-reed" xr:uid="{F11316E1-2F37-4C62-8B32-B6CD55BCB936}"/>
    <hyperlink ref="AC34" r:id="rId81" display="http://www.espn.com/golf/player/_/id/7039/chase-wright" xr:uid="{648855AF-D248-4998-A465-AE626D3B096C}"/>
    <hyperlink ref="AC35" r:id="rId82" display="http://www.espn.com/golf/player/_/id/8906/keith-mitchell" xr:uid="{358108C4-6B0B-4425-A0EC-9B5E5E9B41FB}"/>
    <hyperlink ref="AC36" r:id="rId83" display="http://www.espn.com/golf/player/_/id/4364873/viktor-hovland" xr:uid="{A96B68A9-210A-40F0-9F39-BF2E2027AFC7}"/>
    <hyperlink ref="AC37" r:id="rId84" display="http://www.espn.com/golf/player/_/id/9126/corey-conners" xr:uid="{D78429D9-0B69-4F58-B827-3B2B781AA46F}"/>
    <hyperlink ref="AC38" r:id="rId85" display="http://www.espn.com/golf/player/_/id/6011/beau-hossler" xr:uid="{CA0A706E-5A3A-4170-97D5-75EF32EB7A7B}"/>
    <hyperlink ref="AC39" r:id="rId86" display="http://www.espn.com/golf/player/_/id/6086/tom-hoge" xr:uid="{D3CEFFC5-BA5A-4630-B748-2DE0763FF031}"/>
    <hyperlink ref="AC40" r:id="rId87" display="http://www.espn.com/golf/player/_/id/10054/denny-mccarthy" xr:uid="{A9871208-385D-4B0E-B08B-E76FDFAD3AB1}"/>
    <hyperlink ref="AC41" r:id="rId88" display="http://www.espn.com/golf/player/_/id/1613/sam-saunders" xr:uid="{A8F08934-C925-46BE-BAD0-BE7EEFB510FA}"/>
    <hyperlink ref="AC42" r:id="rId89" display="http://www.espn.com/golf/player/_/id/10363/kramer-hickok" xr:uid="{9859ABEA-9A2D-4F3E-A63A-C66D22EF5163}"/>
    <hyperlink ref="AC43" r:id="rId90" display="http://www.espn.com/golf/player/_/id/5619/robert-streb" xr:uid="{9B84AB16-0D76-4D13-B128-B15684F5DEDF}"/>
    <hyperlink ref="AC44" r:id="rId91" display="http://www.espn.com/golf/player/_/id/2283/brice-garnett" xr:uid="{2D82397B-9110-406B-8FCC-B2543DA5C29C}"/>
    <hyperlink ref="AC45" r:id="rId92" display="http://www.espn.com/golf/player/_/id/110/jason-dufner" xr:uid="{DF9E1424-00BD-4FEA-A215-5138C6F5CCB5}"/>
    <hyperlink ref="AC46" r:id="rId93" display="http://www.espn.com/golf/player/_/id/3740/roberto-castro" xr:uid="{518F9274-D358-402D-8FFE-62160A20012C}"/>
    <hyperlink ref="AC47" r:id="rId94" display="http://www.espn.com/golf/player/_/id/9938/sam-burns" xr:uid="{6BBC7F85-64CD-4243-BC83-D49CE2349BAC}"/>
    <hyperlink ref="AC48" r:id="rId95" display="http://www.espn.com/golf/player/_/id/1750/ryan-armour" xr:uid="{FB5B3897-AAE4-4DCB-BD1B-01E5917AEBDF}"/>
    <hyperlink ref="AC49" r:id="rId96" display="http://www.espn.com/golf/player/_/id/928/david-hearn" xr:uid="{7ED7E63E-82EA-4DBA-BFCD-A32A3DF6A276}"/>
    <hyperlink ref="AC50" r:id="rId97" display="http://www.espn.com/golf/player/_/id/6937/stephan-jaeger" xr:uid="{DD0FC098-0308-484C-AC94-6C63DC4FD6D2}"/>
    <hyperlink ref="AC51" r:id="rId98" display="http://www.espn.com/golf/player/_/id/3792/nick-taylor" xr:uid="{AFAC4099-1C97-4E33-AD87-A8B24C077EC5}"/>
    <hyperlink ref="AC52" r:id="rId99" display="http://www.espn.com/golf/player/_/id/5338/bud-cauley" xr:uid="{292871FB-DDD8-4E54-B1E6-47E0B4E54EFB}"/>
    <hyperlink ref="AC53" r:id="rId100" display="http://www.espn.com/golf/player/_/id/7001/sam-ryder" xr:uid="{3CD3E7E3-B12E-4AF8-A19D-C1E2F20BB342}"/>
    <hyperlink ref="AC54" r:id="rId101" display="http://www.espn.com/golf/player/_/id/9513/talor-gooch" xr:uid="{051D5C99-0520-4579-A719-77E8011920F1}"/>
    <hyperlink ref="AC55" r:id="rId102" display="http://www.espn.com/golf/player/_/id/6798/brooks-koepka" xr:uid="{F84C1BAC-21CC-4B48-9B4F-9BD05F14C3B9}"/>
    <hyperlink ref="AC56" r:id="rId103" display="http://www.espn.com/golf/player/_/id/3980/patton-kizzire" xr:uid="{13E5AEDD-D798-40F4-91A7-DC6AFA1E1F77}"/>
    <hyperlink ref="AC57" r:id="rId104" display="http://www.espn.com/golf/player/_/id/676/lucas-glover" xr:uid="{919B7141-39DF-4404-B077-E3352A7F85F1}"/>
    <hyperlink ref="AC58" r:id="rId105" display="http://www.espn.com/golf/player/_/id/707/pat-perez" xr:uid="{1F41CEBC-975D-47DA-84AB-77733CF98A3F}"/>
    <hyperlink ref="AC59" r:id="rId106" display="http://www.espn.com/golf/player/_/id/10910/curtis-luck" xr:uid="{7A292463-036F-4C9D-BFAB-D81D2ED91DDA}"/>
    <hyperlink ref="AC60" r:id="rId107" display="http://www.espn.com/golf/player/_/id/9076/satoshi-kodaira" xr:uid="{41EAF12F-3103-4B05-8A3A-CE99C94A58F2}"/>
    <hyperlink ref="AC61" r:id="rId108" display="http://www.espn.com/golf/player/_/id/5692/peter-malnati" xr:uid="{8DAAD895-BF4A-4A18-B590-D32B065E278D}"/>
    <hyperlink ref="AC62" r:id="rId109" display="http://www.espn.com/golf/player/_/id/10166/jj-spaun" xr:uid="{A60FC2D1-3231-4529-BC5E-6E593E48B9A6}"/>
    <hyperlink ref="AC63" r:id="rId110" display="http://www.espn.com/golf/player/_/id/4513/keegan-bradley" xr:uid="{8C3B15A9-603E-44A8-B762-778FDE4EF5B8}"/>
    <hyperlink ref="AC64" r:id="rId111" display="http://www.espn.com/golf/player/_/id/6931/mackenzie-hughes" xr:uid="{1CE751A0-5AE4-4C5F-B04F-022BD1FDB1B6}"/>
    <hyperlink ref="AC65" r:id="rId112" display="http://www.espn.com/golf/player/_/id/335/rod-pampling" xr:uid="{AB2B9DCB-27DF-4BE7-A59B-53A9B1668B77}"/>
    <hyperlink ref="AC66" r:id="rId113" display="http://www.espn.com/golf/player/_/id/3596/brendan-steele" xr:uid="{A9C5E48C-45DD-4670-A487-145BF257E7E5}"/>
    <hyperlink ref="AC67" r:id="rId114" display="http://www.espn.com/golf/player/_/id/4708/zack-sucher" xr:uid="{60AD66C4-94FA-46ED-ACE5-D00D9377B347}"/>
    <hyperlink ref="AC68" r:id="rId115" display="http://www.espn.com/golf/player/_/id/159/brian-gay" xr:uid="{2161D5BA-F8FC-4B18-8E30-1A0C7DAA4CB3}"/>
    <hyperlink ref="AC69" r:id="rId116" display="http://www.espn.com/golf/player/_/id/2571/martin-laird" xr:uid="{48730E52-0DA5-4713-ADE1-F10E42C194DB}"/>
    <hyperlink ref="AC70" r:id="rId117" display="http://www.espn.com/golf/player/_/id/9804/richy-werenski" xr:uid="{60292EED-111E-4C6C-A181-3D88A6124929}"/>
    <hyperlink ref="AC72" r:id="rId118" display="http://www.espn.com/golf/player/_/id/10050/kyle-jones" xr:uid="{81A1ADE8-554D-4BB6-81AF-3B42C31E2E9E}"/>
    <hyperlink ref="AC73" r:id="rId119" display="http://www.espn.com/golf/player/_/id/1680/jason-day" xr:uid="{A462FE9C-2494-4051-A9F7-9C842750AC85}"/>
    <hyperlink ref="AC74" r:id="rId120" display="http://www.espn.com/golf/player/_/id/3295/tyrone-van-aswegen" xr:uid="{711C2C09-18C2-4E52-BECF-CA173281C9CD}"/>
    <hyperlink ref="AC75" r:id="rId121" display="http://www.espn.com/golf/player/_/id/3378/scott-stallings" xr:uid="{536F968E-C41A-4A34-AA8C-E1EA0C403503}"/>
    <hyperlink ref="AC76" r:id="rId122" display="http://www.espn.com/golf/player/_/id/1254/robert-garrigus" xr:uid="{8F4F19C7-BF20-44FD-9AA9-CE3343E175D2}"/>
    <hyperlink ref="AC77" r:id="rId123" display="http://www.espn.com/golf/player/_/id/1935/ryan-blaum" xr:uid="{44A4AFAD-C896-4A4E-8BAB-443AD8387863}"/>
    <hyperlink ref="AC78" r:id="rId124" display="http://www.espn.com/golf/player/_/id/774/bill-haas" xr:uid="{CCB829D0-4208-4E57-A359-971BE7E48C5A}"/>
    <hyperlink ref="AC79" r:id="rId125" display="http://www.espn.com/golf/player/_/id/446/jimmy-walker" xr:uid="{30B0EBD0-F7A1-4763-9687-5FD78C58DA01}"/>
    <hyperlink ref="AC80" r:id="rId126" display="http://www.espn.com/golf/player/_/id/1411/matt-every" xr:uid="{DCA87EED-D225-48D2-9BB0-6A7365481285}"/>
    <hyperlink ref="AC81" r:id="rId127" display="http://www.espn.com/golf/player/_/id/8973/max-homa" xr:uid="{74C6EE4B-7D81-4730-9964-8D000C876AE9}"/>
    <hyperlink ref="AC82" r:id="rId128" display="http://www.espn.com/golf/player/_/id/6783/roberto-diaz" xr:uid="{7F8157D8-9B68-465C-891C-FD07AEE70515}"/>
    <hyperlink ref="AC83" r:id="rId129" display="http://www.espn.com/golf/player/_/id/10357/anders-albertson" xr:uid="{6C64EB73-47BD-4ECE-8F2A-FFA0EE10935E}"/>
    <hyperlink ref="AC84" r:id="rId130" display="http://www.espn.com/golf/player/_/id/9569/tyler-duncan" xr:uid="{DDE52063-DE72-44C5-B922-340C0BD1D573}"/>
    <hyperlink ref="AC85" r:id="rId131" display="http://www.espn.com/golf/player/_/id/4989/anirban-lahiri" xr:uid="{EE00167C-351D-4048-90BC-ACEA33E4C5EA}"/>
    <hyperlink ref="AC86" r:id="rId132" display="http://www.espn.com/golf/player/_/id/3688/michael-thompson" xr:uid="{035690D8-CCBD-4F7D-827B-F81831A27103}"/>
    <hyperlink ref="I1" r:id="rId133" display="http://www.espn.com/" xr:uid="{22967D90-AE52-4571-9F0C-9670F6E83C00}"/>
  </hyperlinks>
  <pageMargins left="0.7" right="0.7" top="0.75" bottom="0.75" header="0.3" footer="0.3"/>
  <pageSetup orientation="portrait" horizontalDpi="360" verticalDpi="360" r:id="rId134"/>
  <drawing r:id="rId13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ED246-C30B-4C19-90E3-4A65A14356E8}">
  <dimension ref="A1:C836"/>
  <sheetViews>
    <sheetView workbookViewId="0">
      <selection activeCell="A45" sqref="A1:A1048576"/>
    </sheetView>
  </sheetViews>
  <sheetFormatPr defaultRowHeight="15"/>
  <cols>
    <col min="1" max="1" width="11.5703125" customWidth="1"/>
  </cols>
  <sheetData>
    <row r="1" spans="1:3" ht="16.5" thickBot="1">
      <c r="A1" s="61" t="s">
        <v>5</v>
      </c>
      <c r="B1" s="62" t="s">
        <v>296</v>
      </c>
    </row>
    <row r="2" spans="1:3" ht="27" thickBot="1">
      <c r="A2" s="63" t="s">
        <v>62</v>
      </c>
      <c r="B2" s="64">
        <v>-5</v>
      </c>
      <c r="C2">
        <f>72+B2</f>
        <v>67</v>
      </c>
    </row>
    <row r="3" spans="1:3" ht="27" thickBot="1">
      <c r="A3" s="64" t="s">
        <v>214</v>
      </c>
      <c r="B3" s="64">
        <v>-4</v>
      </c>
      <c r="C3">
        <f t="shared" ref="C3:C66" si="0">72+B3</f>
        <v>68</v>
      </c>
    </row>
    <row r="4" spans="1:3" ht="15.75" thickBot="1">
      <c r="A4" s="63" t="s">
        <v>69</v>
      </c>
      <c r="B4" s="64">
        <v>-5</v>
      </c>
      <c r="C4">
        <f t="shared" si="0"/>
        <v>67</v>
      </c>
    </row>
    <row r="5" spans="1:3" ht="27" thickBot="1">
      <c r="A5" s="63" t="s">
        <v>289</v>
      </c>
      <c r="B5" s="64">
        <v>-2</v>
      </c>
      <c r="C5">
        <f t="shared" si="0"/>
        <v>70</v>
      </c>
    </row>
    <row r="6" spans="1:3" ht="27" thickBot="1">
      <c r="A6" s="63" t="s">
        <v>297</v>
      </c>
      <c r="B6" s="64">
        <v>-3</v>
      </c>
      <c r="C6">
        <f t="shared" si="0"/>
        <v>69</v>
      </c>
    </row>
    <row r="7" spans="1:3" ht="15.75" thickBot="1">
      <c r="A7" s="63" t="s">
        <v>240</v>
      </c>
      <c r="B7" s="64">
        <v>2</v>
      </c>
      <c r="C7">
        <f t="shared" si="0"/>
        <v>74</v>
      </c>
    </row>
    <row r="8" spans="1:3" ht="27" thickBot="1">
      <c r="A8" s="65" t="s">
        <v>199</v>
      </c>
      <c r="B8" s="65">
        <v>0</v>
      </c>
      <c r="C8">
        <f t="shared" si="0"/>
        <v>72</v>
      </c>
    </row>
    <row r="9" spans="1:3" ht="15.75" thickBot="1">
      <c r="A9" s="63" t="s">
        <v>66</v>
      </c>
      <c r="B9" s="64">
        <v>0</v>
      </c>
      <c r="C9">
        <f t="shared" si="0"/>
        <v>72</v>
      </c>
    </row>
    <row r="10" spans="1:3" ht="27" thickBot="1">
      <c r="A10" s="64" t="s">
        <v>177</v>
      </c>
      <c r="B10" s="64">
        <v>-1</v>
      </c>
      <c r="C10">
        <f t="shared" si="0"/>
        <v>71</v>
      </c>
    </row>
    <row r="11" spans="1:3" ht="15.75" thickBot="1">
      <c r="A11" s="64" t="s">
        <v>256</v>
      </c>
      <c r="B11" s="64">
        <v>-1</v>
      </c>
      <c r="C11">
        <f t="shared" si="0"/>
        <v>71</v>
      </c>
    </row>
    <row r="12" spans="1:3" ht="27" thickBot="1">
      <c r="A12" s="64" t="s">
        <v>181</v>
      </c>
      <c r="B12" s="64">
        <v>-5</v>
      </c>
      <c r="C12">
        <f t="shared" si="0"/>
        <v>67</v>
      </c>
    </row>
    <row r="13" spans="1:3" ht="27" thickBot="1">
      <c r="A13" s="65" t="s">
        <v>49</v>
      </c>
      <c r="B13" s="65"/>
      <c r="C13">
        <f t="shared" si="0"/>
        <v>72</v>
      </c>
    </row>
    <row r="14" spans="1:3" ht="27" thickBot="1">
      <c r="A14" s="64" t="s">
        <v>144</v>
      </c>
      <c r="B14" s="64">
        <v>-4</v>
      </c>
      <c r="C14">
        <f t="shared" si="0"/>
        <v>68</v>
      </c>
    </row>
    <row r="15" spans="1:3" ht="27" thickBot="1">
      <c r="A15" s="64" t="s">
        <v>210</v>
      </c>
      <c r="B15" s="64">
        <v>4</v>
      </c>
      <c r="C15">
        <f t="shared" si="0"/>
        <v>76</v>
      </c>
    </row>
    <row r="16" spans="1:3" ht="15.75" thickBot="1">
      <c r="A16" s="64" t="s">
        <v>271</v>
      </c>
      <c r="B16" s="64">
        <v>0</v>
      </c>
      <c r="C16">
        <f t="shared" si="0"/>
        <v>72</v>
      </c>
    </row>
    <row r="17" spans="1:3" ht="27" thickBot="1">
      <c r="A17" s="64" t="s">
        <v>173</v>
      </c>
      <c r="B17" s="64"/>
      <c r="C17">
        <f t="shared" si="0"/>
        <v>72</v>
      </c>
    </row>
    <row r="18" spans="1:3" ht="27" thickBot="1">
      <c r="A18" s="64" t="s">
        <v>55</v>
      </c>
      <c r="B18" s="64">
        <v>0</v>
      </c>
      <c r="C18">
        <f t="shared" si="0"/>
        <v>72</v>
      </c>
    </row>
    <row r="19" spans="1:3" ht="27" thickBot="1">
      <c r="A19" s="64" t="s">
        <v>238</v>
      </c>
      <c r="B19" s="64">
        <v>-4</v>
      </c>
      <c r="C19">
        <f t="shared" si="0"/>
        <v>68</v>
      </c>
    </row>
    <row r="20" spans="1:3" ht="27" thickBot="1">
      <c r="A20" s="64" t="s">
        <v>57</v>
      </c>
      <c r="B20" s="64"/>
      <c r="C20">
        <f t="shared" si="0"/>
        <v>72</v>
      </c>
    </row>
    <row r="21" spans="1:3" ht="15.75" thickBot="1">
      <c r="A21" s="64" t="s">
        <v>277</v>
      </c>
      <c r="B21" s="64">
        <v>2</v>
      </c>
      <c r="C21">
        <f t="shared" si="0"/>
        <v>74</v>
      </c>
    </row>
    <row r="22" spans="1:3" ht="27" thickBot="1">
      <c r="A22" s="64" t="s">
        <v>72</v>
      </c>
      <c r="B22" s="64"/>
      <c r="C22">
        <f t="shared" si="0"/>
        <v>72</v>
      </c>
    </row>
    <row r="23" spans="1:3" ht="27" thickBot="1">
      <c r="A23" s="64" t="s">
        <v>60</v>
      </c>
      <c r="B23" s="64">
        <v>-3</v>
      </c>
      <c r="C23">
        <f t="shared" si="0"/>
        <v>69</v>
      </c>
    </row>
    <row r="24" spans="1:3" ht="27" thickBot="1">
      <c r="A24" s="64" t="s">
        <v>31</v>
      </c>
      <c r="B24" s="64">
        <v>-3</v>
      </c>
      <c r="C24">
        <f t="shared" si="0"/>
        <v>69</v>
      </c>
    </row>
    <row r="25" spans="1:3" ht="27" thickBot="1">
      <c r="A25" s="64" t="s">
        <v>274</v>
      </c>
      <c r="B25" s="64"/>
      <c r="C25">
        <f t="shared" si="0"/>
        <v>72</v>
      </c>
    </row>
    <row r="26" spans="1:3" ht="27" thickBot="1">
      <c r="A26" s="64" t="s">
        <v>94</v>
      </c>
      <c r="B26" s="64">
        <v>0</v>
      </c>
      <c r="C26">
        <f t="shared" si="0"/>
        <v>72</v>
      </c>
    </row>
    <row r="27" spans="1:3" ht="15.75" thickBot="1">
      <c r="A27" s="64" t="s">
        <v>239</v>
      </c>
      <c r="B27" s="64">
        <v>3</v>
      </c>
      <c r="C27">
        <f t="shared" si="0"/>
        <v>75</v>
      </c>
    </row>
    <row r="28" spans="1:3" ht="15.75" thickBot="1">
      <c r="A28" s="64" t="s">
        <v>213</v>
      </c>
      <c r="B28" s="64">
        <v>-2</v>
      </c>
      <c r="C28">
        <f t="shared" si="0"/>
        <v>70</v>
      </c>
    </row>
    <row r="29" spans="1:3" ht="27" thickBot="1">
      <c r="A29" s="64" t="s">
        <v>209</v>
      </c>
      <c r="B29" s="64">
        <v>-5</v>
      </c>
      <c r="C29">
        <f t="shared" si="0"/>
        <v>67</v>
      </c>
    </row>
    <row r="30" spans="1:3" ht="15.75" thickBot="1">
      <c r="A30" s="64" t="s">
        <v>162</v>
      </c>
      <c r="B30" s="64">
        <v>0</v>
      </c>
      <c r="C30">
        <f t="shared" si="0"/>
        <v>72</v>
      </c>
    </row>
    <row r="31" spans="1:3" ht="15.75" thickBot="1">
      <c r="A31" s="64" t="s">
        <v>68</v>
      </c>
      <c r="B31" s="64"/>
      <c r="C31">
        <f t="shared" si="0"/>
        <v>72</v>
      </c>
    </row>
    <row r="32" spans="1:3" ht="15.75" thickBot="1">
      <c r="A32" s="64" t="s">
        <v>183</v>
      </c>
      <c r="B32" s="64">
        <v>0</v>
      </c>
      <c r="C32">
        <f t="shared" si="0"/>
        <v>72</v>
      </c>
    </row>
    <row r="33" spans="1:3" ht="27" thickBot="1">
      <c r="A33" s="64" t="s">
        <v>166</v>
      </c>
      <c r="B33" s="64">
        <v>-2</v>
      </c>
      <c r="C33">
        <f t="shared" si="0"/>
        <v>70</v>
      </c>
    </row>
    <row r="34" spans="1:3" ht="27" thickBot="1">
      <c r="A34" s="64" t="s">
        <v>143</v>
      </c>
      <c r="B34" s="64">
        <v>-3</v>
      </c>
      <c r="C34">
        <f t="shared" si="0"/>
        <v>69</v>
      </c>
    </row>
    <row r="35" spans="1:3" ht="15.75" thickBot="1">
      <c r="A35" s="64" t="s">
        <v>268</v>
      </c>
      <c r="B35" s="64">
        <v>-3</v>
      </c>
      <c r="C35">
        <f t="shared" si="0"/>
        <v>69</v>
      </c>
    </row>
    <row r="36" spans="1:3" ht="27" thickBot="1">
      <c r="A36" s="64" t="s">
        <v>145</v>
      </c>
      <c r="B36" s="64">
        <v>2</v>
      </c>
      <c r="C36">
        <f t="shared" si="0"/>
        <v>74</v>
      </c>
    </row>
    <row r="37" spans="1:3" ht="27" thickBot="1">
      <c r="A37" s="64" t="s">
        <v>61</v>
      </c>
      <c r="B37" s="64" t="e">
        <v>#N/A</v>
      </c>
      <c r="C37" t="e">
        <f t="shared" si="0"/>
        <v>#N/A</v>
      </c>
    </row>
    <row r="38" spans="1:3" ht="27" thickBot="1">
      <c r="A38" s="64" t="s">
        <v>249</v>
      </c>
      <c r="B38" s="64"/>
      <c r="C38">
        <f t="shared" si="0"/>
        <v>72</v>
      </c>
    </row>
    <row r="39" spans="1:3" ht="27" thickBot="1">
      <c r="A39" s="64" t="s">
        <v>170</v>
      </c>
      <c r="B39" s="64">
        <v>-4</v>
      </c>
      <c r="C39">
        <f t="shared" si="0"/>
        <v>68</v>
      </c>
    </row>
    <row r="40" spans="1:3" ht="27" thickBot="1">
      <c r="A40" s="64" t="s">
        <v>88</v>
      </c>
      <c r="B40" s="64">
        <v>-3</v>
      </c>
      <c r="C40">
        <f t="shared" si="0"/>
        <v>69</v>
      </c>
    </row>
    <row r="41" spans="1:3" ht="27" thickBot="1">
      <c r="A41" s="64" t="s">
        <v>298</v>
      </c>
      <c r="B41" s="64"/>
      <c r="C41">
        <f t="shared" si="0"/>
        <v>72</v>
      </c>
    </row>
    <row r="42" spans="1:3" ht="15.75" thickBot="1">
      <c r="A42" s="64" t="s">
        <v>150</v>
      </c>
      <c r="B42" s="64">
        <v>-2</v>
      </c>
      <c r="C42">
        <f t="shared" si="0"/>
        <v>70</v>
      </c>
    </row>
    <row r="43" spans="1:3" ht="27" thickBot="1">
      <c r="A43" s="64" t="s">
        <v>129</v>
      </c>
      <c r="B43" s="64">
        <v>-2</v>
      </c>
      <c r="C43">
        <f t="shared" si="0"/>
        <v>70</v>
      </c>
    </row>
    <row r="44" spans="1:3" ht="27" thickBot="1">
      <c r="A44" s="64" t="s">
        <v>76</v>
      </c>
      <c r="B44" s="64"/>
      <c r="C44">
        <f t="shared" si="0"/>
        <v>72</v>
      </c>
    </row>
    <row r="45" spans="1:3" ht="27" thickBot="1">
      <c r="A45" s="64" t="s">
        <v>63</v>
      </c>
      <c r="B45" s="64">
        <v>5</v>
      </c>
      <c r="C45">
        <f t="shared" si="0"/>
        <v>77</v>
      </c>
    </row>
    <row r="46" spans="1:3" ht="27" thickBot="1">
      <c r="A46" s="64" t="s">
        <v>65</v>
      </c>
      <c r="B46" s="64"/>
      <c r="C46">
        <f t="shared" si="0"/>
        <v>72</v>
      </c>
    </row>
    <row r="47" spans="1:3" ht="27" thickBot="1">
      <c r="A47" s="64" t="s">
        <v>163</v>
      </c>
      <c r="B47" s="64">
        <v>-9</v>
      </c>
      <c r="C47">
        <f t="shared" si="0"/>
        <v>63</v>
      </c>
    </row>
    <row r="48" spans="1:3" ht="15.75" thickBot="1">
      <c r="A48" s="64" t="s">
        <v>39</v>
      </c>
      <c r="B48" s="64">
        <v>-4</v>
      </c>
      <c r="C48">
        <f t="shared" si="0"/>
        <v>68</v>
      </c>
    </row>
    <row r="49" spans="1:3" ht="27" thickBot="1">
      <c r="A49" s="64" t="s">
        <v>299</v>
      </c>
      <c r="B49" s="64">
        <v>0</v>
      </c>
      <c r="C49">
        <f t="shared" si="0"/>
        <v>72</v>
      </c>
    </row>
    <row r="50" spans="1:3" ht="27" thickBot="1">
      <c r="A50" s="64" t="s">
        <v>43</v>
      </c>
      <c r="B50" s="64">
        <v>1</v>
      </c>
      <c r="C50">
        <f t="shared" si="0"/>
        <v>73</v>
      </c>
    </row>
    <row r="51" spans="1:3" ht="27" thickBot="1">
      <c r="A51" s="64" t="s">
        <v>204</v>
      </c>
      <c r="B51" s="64">
        <v>0</v>
      </c>
      <c r="C51">
        <f t="shared" si="0"/>
        <v>72</v>
      </c>
    </row>
    <row r="52" spans="1:3" ht="27" thickBot="1">
      <c r="A52" s="64" t="s">
        <v>59</v>
      </c>
      <c r="B52" s="64">
        <v>0</v>
      </c>
      <c r="C52">
        <f t="shared" si="0"/>
        <v>72</v>
      </c>
    </row>
    <row r="53" spans="1:3" ht="27" thickBot="1">
      <c r="A53" s="64" t="s">
        <v>30</v>
      </c>
      <c r="B53" s="64">
        <v>-3</v>
      </c>
      <c r="C53">
        <f t="shared" si="0"/>
        <v>69</v>
      </c>
    </row>
    <row r="54" spans="1:3" ht="15.75" thickBot="1">
      <c r="A54" s="64" t="s">
        <v>51</v>
      </c>
      <c r="B54" s="64">
        <v>0</v>
      </c>
      <c r="C54">
        <f t="shared" si="0"/>
        <v>72</v>
      </c>
    </row>
    <row r="55" spans="1:3" ht="15.75" thickBot="1">
      <c r="A55" s="64" t="s">
        <v>231</v>
      </c>
      <c r="B55" s="64">
        <v>-6</v>
      </c>
      <c r="C55">
        <f t="shared" si="0"/>
        <v>66</v>
      </c>
    </row>
    <row r="56" spans="1:3" ht="15.75" thickBot="1">
      <c r="A56" s="64" t="s">
        <v>89</v>
      </c>
      <c r="B56" s="64"/>
      <c r="C56">
        <f t="shared" si="0"/>
        <v>72</v>
      </c>
    </row>
    <row r="57" spans="1:3" ht="39.75" thickBot="1">
      <c r="A57" s="64" t="s">
        <v>92</v>
      </c>
      <c r="B57" s="64">
        <v>4</v>
      </c>
      <c r="C57">
        <f t="shared" si="0"/>
        <v>76</v>
      </c>
    </row>
    <row r="58" spans="1:3" ht="27" thickBot="1">
      <c r="A58" s="64" t="s">
        <v>282</v>
      </c>
      <c r="B58" s="64">
        <v>-2</v>
      </c>
      <c r="C58">
        <f t="shared" si="0"/>
        <v>70</v>
      </c>
    </row>
    <row r="59" spans="1:3" ht="27" thickBot="1">
      <c r="A59" s="64" t="s">
        <v>235</v>
      </c>
      <c r="B59" s="64">
        <v>-5</v>
      </c>
      <c r="C59">
        <f t="shared" si="0"/>
        <v>67</v>
      </c>
    </row>
    <row r="60" spans="1:3" ht="27" thickBot="1">
      <c r="A60" s="64" t="s">
        <v>58</v>
      </c>
      <c r="B60" s="64">
        <v>-4</v>
      </c>
      <c r="C60">
        <f t="shared" si="0"/>
        <v>68</v>
      </c>
    </row>
    <row r="61" spans="1:3" ht="27" thickBot="1">
      <c r="A61" s="64" t="s">
        <v>257</v>
      </c>
      <c r="B61" s="64">
        <v>-6</v>
      </c>
      <c r="C61">
        <f t="shared" si="0"/>
        <v>66</v>
      </c>
    </row>
    <row r="62" spans="1:3" ht="15.75" thickBot="1">
      <c r="A62" s="64" t="s">
        <v>285</v>
      </c>
      <c r="B62" s="64">
        <v>-4</v>
      </c>
      <c r="C62">
        <f t="shared" si="0"/>
        <v>68</v>
      </c>
    </row>
    <row r="63" spans="1:3" ht="27" thickBot="1">
      <c r="A63" s="64" t="s">
        <v>37</v>
      </c>
      <c r="B63" s="64">
        <v>-2</v>
      </c>
      <c r="C63">
        <f t="shared" si="0"/>
        <v>70</v>
      </c>
    </row>
    <row r="64" spans="1:3" ht="27" thickBot="1">
      <c r="A64" s="64" t="s">
        <v>161</v>
      </c>
      <c r="B64" s="64">
        <v>-3</v>
      </c>
      <c r="C64">
        <f t="shared" si="0"/>
        <v>69</v>
      </c>
    </row>
    <row r="65" spans="1:3" ht="27" thickBot="1">
      <c r="A65" s="64" t="s">
        <v>79</v>
      </c>
      <c r="B65" s="64">
        <v>-6</v>
      </c>
      <c r="C65">
        <f t="shared" si="0"/>
        <v>66</v>
      </c>
    </row>
    <row r="66" spans="1:3" ht="27" thickBot="1">
      <c r="A66" s="64" t="s">
        <v>86</v>
      </c>
      <c r="B66" s="64">
        <v>-1</v>
      </c>
      <c r="C66">
        <f t="shared" si="0"/>
        <v>71</v>
      </c>
    </row>
    <row r="67" spans="1:3" ht="27" thickBot="1">
      <c r="A67" s="64" t="s">
        <v>137</v>
      </c>
      <c r="B67" s="64"/>
      <c r="C67">
        <f t="shared" ref="C67:C129" si="1">72+B67</f>
        <v>72</v>
      </c>
    </row>
    <row r="68" spans="1:3" ht="15.75" thickBot="1">
      <c r="A68" s="64" t="s">
        <v>53</v>
      </c>
      <c r="B68" s="64">
        <v>-3</v>
      </c>
      <c r="C68">
        <f t="shared" si="1"/>
        <v>69</v>
      </c>
    </row>
    <row r="69" spans="1:3" ht="15.75" thickBot="1">
      <c r="A69" s="64" t="s">
        <v>134</v>
      </c>
      <c r="B69" s="64">
        <v>-4</v>
      </c>
      <c r="C69">
        <f t="shared" si="1"/>
        <v>68</v>
      </c>
    </row>
    <row r="70" spans="1:3" ht="27" thickBot="1">
      <c r="A70" s="64" t="s">
        <v>75</v>
      </c>
      <c r="B70" s="64"/>
      <c r="C70">
        <f t="shared" si="1"/>
        <v>72</v>
      </c>
    </row>
    <row r="71" spans="1:3" ht="27" thickBot="1">
      <c r="A71" s="64" t="s">
        <v>141</v>
      </c>
      <c r="B71" s="64"/>
      <c r="C71">
        <f t="shared" si="1"/>
        <v>72</v>
      </c>
    </row>
    <row r="72" spans="1:3" ht="15.75" thickBot="1">
      <c r="A72" s="64" t="s">
        <v>284</v>
      </c>
      <c r="B72" s="64">
        <v>1</v>
      </c>
      <c r="C72">
        <f t="shared" si="1"/>
        <v>73</v>
      </c>
    </row>
    <row r="73" spans="1:3" ht="15.75" thickBot="1">
      <c r="A73" s="64" t="s">
        <v>153</v>
      </c>
      <c r="B73" s="64">
        <v>1</v>
      </c>
      <c r="C73">
        <f t="shared" si="1"/>
        <v>73</v>
      </c>
    </row>
    <row r="74" spans="1:3" ht="27" thickBot="1">
      <c r="A74" s="64" t="s">
        <v>189</v>
      </c>
      <c r="B74" s="64">
        <v>0</v>
      </c>
      <c r="C74">
        <f t="shared" si="1"/>
        <v>72</v>
      </c>
    </row>
    <row r="75" spans="1:3" ht="15.75" thickBot="1">
      <c r="A75" s="64" t="s">
        <v>70</v>
      </c>
      <c r="B75" s="64"/>
      <c r="C75">
        <f t="shared" si="1"/>
        <v>72</v>
      </c>
    </row>
    <row r="76" spans="1:3" ht="15.75" thickBot="1">
      <c r="A76" s="64" t="s">
        <v>71</v>
      </c>
      <c r="B76" s="64"/>
      <c r="C76">
        <f t="shared" si="1"/>
        <v>72</v>
      </c>
    </row>
    <row r="77" spans="1:3" ht="15.75" thickBot="1">
      <c r="A77" s="65" t="s">
        <v>300</v>
      </c>
      <c r="B77" s="65" t="s">
        <v>301</v>
      </c>
      <c r="C77" t="e">
        <f t="shared" si="1"/>
        <v>#VALUE!</v>
      </c>
    </row>
    <row r="78" spans="1:3" ht="15.75" thickBot="1">
      <c r="A78" s="64" t="s">
        <v>146</v>
      </c>
      <c r="B78" s="64">
        <v>-6</v>
      </c>
      <c r="C78">
        <f t="shared" si="1"/>
        <v>66</v>
      </c>
    </row>
    <row r="79" spans="1:3" ht="15.75" thickBot="1">
      <c r="A79" s="64" t="s">
        <v>206</v>
      </c>
      <c r="B79" s="64">
        <v>-7</v>
      </c>
      <c r="C79">
        <f t="shared" si="1"/>
        <v>65</v>
      </c>
    </row>
    <row r="80" spans="1:3" ht="15.75" thickBot="1">
      <c r="A80" s="64" t="s">
        <v>202</v>
      </c>
      <c r="B80" s="64" t="e">
        <v>#N/A</v>
      </c>
      <c r="C80" t="e">
        <f t="shared" si="1"/>
        <v>#N/A</v>
      </c>
    </row>
    <row r="81" spans="1:3" ht="27" thickBot="1">
      <c r="A81" s="64" t="s">
        <v>174</v>
      </c>
      <c r="B81" s="64">
        <v>-4</v>
      </c>
      <c r="C81">
        <f t="shared" si="1"/>
        <v>68</v>
      </c>
    </row>
    <row r="82" spans="1:3" ht="27" thickBot="1">
      <c r="A82" s="64" t="s">
        <v>56</v>
      </c>
      <c r="B82" s="64">
        <v>-2</v>
      </c>
      <c r="C82">
        <f t="shared" si="1"/>
        <v>70</v>
      </c>
    </row>
    <row r="83" spans="1:3" ht="27" thickBot="1">
      <c r="A83" s="64" t="s">
        <v>85</v>
      </c>
      <c r="B83" s="64">
        <v>-3</v>
      </c>
      <c r="C83">
        <f t="shared" si="1"/>
        <v>69</v>
      </c>
    </row>
    <row r="84" spans="1:3" ht="27" thickBot="1">
      <c r="A84" s="64" t="s">
        <v>50</v>
      </c>
      <c r="B84" s="64"/>
      <c r="C84">
        <f t="shared" si="1"/>
        <v>72</v>
      </c>
    </row>
    <row r="85" spans="1:3" ht="27" thickBot="1">
      <c r="A85" s="64" t="s">
        <v>302</v>
      </c>
      <c r="B85" s="64">
        <v>0</v>
      </c>
      <c r="C85">
        <f t="shared" si="1"/>
        <v>72</v>
      </c>
    </row>
    <row r="86" spans="1:3" ht="15.75" thickBot="1">
      <c r="A86" s="64" t="s">
        <v>64</v>
      </c>
      <c r="B86" s="64">
        <v>4</v>
      </c>
      <c r="C86">
        <f t="shared" si="1"/>
        <v>76</v>
      </c>
    </row>
    <row r="87" spans="1:3" ht="15.75" thickBot="1">
      <c r="A87" s="64" t="s">
        <v>67</v>
      </c>
      <c r="B87" s="64">
        <v>-3</v>
      </c>
      <c r="C87">
        <f t="shared" si="1"/>
        <v>69</v>
      </c>
    </row>
    <row r="88" spans="1:3" ht="15.75" thickBot="1">
      <c r="A88" s="65" t="s">
        <v>201</v>
      </c>
      <c r="B88" s="65" t="s">
        <v>301</v>
      </c>
      <c r="C88" t="e">
        <f t="shared" si="1"/>
        <v>#VALUE!</v>
      </c>
    </row>
    <row r="89" spans="1:3" ht="27" thickBot="1">
      <c r="A89" s="64" t="s">
        <v>73</v>
      </c>
      <c r="B89" s="64">
        <v>-3</v>
      </c>
      <c r="C89">
        <f t="shared" si="1"/>
        <v>69</v>
      </c>
    </row>
    <row r="90" spans="1:3" ht="15.75" thickBot="1">
      <c r="A90" s="64" t="s">
        <v>130</v>
      </c>
      <c r="B90" s="64">
        <v>-2</v>
      </c>
      <c r="C90">
        <f t="shared" si="1"/>
        <v>70</v>
      </c>
    </row>
    <row r="91" spans="1:3" ht="15.75" thickBot="1">
      <c r="A91" s="64" t="s">
        <v>84</v>
      </c>
      <c r="B91" s="64">
        <v>1</v>
      </c>
      <c r="C91">
        <f t="shared" si="1"/>
        <v>73</v>
      </c>
    </row>
    <row r="92" spans="1:3" ht="15.75" thickBot="1">
      <c r="A92" s="64" t="s">
        <v>211</v>
      </c>
      <c r="B92" s="64">
        <v>-1</v>
      </c>
      <c r="C92">
        <f t="shared" si="1"/>
        <v>71</v>
      </c>
    </row>
    <row r="93" spans="1:3" ht="27" thickBot="1">
      <c r="A93" s="64" t="s">
        <v>77</v>
      </c>
      <c r="B93" s="64">
        <v>1</v>
      </c>
      <c r="C93">
        <f t="shared" si="1"/>
        <v>73</v>
      </c>
    </row>
    <row r="94" spans="1:3" ht="15.75" thickBot="1">
      <c r="A94" s="64" t="s">
        <v>41</v>
      </c>
      <c r="B94" s="64">
        <v>-4</v>
      </c>
      <c r="C94">
        <f t="shared" si="1"/>
        <v>68</v>
      </c>
    </row>
    <row r="95" spans="1:3" ht="27" thickBot="1">
      <c r="A95" s="65" t="s">
        <v>46</v>
      </c>
      <c r="B95" s="65" t="s">
        <v>301</v>
      </c>
      <c r="C95" t="e">
        <f t="shared" si="1"/>
        <v>#VALUE!</v>
      </c>
    </row>
    <row r="96" spans="1:3" ht="27" thickBot="1">
      <c r="A96" s="64" t="s">
        <v>253</v>
      </c>
      <c r="B96" s="64">
        <v>-2</v>
      </c>
      <c r="C96">
        <f t="shared" si="1"/>
        <v>70</v>
      </c>
    </row>
    <row r="97" spans="1:3" ht="27" thickBot="1">
      <c r="A97" s="64" t="s">
        <v>303</v>
      </c>
      <c r="B97" s="64">
        <v>-3</v>
      </c>
      <c r="C97">
        <f t="shared" si="1"/>
        <v>69</v>
      </c>
    </row>
    <row r="98" spans="1:3" ht="15.75" thickBot="1">
      <c r="A98" s="64" t="s">
        <v>185</v>
      </c>
      <c r="B98" s="64">
        <v>-5</v>
      </c>
      <c r="C98">
        <f t="shared" si="1"/>
        <v>67</v>
      </c>
    </row>
    <row r="99" spans="1:3" ht="27" thickBot="1">
      <c r="A99" s="64" t="s">
        <v>159</v>
      </c>
      <c r="B99" s="64">
        <v>0</v>
      </c>
      <c r="C99">
        <f t="shared" si="1"/>
        <v>72</v>
      </c>
    </row>
    <row r="100" spans="1:3" ht="15.75" thickBot="1">
      <c r="A100" s="64" t="s">
        <v>154</v>
      </c>
      <c r="B100" s="64">
        <v>-5</v>
      </c>
      <c r="C100">
        <f t="shared" si="1"/>
        <v>67</v>
      </c>
    </row>
    <row r="101" spans="1:3" ht="27" thickBot="1">
      <c r="A101" s="64" t="s">
        <v>304</v>
      </c>
      <c r="B101" s="64">
        <v>0</v>
      </c>
      <c r="C101">
        <f t="shared" si="1"/>
        <v>72</v>
      </c>
    </row>
    <row r="102" spans="1:3" ht="27" thickBot="1">
      <c r="A102" s="64" t="s">
        <v>33</v>
      </c>
      <c r="B102" s="64"/>
      <c r="C102">
        <f t="shared" si="1"/>
        <v>72</v>
      </c>
    </row>
    <row r="103" spans="1:3" ht="15.75" thickBot="1">
      <c r="A103" s="64" t="s">
        <v>193</v>
      </c>
      <c r="B103" s="64">
        <v>-2</v>
      </c>
      <c r="C103">
        <f t="shared" si="1"/>
        <v>70</v>
      </c>
    </row>
    <row r="104" spans="1:3" ht="27" thickBot="1">
      <c r="A104" s="64" t="s">
        <v>149</v>
      </c>
      <c r="B104" s="64">
        <v>-5</v>
      </c>
      <c r="C104">
        <f t="shared" si="1"/>
        <v>67</v>
      </c>
    </row>
    <row r="105" spans="1:3" ht="27" thickBot="1">
      <c r="A105" s="64" t="s">
        <v>172</v>
      </c>
      <c r="B105" s="64">
        <v>0</v>
      </c>
      <c r="C105">
        <f t="shared" si="1"/>
        <v>72</v>
      </c>
    </row>
    <row r="106" spans="1:3" ht="15.75" thickBot="1">
      <c r="A106" s="64" t="s">
        <v>167</v>
      </c>
      <c r="B106" s="64">
        <v>-1</v>
      </c>
      <c r="C106">
        <f t="shared" si="1"/>
        <v>71</v>
      </c>
    </row>
    <row r="107" spans="1:3" ht="27" thickBot="1">
      <c r="A107" s="64" t="s">
        <v>188</v>
      </c>
      <c r="B107" s="64">
        <v>-1</v>
      </c>
      <c r="C107">
        <f t="shared" si="1"/>
        <v>71</v>
      </c>
    </row>
    <row r="108" spans="1:3" ht="15.75" thickBot="1">
      <c r="A108" s="64" t="s">
        <v>195</v>
      </c>
      <c r="B108" s="64">
        <v>1</v>
      </c>
      <c r="C108">
        <f t="shared" si="1"/>
        <v>73</v>
      </c>
    </row>
    <row r="109" spans="1:3" ht="27" thickBot="1">
      <c r="A109" s="64" t="s">
        <v>74</v>
      </c>
      <c r="B109" s="64">
        <v>-4</v>
      </c>
      <c r="C109">
        <f t="shared" si="1"/>
        <v>68</v>
      </c>
    </row>
    <row r="110" spans="1:3" ht="15.75" thickBot="1">
      <c r="A110" s="64" t="s">
        <v>305</v>
      </c>
      <c r="B110" s="64">
        <v>-3</v>
      </c>
      <c r="C110">
        <f t="shared" si="1"/>
        <v>69</v>
      </c>
    </row>
    <row r="111" spans="1:3" ht="27" thickBot="1">
      <c r="A111" s="64" t="s">
        <v>93</v>
      </c>
      <c r="B111" s="64">
        <v>-5</v>
      </c>
      <c r="C111">
        <f t="shared" si="1"/>
        <v>67</v>
      </c>
    </row>
    <row r="112" spans="1:3" ht="27" thickBot="1">
      <c r="A112" s="64" t="s">
        <v>131</v>
      </c>
      <c r="B112" s="64"/>
      <c r="C112">
        <f t="shared" si="1"/>
        <v>72</v>
      </c>
    </row>
    <row r="113" spans="1:3" ht="15.75" thickBot="1">
      <c r="A113" s="64" t="s">
        <v>194</v>
      </c>
      <c r="B113" s="64">
        <v>-2</v>
      </c>
      <c r="C113">
        <f t="shared" si="1"/>
        <v>70</v>
      </c>
    </row>
    <row r="114" spans="1:3" ht="27" thickBot="1">
      <c r="A114" s="64" t="s">
        <v>187</v>
      </c>
      <c r="B114" s="64">
        <v>-1</v>
      </c>
      <c r="C114">
        <f t="shared" si="1"/>
        <v>71</v>
      </c>
    </row>
    <row r="115" spans="1:3" ht="27" thickBot="1">
      <c r="A115" s="65" t="s">
        <v>139</v>
      </c>
      <c r="B115" s="65" t="s">
        <v>301</v>
      </c>
      <c r="C115" t="e">
        <f t="shared" si="1"/>
        <v>#VALUE!</v>
      </c>
    </row>
    <row r="116" spans="1:3" ht="15.75" thickBot="1">
      <c r="A116" s="64" t="s">
        <v>147</v>
      </c>
      <c r="B116" s="64">
        <v>0</v>
      </c>
      <c r="C116">
        <f t="shared" si="1"/>
        <v>72</v>
      </c>
    </row>
    <row r="117" spans="1:3" ht="27" thickBot="1">
      <c r="A117" s="64" t="s">
        <v>196</v>
      </c>
      <c r="B117" s="64">
        <v>-4</v>
      </c>
      <c r="C117">
        <f t="shared" si="1"/>
        <v>68</v>
      </c>
    </row>
    <row r="118" spans="1:3" ht="15.75" thickBot="1">
      <c r="A118" s="64" t="s">
        <v>158</v>
      </c>
      <c r="B118" s="64">
        <v>0</v>
      </c>
      <c r="C118">
        <f t="shared" si="1"/>
        <v>72</v>
      </c>
    </row>
    <row r="119" spans="1:3" ht="27" thickBot="1">
      <c r="A119" s="64" t="s">
        <v>175</v>
      </c>
      <c r="B119" s="64">
        <v>-2</v>
      </c>
      <c r="C119">
        <f t="shared" si="1"/>
        <v>70</v>
      </c>
    </row>
    <row r="120" spans="1:3" ht="27" thickBot="1">
      <c r="A120" s="64" t="s">
        <v>91</v>
      </c>
      <c r="B120" s="64"/>
      <c r="C120">
        <f t="shared" si="1"/>
        <v>72</v>
      </c>
    </row>
    <row r="121" spans="1:3" ht="27" thickBot="1">
      <c r="A121" s="64" t="s">
        <v>47</v>
      </c>
      <c r="B121" s="64">
        <v>2</v>
      </c>
      <c r="C121">
        <f t="shared" si="1"/>
        <v>74</v>
      </c>
    </row>
    <row r="122" spans="1:3" ht="27" thickBot="1">
      <c r="A122" s="64" t="s">
        <v>90</v>
      </c>
      <c r="B122" s="64">
        <v>0</v>
      </c>
      <c r="C122">
        <f t="shared" si="1"/>
        <v>72</v>
      </c>
    </row>
    <row r="123" spans="1:3" ht="27" thickBot="1">
      <c r="A123" s="64" t="s">
        <v>80</v>
      </c>
      <c r="B123" s="64">
        <v>-4</v>
      </c>
      <c r="C123">
        <f t="shared" si="1"/>
        <v>68</v>
      </c>
    </row>
    <row r="124" spans="1:3" ht="27" thickBot="1">
      <c r="A124" s="64" t="s">
        <v>182</v>
      </c>
      <c r="B124" s="64">
        <v>-8</v>
      </c>
      <c r="C124">
        <f t="shared" si="1"/>
        <v>64</v>
      </c>
    </row>
    <row r="125" spans="1:3" ht="15.75" thickBot="1">
      <c r="A125" s="64" t="s">
        <v>95</v>
      </c>
      <c r="B125" s="64">
        <v>0</v>
      </c>
      <c r="C125">
        <f t="shared" si="1"/>
        <v>72</v>
      </c>
    </row>
    <row r="126" spans="1:3" ht="15.75" thickBot="1">
      <c r="A126" s="64" t="s">
        <v>35</v>
      </c>
      <c r="B126" s="64">
        <v>-2</v>
      </c>
      <c r="C126">
        <f t="shared" si="1"/>
        <v>70</v>
      </c>
    </row>
    <row r="127" spans="1:3" ht="15.75" thickBot="1">
      <c r="A127" s="64" t="s">
        <v>190</v>
      </c>
      <c r="B127" s="64">
        <v>-4</v>
      </c>
      <c r="C127">
        <f t="shared" si="1"/>
        <v>68</v>
      </c>
    </row>
    <row r="128" spans="1:3" ht="27" thickBot="1">
      <c r="A128" s="64" t="s">
        <v>184</v>
      </c>
      <c r="B128" s="64">
        <v>0</v>
      </c>
      <c r="C128">
        <f t="shared" si="1"/>
        <v>72</v>
      </c>
    </row>
    <row r="129" spans="1:3" ht="15.75" thickBot="1">
      <c r="A129" s="64" t="s">
        <v>34</v>
      </c>
      <c r="B129" s="64">
        <v>1</v>
      </c>
      <c r="C129">
        <f t="shared" si="1"/>
        <v>73</v>
      </c>
    </row>
    <row r="130" spans="1:3" ht="27" thickBot="1">
      <c r="A130" s="64" t="s">
        <v>85</v>
      </c>
      <c r="B130" s="64">
        <v>-3</v>
      </c>
      <c r="C130">
        <f t="shared" ref="C130:C139" si="2">72+B130</f>
        <v>69</v>
      </c>
    </row>
    <row r="131" spans="1:3" ht="27" thickBot="1">
      <c r="A131" s="64" t="s">
        <v>126</v>
      </c>
      <c r="B131" s="64" t="e">
        <v>#N/A</v>
      </c>
      <c r="C131" t="e">
        <f t="shared" si="2"/>
        <v>#N/A</v>
      </c>
    </row>
    <row r="132" spans="1:3" ht="27" thickBot="1">
      <c r="A132" s="64" t="s">
        <v>44</v>
      </c>
      <c r="B132" s="64">
        <v>-1</v>
      </c>
      <c r="C132">
        <f t="shared" si="2"/>
        <v>71</v>
      </c>
    </row>
    <row r="133" spans="1:3" ht="27" thickBot="1">
      <c r="A133" s="64" t="s">
        <v>178</v>
      </c>
      <c r="B133" s="64">
        <v>-5</v>
      </c>
      <c r="C133">
        <f t="shared" si="2"/>
        <v>67</v>
      </c>
    </row>
    <row r="134" spans="1:3" ht="27" thickBot="1">
      <c r="A134" s="64" t="s">
        <v>176</v>
      </c>
      <c r="B134" s="64">
        <v>0</v>
      </c>
      <c r="C134">
        <f t="shared" si="2"/>
        <v>72</v>
      </c>
    </row>
    <row r="135" spans="1:3" ht="27" thickBot="1">
      <c r="A135" s="64" t="s">
        <v>132</v>
      </c>
      <c r="B135" s="66">
        <v>0</v>
      </c>
      <c r="C135">
        <f t="shared" si="2"/>
        <v>72</v>
      </c>
    </row>
    <row r="136" spans="1:3" ht="15.75" thickBot="1">
      <c r="A136" s="64" t="s">
        <v>83</v>
      </c>
      <c r="B136" s="64">
        <v>1</v>
      </c>
      <c r="C136">
        <f t="shared" si="2"/>
        <v>73</v>
      </c>
    </row>
    <row r="137" spans="1:3" ht="15.75" thickBot="1">
      <c r="A137" s="64" t="s">
        <v>128</v>
      </c>
      <c r="B137" s="64">
        <v>0</v>
      </c>
      <c r="C137">
        <f t="shared" si="2"/>
        <v>72</v>
      </c>
    </row>
    <row r="138" spans="1:3" ht="15.75" thickBot="1">
      <c r="A138" s="64" t="s">
        <v>151</v>
      </c>
      <c r="B138" s="64">
        <v>-1</v>
      </c>
      <c r="C138">
        <f t="shared" si="2"/>
        <v>71</v>
      </c>
    </row>
    <row r="139" spans="1:3" ht="39.75" thickBot="1">
      <c r="A139" s="64" t="s">
        <v>192</v>
      </c>
      <c r="B139" s="64">
        <v>1</v>
      </c>
      <c r="C139">
        <f t="shared" si="2"/>
        <v>73</v>
      </c>
    </row>
    <row r="140" spans="1:3" ht="15.75" thickBot="1">
      <c r="A140" s="66"/>
      <c r="B140" s="66"/>
    </row>
    <row r="141" spans="1:3" ht="15.75" thickBot="1">
      <c r="A141" s="66"/>
      <c r="B141" s="66"/>
    </row>
    <row r="142" spans="1:3" ht="15.75" thickBot="1">
      <c r="A142" s="66"/>
      <c r="B142" s="66"/>
    </row>
    <row r="143" spans="1:3" ht="15.75" thickBot="1">
      <c r="A143" s="66"/>
      <c r="B143" s="66"/>
    </row>
    <row r="144" spans="1:3" ht="15.75" thickBot="1">
      <c r="A144" s="66"/>
      <c r="B144" s="66"/>
    </row>
    <row r="145" spans="1:2" ht="15.75" thickBot="1">
      <c r="A145" s="66"/>
      <c r="B145" s="66"/>
    </row>
    <row r="146" spans="1:2" ht="15.75" thickBot="1">
      <c r="A146" s="66"/>
      <c r="B146" s="66"/>
    </row>
    <row r="147" spans="1:2" ht="15.75" thickBot="1">
      <c r="A147" s="66"/>
      <c r="B147" s="66"/>
    </row>
    <row r="148" spans="1:2" ht="15.75" thickBot="1">
      <c r="A148" s="66"/>
      <c r="B148" s="66"/>
    </row>
    <row r="149" spans="1:2" ht="15.75" thickBot="1">
      <c r="A149" s="66"/>
      <c r="B149" s="66"/>
    </row>
    <row r="150" spans="1:2" ht="15.75" thickBot="1">
      <c r="A150" s="66"/>
      <c r="B150" s="66"/>
    </row>
    <row r="151" spans="1:2" ht="15.75" thickBot="1">
      <c r="A151" s="66"/>
      <c r="B151" s="66"/>
    </row>
    <row r="152" spans="1:2" ht="15.75" thickBot="1">
      <c r="A152" s="66"/>
      <c r="B152" s="66"/>
    </row>
    <row r="153" spans="1:2" ht="15.75" thickBot="1">
      <c r="A153" s="66"/>
      <c r="B153" s="66"/>
    </row>
    <row r="154" spans="1:2" ht="15.75" thickBot="1">
      <c r="A154" s="66"/>
      <c r="B154" s="66"/>
    </row>
    <row r="155" spans="1:2" ht="15.75" thickBot="1">
      <c r="A155" s="66"/>
      <c r="B155" s="66"/>
    </row>
    <row r="156" spans="1:2" ht="15.75" thickBot="1">
      <c r="A156" s="66"/>
      <c r="B156" s="66"/>
    </row>
    <row r="157" spans="1:2" ht="15.75" thickBot="1">
      <c r="A157" s="66"/>
      <c r="B157" s="66"/>
    </row>
    <row r="158" spans="1:2" ht="15.75" thickBot="1">
      <c r="A158" s="66"/>
      <c r="B158" s="66"/>
    </row>
    <row r="159" spans="1:2" ht="15.75" thickBot="1">
      <c r="A159" s="66"/>
      <c r="B159" s="66"/>
    </row>
    <row r="160" spans="1:2" ht="15.75" thickBot="1">
      <c r="A160" s="66"/>
      <c r="B160" s="66"/>
    </row>
    <row r="161" spans="1:2" ht="15.75" thickBot="1">
      <c r="A161" s="66"/>
      <c r="B161" s="66"/>
    </row>
    <row r="162" spans="1:2" ht="15.75" thickBot="1">
      <c r="A162" s="66"/>
      <c r="B162" s="66"/>
    </row>
    <row r="163" spans="1:2" ht="15.75" thickBot="1">
      <c r="A163" s="66"/>
      <c r="B163" s="66"/>
    </row>
    <row r="164" spans="1:2" ht="15.75" thickBot="1">
      <c r="A164" s="66"/>
      <c r="B164" s="66"/>
    </row>
    <row r="165" spans="1:2" ht="15.75" thickBot="1">
      <c r="A165" s="66"/>
      <c r="B165" s="66"/>
    </row>
    <row r="166" spans="1:2" ht="15.75" thickBot="1">
      <c r="A166" s="66"/>
      <c r="B166" s="66"/>
    </row>
    <row r="167" spans="1:2" ht="15.75" thickBot="1">
      <c r="A167" s="66"/>
      <c r="B167" s="66"/>
    </row>
    <row r="168" spans="1:2" ht="15.75" thickBot="1">
      <c r="A168" s="66"/>
      <c r="B168" s="66"/>
    </row>
    <row r="169" spans="1:2" ht="15.75" thickBot="1">
      <c r="A169" s="66"/>
      <c r="B169" s="66"/>
    </row>
    <row r="170" spans="1:2" ht="15.75" thickBot="1">
      <c r="A170" s="66"/>
      <c r="B170" s="66"/>
    </row>
    <row r="171" spans="1:2" ht="15.75" thickBot="1">
      <c r="A171" s="66"/>
      <c r="B171" s="66"/>
    </row>
    <row r="172" spans="1:2" ht="15.75" thickBot="1">
      <c r="A172" s="66"/>
      <c r="B172" s="66"/>
    </row>
    <row r="173" spans="1:2" ht="15.75" thickBot="1">
      <c r="A173" s="66"/>
      <c r="B173" s="66"/>
    </row>
    <row r="174" spans="1:2" ht="15.75" thickBot="1">
      <c r="A174" s="66"/>
      <c r="B174" s="66"/>
    </row>
    <row r="175" spans="1:2" ht="15.75" thickBot="1">
      <c r="A175" s="66"/>
      <c r="B175" s="66"/>
    </row>
    <row r="176" spans="1:2" ht="15.75" thickBot="1">
      <c r="A176" s="66"/>
      <c r="B176" s="66"/>
    </row>
    <row r="177" spans="1:2" ht="15.75" thickBot="1">
      <c r="A177" s="66"/>
      <c r="B177" s="66"/>
    </row>
    <row r="178" spans="1:2" ht="15.75" thickBot="1">
      <c r="A178" s="66"/>
      <c r="B178" s="66"/>
    </row>
    <row r="179" spans="1:2" ht="15.75" thickBot="1">
      <c r="A179" s="66"/>
      <c r="B179" s="66"/>
    </row>
    <row r="180" spans="1:2" ht="15.75" thickBot="1">
      <c r="A180" s="66"/>
      <c r="B180" s="66"/>
    </row>
    <row r="181" spans="1:2" ht="15.75" thickBot="1">
      <c r="A181" s="66"/>
      <c r="B181" s="66"/>
    </row>
    <row r="182" spans="1:2" ht="15.75" thickBot="1">
      <c r="A182" s="66"/>
      <c r="B182" s="66"/>
    </row>
    <row r="183" spans="1:2" ht="15.75" thickBot="1">
      <c r="A183" s="66"/>
      <c r="B183" s="66"/>
    </row>
    <row r="184" spans="1:2" ht="15.75" thickBot="1">
      <c r="A184" s="66"/>
      <c r="B184" s="66"/>
    </row>
    <row r="185" spans="1:2" ht="15.75" thickBot="1">
      <c r="A185" s="66"/>
      <c r="B185" s="66"/>
    </row>
    <row r="186" spans="1:2" ht="15.75" thickBot="1">
      <c r="A186" s="66"/>
      <c r="B186" s="66"/>
    </row>
    <row r="187" spans="1:2" ht="15.75" thickBot="1">
      <c r="A187" s="66"/>
      <c r="B187" s="66"/>
    </row>
    <row r="188" spans="1:2" ht="15.75" thickBot="1">
      <c r="A188" s="66"/>
      <c r="B188" s="66"/>
    </row>
    <row r="189" spans="1:2" ht="15.75" thickBot="1">
      <c r="A189" s="66"/>
      <c r="B189" s="66"/>
    </row>
    <row r="190" spans="1:2" ht="15.75" thickBot="1">
      <c r="A190" s="66"/>
      <c r="B190" s="66"/>
    </row>
    <row r="191" spans="1:2" ht="15.75" thickBot="1">
      <c r="A191" s="66"/>
      <c r="B191" s="66"/>
    </row>
    <row r="192" spans="1:2" ht="15.75" thickBot="1">
      <c r="A192" s="66"/>
      <c r="B192" s="66"/>
    </row>
    <row r="193" spans="1:2" ht="15.75" thickBot="1">
      <c r="A193" s="66"/>
      <c r="B193" s="66"/>
    </row>
    <row r="194" spans="1:2" ht="15.75" thickBot="1">
      <c r="A194" s="66"/>
      <c r="B194" s="66"/>
    </row>
    <row r="195" spans="1:2" ht="15.75" thickBot="1">
      <c r="A195" s="66"/>
      <c r="B195" s="66"/>
    </row>
    <row r="196" spans="1:2" ht="15.75" thickBot="1">
      <c r="A196" s="66"/>
      <c r="B196" s="66"/>
    </row>
    <row r="197" spans="1:2" ht="15.75" thickBot="1">
      <c r="A197" s="66"/>
      <c r="B197" s="66"/>
    </row>
    <row r="198" spans="1:2" ht="15.75" thickBot="1">
      <c r="A198" s="66"/>
      <c r="B198" s="66"/>
    </row>
    <row r="199" spans="1:2" ht="15.75" thickBot="1">
      <c r="A199" s="66"/>
      <c r="B199" s="66"/>
    </row>
    <row r="200" spans="1:2" ht="15.75" thickBot="1">
      <c r="A200" s="66"/>
      <c r="B200" s="66"/>
    </row>
    <row r="201" spans="1:2" ht="15.75" thickBot="1">
      <c r="A201" s="66"/>
      <c r="B201" s="66"/>
    </row>
    <row r="202" spans="1:2" ht="15.75" thickBot="1">
      <c r="A202" s="66"/>
      <c r="B202" s="66"/>
    </row>
    <row r="203" spans="1:2" ht="15.75" thickBot="1">
      <c r="A203" s="66"/>
      <c r="B203" s="66"/>
    </row>
    <row r="204" spans="1:2" ht="15.75" thickBot="1">
      <c r="A204" s="66"/>
      <c r="B204" s="66"/>
    </row>
    <row r="205" spans="1:2" ht="15.75" thickBot="1">
      <c r="A205" s="66"/>
      <c r="B205" s="66"/>
    </row>
    <row r="206" spans="1:2" ht="15.75" thickBot="1">
      <c r="A206" s="66"/>
      <c r="B206" s="66"/>
    </row>
    <row r="207" spans="1:2" ht="15.75" thickBot="1">
      <c r="A207" s="66"/>
      <c r="B207" s="66"/>
    </row>
    <row r="208" spans="1:2" ht="15.75" thickBot="1">
      <c r="A208" s="66"/>
      <c r="B208" s="66"/>
    </row>
    <row r="209" spans="1:2" ht="15.75" thickBot="1">
      <c r="A209" s="66"/>
      <c r="B209" s="66"/>
    </row>
    <row r="210" spans="1:2" ht="15.75" thickBot="1">
      <c r="A210" s="66"/>
      <c r="B210" s="66"/>
    </row>
    <row r="211" spans="1:2" ht="15.75" thickBot="1">
      <c r="A211" s="66"/>
      <c r="B211" s="66"/>
    </row>
    <row r="212" spans="1:2" ht="15.75" thickBot="1">
      <c r="A212" s="66"/>
      <c r="B212" s="66"/>
    </row>
    <row r="213" spans="1:2" ht="15.75" thickBot="1">
      <c r="A213" s="66"/>
      <c r="B213" s="66"/>
    </row>
    <row r="214" spans="1:2" ht="15.75" thickBot="1">
      <c r="A214" s="66"/>
      <c r="B214" s="66"/>
    </row>
    <row r="215" spans="1:2" ht="15.75" thickBot="1">
      <c r="A215" s="66"/>
      <c r="B215" s="66"/>
    </row>
    <row r="216" spans="1:2" ht="15.75" thickBot="1">
      <c r="A216" s="66"/>
      <c r="B216" s="66"/>
    </row>
    <row r="217" spans="1:2" ht="15.75" thickBot="1">
      <c r="A217" s="66"/>
      <c r="B217" s="66"/>
    </row>
    <row r="218" spans="1:2" ht="15.75" thickBot="1">
      <c r="A218" s="66"/>
      <c r="B218" s="66"/>
    </row>
    <row r="219" spans="1:2" ht="15.75" thickBot="1">
      <c r="A219" s="66"/>
      <c r="B219" s="66"/>
    </row>
    <row r="220" spans="1:2" ht="15.75" thickBot="1">
      <c r="A220" s="66"/>
      <c r="B220" s="66"/>
    </row>
    <row r="221" spans="1:2" ht="15.75" thickBot="1">
      <c r="A221" s="66"/>
      <c r="B221" s="66"/>
    </row>
    <row r="222" spans="1:2" ht="15.75" thickBot="1">
      <c r="A222" s="66"/>
      <c r="B222" s="66"/>
    </row>
    <row r="223" spans="1:2" ht="15.75" thickBot="1">
      <c r="A223" s="66"/>
      <c r="B223" s="66"/>
    </row>
    <row r="224" spans="1:2" ht="15.75" thickBot="1">
      <c r="A224" s="66"/>
      <c r="B224" s="66"/>
    </row>
    <row r="225" spans="1:2" ht="15.75" thickBot="1">
      <c r="A225" s="66"/>
      <c r="B225" s="66"/>
    </row>
    <row r="226" spans="1:2" ht="15.75" thickBot="1">
      <c r="A226" s="66"/>
      <c r="B226" s="66"/>
    </row>
    <row r="227" spans="1:2" ht="15.75" thickBot="1">
      <c r="A227" s="66"/>
      <c r="B227" s="66"/>
    </row>
    <row r="228" spans="1:2" ht="15.75" thickBot="1">
      <c r="A228" s="66"/>
      <c r="B228" s="66"/>
    </row>
    <row r="229" spans="1:2" ht="15.75" thickBot="1">
      <c r="A229" s="66"/>
      <c r="B229" s="66"/>
    </row>
    <row r="230" spans="1:2" ht="15.75" thickBot="1">
      <c r="A230" s="66"/>
      <c r="B230" s="66"/>
    </row>
    <row r="231" spans="1:2" ht="15.75" thickBot="1">
      <c r="A231" s="66"/>
      <c r="B231" s="66"/>
    </row>
    <row r="232" spans="1:2" ht="15.75" thickBot="1">
      <c r="A232" s="66"/>
      <c r="B232" s="66"/>
    </row>
    <row r="233" spans="1:2" ht="15.75" thickBot="1">
      <c r="A233" s="66"/>
      <c r="B233" s="66"/>
    </row>
    <row r="234" spans="1:2" ht="15.75" thickBot="1">
      <c r="A234" s="66"/>
      <c r="B234" s="66"/>
    </row>
    <row r="235" spans="1:2" ht="15.75" thickBot="1">
      <c r="A235" s="66"/>
      <c r="B235" s="66"/>
    </row>
    <row r="236" spans="1:2" ht="15.75" thickBot="1">
      <c r="A236" s="66"/>
      <c r="B236" s="66"/>
    </row>
    <row r="237" spans="1:2" ht="15.75" thickBot="1">
      <c r="A237" s="66"/>
      <c r="B237" s="66"/>
    </row>
    <row r="238" spans="1:2" ht="15.75" thickBot="1">
      <c r="A238" s="66"/>
      <c r="B238" s="66"/>
    </row>
    <row r="239" spans="1:2" ht="15.75" thickBot="1">
      <c r="A239" s="66"/>
      <c r="B239" s="66"/>
    </row>
    <row r="240" spans="1:2" ht="15.75" thickBot="1">
      <c r="A240" s="66"/>
      <c r="B240" s="66"/>
    </row>
    <row r="241" spans="1:2" ht="15.75" thickBot="1">
      <c r="A241" s="66"/>
      <c r="B241" s="66"/>
    </row>
    <row r="242" spans="1:2" ht="15.75" thickBot="1">
      <c r="A242" s="66"/>
      <c r="B242" s="66"/>
    </row>
    <row r="243" spans="1:2" ht="15.75" thickBot="1">
      <c r="A243" s="66"/>
      <c r="B243" s="66"/>
    </row>
    <row r="244" spans="1:2" ht="15.75" thickBot="1">
      <c r="A244" s="66"/>
      <c r="B244" s="66"/>
    </row>
    <row r="245" spans="1:2" ht="15.75" thickBot="1">
      <c r="A245" s="66"/>
      <c r="B245" s="66"/>
    </row>
    <row r="246" spans="1:2" ht="15.75" thickBot="1">
      <c r="A246" s="66"/>
      <c r="B246" s="66"/>
    </row>
    <row r="247" spans="1:2" ht="15.75" thickBot="1">
      <c r="A247" s="66"/>
      <c r="B247" s="66"/>
    </row>
    <row r="248" spans="1:2" ht="15.75" thickBot="1">
      <c r="A248" s="66"/>
      <c r="B248" s="66"/>
    </row>
    <row r="249" spans="1:2" ht="15.75" thickBot="1">
      <c r="A249" s="66"/>
      <c r="B249" s="66"/>
    </row>
    <row r="250" spans="1:2" ht="15.75" thickBot="1">
      <c r="A250" s="66"/>
      <c r="B250" s="66"/>
    </row>
    <row r="251" spans="1:2" ht="15.75" thickBot="1">
      <c r="A251" s="66"/>
      <c r="B251" s="66"/>
    </row>
    <row r="252" spans="1:2" ht="15.75" thickBot="1">
      <c r="A252" s="66"/>
      <c r="B252" s="66"/>
    </row>
    <row r="253" spans="1:2" ht="15.75" thickBot="1">
      <c r="A253" s="66"/>
      <c r="B253" s="66"/>
    </row>
    <row r="254" spans="1:2" ht="15.75" thickBot="1">
      <c r="A254" s="66"/>
      <c r="B254" s="66"/>
    </row>
    <row r="255" spans="1:2" ht="15.75" thickBot="1">
      <c r="A255" s="66"/>
      <c r="B255" s="66"/>
    </row>
    <row r="256" spans="1:2" ht="15.75" thickBot="1">
      <c r="A256" s="66"/>
      <c r="B256" s="66"/>
    </row>
    <row r="257" spans="1:2" ht="15.75" thickBot="1">
      <c r="A257" s="66"/>
      <c r="B257" s="66"/>
    </row>
    <row r="258" spans="1:2" ht="15.75" thickBot="1">
      <c r="A258" s="66"/>
      <c r="B258" s="66"/>
    </row>
    <row r="259" spans="1:2" ht="15.75" thickBot="1">
      <c r="A259" s="66"/>
      <c r="B259" s="66"/>
    </row>
    <row r="260" spans="1:2" ht="15.75" thickBot="1">
      <c r="A260" s="66"/>
      <c r="B260" s="66"/>
    </row>
    <row r="261" spans="1:2" ht="15.75" thickBot="1">
      <c r="A261" s="66"/>
      <c r="B261" s="66"/>
    </row>
    <row r="262" spans="1:2" ht="15.75" thickBot="1">
      <c r="A262" s="66"/>
      <c r="B262" s="66"/>
    </row>
    <row r="263" spans="1:2" ht="15.75" thickBot="1">
      <c r="A263" s="66"/>
      <c r="B263" s="66"/>
    </row>
    <row r="264" spans="1:2" ht="15.75" thickBot="1">
      <c r="A264" s="66"/>
      <c r="B264" s="66"/>
    </row>
    <row r="265" spans="1:2" ht="15.75" thickBot="1">
      <c r="A265" s="66"/>
      <c r="B265" s="66"/>
    </row>
    <row r="266" spans="1:2" ht="15.75" thickBot="1">
      <c r="A266" s="66"/>
      <c r="B266" s="66"/>
    </row>
    <row r="267" spans="1:2" ht="15.75" thickBot="1">
      <c r="A267" s="66"/>
      <c r="B267" s="66"/>
    </row>
    <row r="268" spans="1:2" ht="15.75" thickBot="1">
      <c r="A268" s="66"/>
      <c r="B268" s="66"/>
    </row>
    <row r="269" spans="1:2" ht="15.75" thickBot="1">
      <c r="A269" s="66"/>
      <c r="B269" s="66"/>
    </row>
    <row r="270" spans="1:2" ht="15.75" thickBot="1">
      <c r="A270" s="66"/>
      <c r="B270" s="66"/>
    </row>
    <row r="271" spans="1:2" ht="15.75" thickBot="1">
      <c r="A271" s="66"/>
      <c r="B271" s="66"/>
    </row>
    <row r="272" spans="1:2" ht="15.75" thickBot="1">
      <c r="A272" s="66"/>
      <c r="B272" s="66"/>
    </row>
    <row r="273" spans="1:2" ht="15.75" thickBot="1">
      <c r="A273" s="66"/>
      <c r="B273" s="66"/>
    </row>
    <row r="274" spans="1:2" ht="15.75" thickBot="1">
      <c r="A274" s="66"/>
      <c r="B274" s="66"/>
    </row>
    <row r="275" spans="1:2" ht="15.75" thickBot="1">
      <c r="A275" s="66"/>
      <c r="B275" s="66"/>
    </row>
    <row r="276" spans="1:2" ht="15.75" thickBot="1">
      <c r="A276" s="66"/>
      <c r="B276" s="66"/>
    </row>
    <row r="277" spans="1:2" ht="15.75" thickBot="1">
      <c r="A277" s="66"/>
      <c r="B277" s="66"/>
    </row>
    <row r="278" spans="1:2" ht="15.75" thickBot="1">
      <c r="A278" s="66"/>
      <c r="B278" s="66"/>
    </row>
    <row r="279" spans="1:2" ht="15.75" thickBot="1">
      <c r="A279" s="66"/>
      <c r="B279" s="66"/>
    </row>
    <row r="280" spans="1:2" ht="15.75" thickBot="1">
      <c r="A280" s="66"/>
      <c r="B280" s="66"/>
    </row>
    <row r="281" spans="1:2" ht="15.75" thickBot="1">
      <c r="A281" s="66"/>
      <c r="B281" s="66"/>
    </row>
    <row r="282" spans="1:2" ht="15.75" thickBot="1">
      <c r="A282" s="66"/>
      <c r="B282" s="66"/>
    </row>
    <row r="283" spans="1:2" ht="15.75" thickBot="1">
      <c r="A283" s="66"/>
      <c r="B283" s="66"/>
    </row>
    <row r="284" spans="1:2" ht="15.75" thickBot="1">
      <c r="A284" s="66"/>
      <c r="B284" s="66"/>
    </row>
    <row r="285" spans="1:2" ht="15.75" thickBot="1">
      <c r="A285" s="66"/>
      <c r="B285" s="66"/>
    </row>
    <row r="286" spans="1:2" ht="15.75" thickBot="1">
      <c r="A286" s="66"/>
      <c r="B286" s="66"/>
    </row>
    <row r="287" spans="1:2" ht="15.75" thickBot="1">
      <c r="A287" s="66"/>
      <c r="B287" s="66"/>
    </row>
    <row r="288" spans="1:2" ht="15.75" thickBot="1">
      <c r="A288" s="66"/>
      <c r="B288" s="66"/>
    </row>
    <row r="289" spans="1:2" ht="15.75" thickBot="1">
      <c r="A289" s="66"/>
      <c r="B289" s="66"/>
    </row>
    <row r="290" spans="1:2" ht="15.75" thickBot="1">
      <c r="A290" s="66"/>
      <c r="B290" s="66"/>
    </row>
    <row r="291" spans="1:2" ht="15.75" thickBot="1">
      <c r="A291" s="66"/>
      <c r="B291" s="66"/>
    </row>
    <row r="292" spans="1:2" ht="15.75" thickBot="1">
      <c r="A292" s="66"/>
      <c r="B292" s="66"/>
    </row>
    <row r="293" spans="1:2" ht="15.75" thickBot="1">
      <c r="A293" s="66"/>
      <c r="B293" s="66"/>
    </row>
    <row r="294" spans="1:2" ht="15.75" thickBot="1">
      <c r="A294" s="66"/>
      <c r="B294" s="66"/>
    </row>
    <row r="295" spans="1:2" ht="15.75" thickBot="1">
      <c r="A295" s="66"/>
      <c r="B295" s="66"/>
    </row>
    <row r="296" spans="1:2" ht="15.75" thickBot="1">
      <c r="A296" s="66"/>
      <c r="B296" s="66"/>
    </row>
    <row r="297" spans="1:2" ht="15.75" thickBot="1">
      <c r="A297" s="66"/>
      <c r="B297" s="66"/>
    </row>
    <row r="298" spans="1:2" ht="15.75" thickBot="1">
      <c r="A298" s="66"/>
      <c r="B298" s="66"/>
    </row>
    <row r="299" spans="1:2" ht="15.75" thickBot="1">
      <c r="A299" s="66"/>
      <c r="B299" s="66"/>
    </row>
    <row r="300" spans="1:2" ht="15.75" thickBot="1">
      <c r="A300" s="66"/>
      <c r="B300" s="66"/>
    </row>
    <row r="301" spans="1:2" ht="15.75" thickBot="1">
      <c r="A301" s="66"/>
      <c r="B301" s="66"/>
    </row>
    <row r="302" spans="1:2" ht="15.75" thickBot="1">
      <c r="A302" s="66"/>
      <c r="B302" s="66"/>
    </row>
    <row r="303" spans="1:2" ht="15.75" thickBot="1">
      <c r="A303" s="66"/>
      <c r="B303" s="66"/>
    </row>
    <row r="304" spans="1:2" ht="15.75" thickBot="1">
      <c r="A304" s="66"/>
      <c r="B304" s="66"/>
    </row>
    <row r="305" spans="1:2" ht="15.75" thickBot="1">
      <c r="A305" s="66"/>
      <c r="B305" s="66"/>
    </row>
    <row r="306" spans="1:2" ht="15.75" thickBot="1">
      <c r="A306" s="66"/>
      <c r="B306" s="66"/>
    </row>
    <row r="307" spans="1:2" ht="15.75" thickBot="1">
      <c r="A307" s="66"/>
      <c r="B307" s="66"/>
    </row>
    <row r="308" spans="1:2" ht="15.75" thickBot="1">
      <c r="A308" s="66"/>
      <c r="B308" s="66"/>
    </row>
    <row r="309" spans="1:2" ht="15.75" thickBot="1">
      <c r="A309" s="66"/>
      <c r="B309" s="66"/>
    </row>
    <row r="310" spans="1:2" ht="15.75" thickBot="1">
      <c r="A310" s="66"/>
      <c r="B310" s="66"/>
    </row>
    <row r="311" spans="1:2" ht="15.75" thickBot="1">
      <c r="A311" s="66"/>
      <c r="B311" s="66"/>
    </row>
    <row r="312" spans="1:2" ht="15.75" thickBot="1">
      <c r="A312" s="66"/>
      <c r="B312" s="66"/>
    </row>
    <row r="313" spans="1:2" ht="15.75" thickBot="1">
      <c r="A313" s="66"/>
      <c r="B313" s="66"/>
    </row>
    <row r="314" spans="1:2" ht="15.75" thickBot="1">
      <c r="A314" s="66"/>
      <c r="B314" s="66"/>
    </row>
    <row r="315" spans="1:2" ht="15.75" thickBot="1">
      <c r="A315" s="66"/>
      <c r="B315" s="66"/>
    </row>
    <row r="316" spans="1:2" ht="15.75" thickBot="1">
      <c r="A316" s="66"/>
      <c r="B316" s="66"/>
    </row>
    <row r="317" spans="1:2" ht="15.75" thickBot="1">
      <c r="A317" s="66"/>
      <c r="B317" s="66"/>
    </row>
    <row r="318" spans="1:2" ht="15.75" thickBot="1">
      <c r="A318" s="66"/>
      <c r="B318" s="66"/>
    </row>
    <row r="319" spans="1:2" ht="15.75" thickBot="1">
      <c r="A319" s="66"/>
      <c r="B319" s="66"/>
    </row>
    <row r="320" spans="1:2" ht="15.75" thickBot="1">
      <c r="A320" s="66"/>
      <c r="B320" s="66"/>
    </row>
    <row r="321" spans="1:2" ht="15.75" thickBot="1">
      <c r="A321" s="66"/>
      <c r="B321" s="66"/>
    </row>
    <row r="322" spans="1:2" ht="15.75" thickBot="1">
      <c r="A322" s="66"/>
      <c r="B322" s="66"/>
    </row>
    <row r="323" spans="1:2" ht="15.75" thickBot="1">
      <c r="A323" s="66"/>
      <c r="B323" s="66"/>
    </row>
    <row r="324" spans="1:2" ht="15.75" thickBot="1">
      <c r="A324" s="66"/>
      <c r="B324" s="66"/>
    </row>
    <row r="325" spans="1:2" ht="15.75" thickBot="1">
      <c r="A325" s="66"/>
      <c r="B325" s="66"/>
    </row>
    <row r="326" spans="1:2" ht="15.75" thickBot="1">
      <c r="A326" s="66"/>
      <c r="B326" s="66"/>
    </row>
    <row r="327" spans="1:2" ht="15.75" thickBot="1">
      <c r="A327" s="66"/>
      <c r="B327" s="66"/>
    </row>
    <row r="328" spans="1:2" ht="15.75" thickBot="1">
      <c r="A328" s="66"/>
      <c r="B328" s="66"/>
    </row>
    <row r="329" spans="1:2" ht="15.75" thickBot="1">
      <c r="A329" s="66"/>
      <c r="B329" s="66"/>
    </row>
    <row r="330" spans="1:2" ht="15.75" thickBot="1">
      <c r="A330" s="66"/>
      <c r="B330" s="66"/>
    </row>
    <row r="331" spans="1:2" ht="15.75" thickBot="1">
      <c r="A331" s="66"/>
      <c r="B331" s="66"/>
    </row>
    <row r="332" spans="1:2" ht="15.75" thickBot="1">
      <c r="A332" s="66"/>
      <c r="B332" s="66"/>
    </row>
    <row r="333" spans="1:2" ht="15.75" thickBot="1">
      <c r="A333" s="66"/>
      <c r="B333" s="66"/>
    </row>
    <row r="334" spans="1:2" ht="15.75" thickBot="1">
      <c r="A334" s="66"/>
      <c r="B334" s="66"/>
    </row>
    <row r="335" spans="1:2" ht="15.75" thickBot="1">
      <c r="A335" s="66"/>
      <c r="B335" s="66"/>
    </row>
    <row r="336" spans="1:2" ht="15.75" thickBot="1">
      <c r="A336" s="66"/>
      <c r="B336" s="66"/>
    </row>
    <row r="337" spans="1:2" ht="15.75" thickBot="1">
      <c r="A337" s="66"/>
      <c r="B337" s="66"/>
    </row>
    <row r="338" spans="1:2" ht="15.75" thickBot="1">
      <c r="A338" s="66"/>
      <c r="B338" s="66"/>
    </row>
    <row r="339" spans="1:2" ht="15.75" thickBot="1">
      <c r="A339" s="66"/>
      <c r="B339" s="66"/>
    </row>
    <row r="340" spans="1:2" ht="15.75" thickBot="1">
      <c r="A340" s="66"/>
      <c r="B340" s="66"/>
    </row>
    <row r="341" spans="1:2" ht="15.75" thickBot="1">
      <c r="A341" s="66"/>
      <c r="B341" s="66"/>
    </row>
    <row r="342" spans="1:2" ht="15.75" thickBot="1">
      <c r="A342" s="66"/>
      <c r="B342" s="66"/>
    </row>
    <row r="343" spans="1:2" ht="15.75" thickBot="1">
      <c r="A343" s="66"/>
      <c r="B343" s="66"/>
    </row>
    <row r="344" spans="1:2" ht="15.75" thickBot="1">
      <c r="A344" s="66"/>
      <c r="B344" s="66"/>
    </row>
    <row r="345" spans="1:2" ht="15.75" thickBot="1">
      <c r="A345" s="66"/>
      <c r="B345" s="66"/>
    </row>
    <row r="346" spans="1:2" ht="15.75" thickBot="1">
      <c r="A346" s="66"/>
      <c r="B346" s="66"/>
    </row>
    <row r="347" spans="1:2" ht="15.75" thickBot="1">
      <c r="A347" s="66"/>
      <c r="B347" s="66"/>
    </row>
    <row r="348" spans="1:2" ht="15.75" thickBot="1">
      <c r="A348" s="66"/>
      <c r="B348" s="66"/>
    </row>
    <row r="349" spans="1:2" ht="15.75" thickBot="1">
      <c r="A349" s="66"/>
      <c r="B349" s="66"/>
    </row>
    <row r="350" spans="1:2" ht="15.75" thickBot="1">
      <c r="A350" s="66"/>
      <c r="B350" s="66"/>
    </row>
    <row r="351" spans="1:2" ht="15.75" thickBot="1">
      <c r="A351" s="66"/>
      <c r="B351" s="66"/>
    </row>
    <row r="352" spans="1:2" ht="15.75" thickBot="1">
      <c r="A352" s="66"/>
      <c r="B352" s="66"/>
    </row>
    <row r="353" spans="1:2" ht="15.75" thickBot="1">
      <c r="A353" s="66"/>
      <c r="B353" s="66"/>
    </row>
    <row r="354" spans="1:2" ht="15.75" thickBot="1">
      <c r="A354" s="66"/>
      <c r="B354" s="66"/>
    </row>
    <row r="355" spans="1:2" ht="15.75" thickBot="1">
      <c r="A355" s="66"/>
      <c r="B355" s="66"/>
    </row>
    <row r="356" spans="1:2" ht="15.75" thickBot="1">
      <c r="A356" s="66"/>
      <c r="B356" s="66"/>
    </row>
    <row r="357" spans="1:2" ht="15.75" thickBot="1">
      <c r="A357" s="66"/>
      <c r="B357" s="66"/>
    </row>
    <row r="358" spans="1:2" ht="15.75" thickBot="1">
      <c r="A358" s="66"/>
      <c r="B358" s="66"/>
    </row>
    <row r="359" spans="1:2" ht="15.75" thickBot="1">
      <c r="A359" s="66"/>
      <c r="B359" s="66"/>
    </row>
    <row r="360" spans="1:2" ht="15.75" thickBot="1">
      <c r="A360" s="66"/>
      <c r="B360" s="66"/>
    </row>
    <row r="361" spans="1:2" ht="15.75" thickBot="1">
      <c r="A361" s="66"/>
      <c r="B361" s="66"/>
    </row>
    <row r="362" spans="1:2" ht="15.75" thickBot="1">
      <c r="A362" s="66"/>
      <c r="B362" s="66"/>
    </row>
    <row r="363" spans="1:2" ht="15.75" thickBot="1">
      <c r="A363" s="66"/>
      <c r="B363" s="66"/>
    </row>
    <row r="364" spans="1:2" ht="15.75" thickBot="1">
      <c r="A364" s="66"/>
      <c r="B364" s="66"/>
    </row>
    <row r="365" spans="1:2" ht="15.75" thickBot="1">
      <c r="A365" s="66"/>
      <c r="B365" s="66"/>
    </row>
    <row r="366" spans="1:2" ht="15.75" thickBot="1">
      <c r="A366" s="66"/>
      <c r="B366" s="66"/>
    </row>
    <row r="367" spans="1:2" ht="15.75" thickBot="1">
      <c r="A367" s="66"/>
      <c r="B367" s="66"/>
    </row>
    <row r="368" spans="1:2" ht="15.75" thickBot="1">
      <c r="A368" s="66"/>
      <c r="B368" s="66"/>
    </row>
    <row r="369" spans="1:2" ht="15.75" thickBot="1">
      <c r="A369" s="66"/>
      <c r="B369" s="66"/>
    </row>
    <row r="370" spans="1:2" ht="15.75" thickBot="1">
      <c r="A370" s="66"/>
      <c r="B370" s="66"/>
    </row>
    <row r="371" spans="1:2" ht="15.75" thickBot="1">
      <c r="A371" s="66"/>
      <c r="B371" s="66"/>
    </row>
    <row r="372" spans="1:2" ht="15.75" thickBot="1">
      <c r="A372" s="66"/>
      <c r="B372" s="66"/>
    </row>
    <row r="373" spans="1:2" ht="15.75" thickBot="1">
      <c r="A373" s="66"/>
      <c r="B373" s="66"/>
    </row>
    <row r="374" spans="1:2" ht="15.75" thickBot="1">
      <c r="A374" s="66"/>
      <c r="B374" s="66"/>
    </row>
    <row r="375" spans="1:2" ht="15.75" thickBot="1">
      <c r="A375" s="66"/>
      <c r="B375" s="66"/>
    </row>
    <row r="376" spans="1:2" ht="15.75" thickBot="1">
      <c r="A376" s="66"/>
      <c r="B376" s="66"/>
    </row>
    <row r="377" spans="1:2" ht="15.75" thickBot="1">
      <c r="A377" s="66"/>
      <c r="B377" s="66"/>
    </row>
    <row r="378" spans="1:2" ht="15.75" thickBot="1">
      <c r="A378" s="66"/>
      <c r="B378" s="66"/>
    </row>
    <row r="379" spans="1:2" ht="15.75" thickBot="1">
      <c r="A379" s="66"/>
      <c r="B379" s="66"/>
    </row>
    <row r="380" spans="1:2" ht="15.75" thickBot="1">
      <c r="A380" s="66"/>
      <c r="B380" s="66"/>
    </row>
    <row r="381" spans="1:2" ht="15.75" thickBot="1">
      <c r="A381" s="66"/>
      <c r="B381" s="66"/>
    </row>
    <row r="382" spans="1:2" ht="15.75" thickBot="1">
      <c r="A382" s="66"/>
      <c r="B382" s="66"/>
    </row>
    <row r="383" spans="1:2" ht="15.75" thickBot="1">
      <c r="A383" s="66"/>
      <c r="B383" s="66"/>
    </row>
    <row r="384" spans="1:2" ht="15.75" thickBot="1">
      <c r="A384" s="66"/>
      <c r="B384" s="66"/>
    </row>
    <row r="385" spans="1:2" ht="15.75" thickBot="1">
      <c r="A385" s="66"/>
      <c r="B385" s="66"/>
    </row>
    <row r="386" spans="1:2" ht="15.75" thickBot="1">
      <c r="A386" s="66"/>
      <c r="B386" s="66"/>
    </row>
    <row r="387" spans="1:2" ht="15.75" thickBot="1">
      <c r="A387" s="66"/>
      <c r="B387" s="66"/>
    </row>
    <row r="388" spans="1:2" ht="15.75" thickBot="1">
      <c r="A388" s="66"/>
      <c r="B388" s="66"/>
    </row>
    <row r="389" spans="1:2" ht="15.75" thickBot="1">
      <c r="A389" s="66"/>
      <c r="B389" s="66"/>
    </row>
    <row r="390" spans="1:2" ht="15.75" thickBot="1">
      <c r="A390" s="66"/>
      <c r="B390" s="66"/>
    </row>
    <row r="391" spans="1:2" ht="15.75" thickBot="1">
      <c r="A391" s="66"/>
      <c r="B391" s="66"/>
    </row>
    <row r="392" spans="1:2" ht="15.75" thickBot="1">
      <c r="A392" s="66"/>
      <c r="B392" s="66"/>
    </row>
    <row r="393" spans="1:2" ht="15.75" thickBot="1">
      <c r="A393" s="66"/>
      <c r="B393" s="66"/>
    </row>
    <row r="394" spans="1:2" ht="15.75" thickBot="1">
      <c r="A394" s="66"/>
      <c r="B394" s="66"/>
    </row>
    <row r="395" spans="1:2" ht="15.75" thickBot="1">
      <c r="A395" s="66"/>
      <c r="B395" s="66"/>
    </row>
    <row r="396" spans="1:2" ht="15.75" thickBot="1">
      <c r="A396" s="66"/>
      <c r="B396" s="66"/>
    </row>
    <row r="397" spans="1:2" ht="15.75" thickBot="1">
      <c r="A397" s="66"/>
      <c r="B397" s="66"/>
    </row>
    <row r="398" spans="1:2" ht="15.75" thickBot="1">
      <c r="A398" s="66"/>
      <c r="B398" s="66"/>
    </row>
    <row r="399" spans="1:2" ht="15.75" thickBot="1">
      <c r="A399" s="66"/>
      <c r="B399" s="66"/>
    </row>
    <row r="400" spans="1:2" ht="15.75" thickBot="1">
      <c r="A400" s="66"/>
      <c r="B400" s="66"/>
    </row>
    <row r="401" spans="1:2" ht="15.75" thickBot="1">
      <c r="A401" s="66"/>
      <c r="B401" s="66"/>
    </row>
    <row r="402" spans="1:2" ht="15.75" thickBot="1">
      <c r="A402" s="66"/>
      <c r="B402" s="66"/>
    </row>
    <row r="403" spans="1:2" ht="15.75" thickBot="1">
      <c r="A403" s="66"/>
      <c r="B403" s="66"/>
    </row>
    <row r="404" spans="1:2" ht="15.75" thickBot="1">
      <c r="A404" s="66"/>
      <c r="B404" s="66"/>
    </row>
    <row r="405" spans="1:2" ht="15.75" thickBot="1">
      <c r="A405" s="66"/>
      <c r="B405" s="66"/>
    </row>
    <row r="406" spans="1:2" ht="15.75" thickBot="1">
      <c r="A406" s="66"/>
      <c r="B406" s="66"/>
    </row>
    <row r="407" spans="1:2" ht="15.75" thickBot="1">
      <c r="A407" s="66"/>
      <c r="B407" s="66"/>
    </row>
    <row r="408" spans="1:2" ht="15.75" thickBot="1">
      <c r="A408" s="66"/>
      <c r="B408" s="66"/>
    </row>
    <row r="409" spans="1:2" ht="15.75" thickBot="1">
      <c r="A409" s="66"/>
      <c r="B409" s="66"/>
    </row>
    <row r="410" spans="1:2" ht="15.75" thickBot="1">
      <c r="A410" s="66"/>
      <c r="B410" s="66"/>
    </row>
    <row r="411" spans="1:2" ht="15.75" thickBot="1">
      <c r="A411" s="66"/>
      <c r="B411" s="66"/>
    </row>
    <row r="412" spans="1:2" ht="15.75" thickBot="1">
      <c r="A412" s="66"/>
      <c r="B412" s="66"/>
    </row>
    <row r="413" spans="1:2" ht="15.75" thickBot="1">
      <c r="A413" s="66"/>
      <c r="B413" s="66"/>
    </row>
    <row r="414" spans="1:2" ht="15.75" thickBot="1">
      <c r="A414" s="66"/>
      <c r="B414" s="66"/>
    </row>
    <row r="415" spans="1:2" ht="15.75" thickBot="1">
      <c r="A415" s="66"/>
      <c r="B415" s="66"/>
    </row>
    <row r="416" spans="1:2" ht="15.75" thickBot="1">
      <c r="A416" s="66"/>
      <c r="B416" s="66"/>
    </row>
    <row r="417" spans="1:2" ht="15.75" thickBot="1">
      <c r="A417" s="66"/>
      <c r="B417" s="66"/>
    </row>
    <row r="418" spans="1:2" ht="15.75" thickBot="1">
      <c r="A418" s="66"/>
      <c r="B418" s="66"/>
    </row>
    <row r="419" spans="1:2" ht="15.75" thickBot="1">
      <c r="A419" s="66"/>
      <c r="B419" s="66"/>
    </row>
    <row r="420" spans="1:2" ht="15.75" thickBot="1">
      <c r="A420" s="66"/>
      <c r="B420" s="66"/>
    </row>
    <row r="421" spans="1:2" ht="15.75" thickBot="1">
      <c r="A421" s="66"/>
      <c r="B421" s="66"/>
    </row>
    <row r="422" spans="1:2" ht="15.75" thickBot="1">
      <c r="A422" s="66"/>
      <c r="B422" s="66"/>
    </row>
    <row r="423" spans="1:2" ht="15.75" thickBot="1">
      <c r="A423" s="66"/>
      <c r="B423" s="66"/>
    </row>
    <row r="424" spans="1:2" ht="15.75" thickBot="1">
      <c r="A424" s="66"/>
      <c r="B424" s="66"/>
    </row>
    <row r="425" spans="1:2" ht="15.75" thickBot="1">
      <c r="A425" s="66"/>
      <c r="B425" s="66"/>
    </row>
    <row r="426" spans="1:2" ht="15.75" thickBot="1">
      <c r="A426" s="66"/>
      <c r="B426" s="66"/>
    </row>
    <row r="427" spans="1:2" ht="15.75" thickBot="1">
      <c r="A427" s="66"/>
      <c r="B427" s="66"/>
    </row>
    <row r="428" spans="1:2" ht="15.75" thickBot="1">
      <c r="A428" s="66"/>
      <c r="B428" s="66"/>
    </row>
    <row r="429" spans="1:2" ht="15.75" thickBot="1">
      <c r="A429" s="66"/>
      <c r="B429" s="66"/>
    </row>
    <row r="430" spans="1:2" ht="15.75" thickBot="1">
      <c r="A430" s="66"/>
      <c r="B430" s="66"/>
    </row>
    <row r="431" spans="1:2" ht="15.75" thickBot="1">
      <c r="A431" s="66"/>
      <c r="B431" s="66"/>
    </row>
    <row r="432" spans="1:2" ht="15.75" thickBot="1">
      <c r="A432" s="66"/>
      <c r="B432" s="66"/>
    </row>
    <row r="433" spans="1:2" ht="15.75" thickBot="1">
      <c r="A433" s="66"/>
      <c r="B433" s="66"/>
    </row>
    <row r="434" spans="1:2" ht="15.75" thickBot="1">
      <c r="A434" s="66"/>
      <c r="B434" s="66"/>
    </row>
    <row r="435" spans="1:2" ht="15.75" thickBot="1">
      <c r="A435" s="66"/>
      <c r="B435" s="66"/>
    </row>
    <row r="436" spans="1:2" ht="15.75" thickBot="1">
      <c r="A436" s="66"/>
      <c r="B436" s="66"/>
    </row>
    <row r="437" spans="1:2" ht="15.75" thickBot="1">
      <c r="A437" s="66"/>
      <c r="B437" s="66"/>
    </row>
    <row r="438" spans="1:2" ht="15.75" thickBot="1">
      <c r="A438" s="66"/>
      <c r="B438" s="66"/>
    </row>
    <row r="439" spans="1:2" ht="15.75" thickBot="1">
      <c r="A439" s="66"/>
      <c r="B439" s="66"/>
    </row>
    <row r="440" spans="1:2" ht="15.75" thickBot="1">
      <c r="A440" s="66"/>
      <c r="B440" s="66"/>
    </row>
    <row r="441" spans="1:2" ht="15.75" thickBot="1">
      <c r="A441" s="66"/>
      <c r="B441" s="66"/>
    </row>
    <row r="442" spans="1:2" ht="15.75" thickBot="1">
      <c r="A442" s="66"/>
      <c r="B442" s="66"/>
    </row>
    <row r="443" spans="1:2" ht="15.75" thickBot="1">
      <c r="A443" s="66"/>
      <c r="B443" s="66"/>
    </row>
    <row r="444" spans="1:2" ht="15.75" thickBot="1">
      <c r="A444" s="66"/>
      <c r="B444" s="66"/>
    </row>
    <row r="445" spans="1:2" ht="15.75" thickBot="1">
      <c r="A445" s="66"/>
      <c r="B445" s="66"/>
    </row>
    <row r="446" spans="1:2" ht="15.75" thickBot="1">
      <c r="A446" s="66"/>
      <c r="B446" s="66"/>
    </row>
    <row r="447" spans="1:2" ht="15.75" thickBot="1">
      <c r="A447" s="66"/>
      <c r="B447" s="66"/>
    </row>
    <row r="448" spans="1:2" ht="15.75" thickBot="1">
      <c r="A448" s="66"/>
      <c r="B448" s="66"/>
    </row>
    <row r="449" spans="1:2" ht="15.75" thickBot="1">
      <c r="A449" s="66"/>
      <c r="B449" s="66"/>
    </row>
    <row r="450" spans="1:2" ht="15.75" thickBot="1">
      <c r="A450" s="66"/>
      <c r="B450" s="66"/>
    </row>
    <row r="451" spans="1:2" ht="15.75" thickBot="1">
      <c r="A451" s="66"/>
      <c r="B451" s="66"/>
    </row>
    <row r="452" spans="1:2" ht="15.75" thickBot="1">
      <c r="A452" s="66"/>
      <c r="B452" s="66"/>
    </row>
    <row r="453" spans="1:2" ht="15.75" thickBot="1">
      <c r="A453" s="66"/>
      <c r="B453" s="66"/>
    </row>
    <row r="454" spans="1:2" ht="15.75" thickBot="1">
      <c r="A454" s="66"/>
      <c r="B454" s="66"/>
    </row>
    <row r="455" spans="1:2" ht="15.75" thickBot="1">
      <c r="A455" s="66"/>
      <c r="B455" s="66"/>
    </row>
    <row r="456" spans="1:2" ht="15.75" thickBot="1">
      <c r="A456" s="66"/>
      <c r="B456" s="66"/>
    </row>
    <row r="457" spans="1:2" ht="15.75" thickBot="1">
      <c r="A457" s="66"/>
      <c r="B457" s="66"/>
    </row>
    <row r="458" spans="1:2" ht="15.75" thickBot="1">
      <c r="A458" s="66"/>
      <c r="B458" s="66"/>
    </row>
    <row r="459" spans="1:2" ht="15.75" thickBot="1">
      <c r="A459" s="66"/>
      <c r="B459" s="66"/>
    </row>
    <row r="460" spans="1:2" ht="15.75" thickBot="1">
      <c r="A460" s="66"/>
      <c r="B460" s="66"/>
    </row>
    <row r="461" spans="1:2" ht="15.75" thickBot="1">
      <c r="A461" s="66"/>
      <c r="B461" s="66"/>
    </row>
    <row r="462" spans="1:2" ht="15.75" thickBot="1">
      <c r="A462" s="66"/>
      <c r="B462" s="66"/>
    </row>
    <row r="463" spans="1:2" ht="15.75" thickBot="1">
      <c r="A463" s="66"/>
      <c r="B463" s="66"/>
    </row>
    <row r="464" spans="1:2" ht="15.75" thickBot="1">
      <c r="A464" s="66"/>
      <c r="B464" s="66"/>
    </row>
    <row r="465" spans="1:2" ht="15.75" thickBot="1">
      <c r="A465" s="66"/>
      <c r="B465" s="66"/>
    </row>
    <row r="466" spans="1:2" ht="15.75" thickBot="1">
      <c r="A466" s="66"/>
      <c r="B466" s="66"/>
    </row>
    <row r="467" spans="1:2" ht="15.75" thickBot="1">
      <c r="A467" s="66"/>
      <c r="B467" s="66"/>
    </row>
    <row r="468" spans="1:2" ht="15.75" thickBot="1">
      <c r="A468" s="66"/>
      <c r="B468" s="66"/>
    </row>
    <row r="469" spans="1:2" ht="15.75" thickBot="1">
      <c r="A469" s="66"/>
      <c r="B469" s="66"/>
    </row>
    <row r="470" spans="1:2" ht="15.75" thickBot="1">
      <c r="A470" s="66"/>
      <c r="B470" s="66"/>
    </row>
    <row r="471" spans="1:2" ht="15.75" thickBot="1">
      <c r="A471" s="66"/>
      <c r="B471" s="66"/>
    </row>
    <row r="472" spans="1:2" ht="15.75" thickBot="1">
      <c r="A472" s="66"/>
      <c r="B472" s="66"/>
    </row>
    <row r="473" spans="1:2" ht="15.75" thickBot="1">
      <c r="A473" s="66"/>
      <c r="B473" s="66"/>
    </row>
    <row r="474" spans="1:2" ht="15.75" thickBot="1">
      <c r="A474" s="66"/>
      <c r="B474" s="66"/>
    </row>
    <row r="475" spans="1:2" ht="15.75" thickBot="1">
      <c r="A475" s="66"/>
      <c r="B475" s="66"/>
    </row>
    <row r="476" spans="1:2" ht="15.75" thickBot="1">
      <c r="A476" s="66"/>
      <c r="B476" s="66"/>
    </row>
    <row r="477" spans="1:2" ht="15.75" thickBot="1">
      <c r="A477" s="66"/>
      <c r="B477" s="66"/>
    </row>
    <row r="478" spans="1:2" ht="15.75" thickBot="1">
      <c r="A478" s="66"/>
      <c r="B478" s="66"/>
    </row>
    <row r="479" spans="1:2" ht="15.75" thickBot="1">
      <c r="A479" s="66"/>
      <c r="B479" s="66"/>
    </row>
    <row r="480" spans="1:2" ht="15.75" thickBot="1">
      <c r="A480" s="66"/>
      <c r="B480" s="66"/>
    </row>
    <row r="481" spans="1:2" ht="15.75" thickBot="1">
      <c r="A481" s="66"/>
      <c r="B481" s="66"/>
    </row>
    <row r="482" spans="1:2" ht="15.75" thickBot="1">
      <c r="A482" s="66"/>
      <c r="B482" s="66"/>
    </row>
    <row r="483" spans="1:2" ht="15.75" thickBot="1">
      <c r="A483" s="66"/>
      <c r="B483" s="66"/>
    </row>
    <row r="484" spans="1:2" ht="15.75" thickBot="1">
      <c r="A484" s="66"/>
      <c r="B484" s="66"/>
    </row>
    <row r="485" spans="1:2" ht="15.75" thickBot="1">
      <c r="A485" s="66"/>
      <c r="B485" s="66"/>
    </row>
    <row r="486" spans="1:2" ht="15.75" thickBot="1">
      <c r="A486" s="66"/>
      <c r="B486" s="66"/>
    </row>
    <row r="487" spans="1:2" ht="15.75" thickBot="1">
      <c r="A487" s="66"/>
      <c r="B487" s="66"/>
    </row>
    <row r="488" spans="1:2" ht="15.75" thickBot="1">
      <c r="A488" s="66"/>
      <c r="B488" s="66"/>
    </row>
    <row r="489" spans="1:2" ht="15.75" thickBot="1">
      <c r="A489" s="66"/>
      <c r="B489" s="66"/>
    </row>
    <row r="490" spans="1:2" ht="15.75" thickBot="1">
      <c r="A490" s="66"/>
      <c r="B490" s="66"/>
    </row>
    <row r="491" spans="1:2" ht="15.75" thickBot="1">
      <c r="A491" s="66"/>
      <c r="B491" s="66"/>
    </row>
    <row r="492" spans="1:2" ht="15.75" thickBot="1">
      <c r="A492" s="66"/>
      <c r="B492" s="66"/>
    </row>
    <row r="493" spans="1:2" ht="15.75" thickBot="1">
      <c r="A493" s="66"/>
      <c r="B493" s="66"/>
    </row>
    <row r="494" spans="1:2" ht="15.75" thickBot="1">
      <c r="A494" s="66"/>
      <c r="B494" s="66"/>
    </row>
    <row r="495" spans="1:2" ht="15.75" thickBot="1">
      <c r="A495" s="66"/>
      <c r="B495" s="66"/>
    </row>
    <row r="496" spans="1:2" ht="15.75" thickBot="1">
      <c r="A496" s="66"/>
      <c r="B496" s="66"/>
    </row>
    <row r="497" spans="1:2" ht="15.75" thickBot="1">
      <c r="A497" s="66"/>
      <c r="B497" s="66"/>
    </row>
    <row r="498" spans="1:2" ht="15.75" thickBot="1">
      <c r="A498" s="66"/>
      <c r="B498" s="66"/>
    </row>
    <row r="499" spans="1:2" ht="15.75" thickBot="1">
      <c r="A499" s="66"/>
      <c r="B499" s="66"/>
    </row>
    <row r="500" spans="1:2" ht="15.75" thickBot="1">
      <c r="A500" s="66"/>
      <c r="B500" s="66"/>
    </row>
    <row r="501" spans="1:2" ht="15.75" thickBot="1">
      <c r="A501" s="66"/>
      <c r="B501" s="66"/>
    </row>
    <row r="502" spans="1:2" ht="15.75" thickBot="1">
      <c r="A502" s="66"/>
      <c r="B502" s="66"/>
    </row>
    <row r="503" spans="1:2" ht="15.75" thickBot="1">
      <c r="A503" s="66"/>
      <c r="B503" s="66"/>
    </row>
    <row r="504" spans="1:2" ht="15.75" thickBot="1">
      <c r="A504" s="66"/>
      <c r="B504" s="66"/>
    </row>
    <row r="505" spans="1:2" ht="15.75" thickBot="1">
      <c r="A505" s="66"/>
      <c r="B505" s="66"/>
    </row>
    <row r="506" spans="1:2" ht="15.75" thickBot="1">
      <c r="A506" s="66"/>
      <c r="B506" s="66"/>
    </row>
    <row r="507" spans="1:2" ht="15.75" thickBot="1">
      <c r="A507" s="66"/>
      <c r="B507" s="66"/>
    </row>
    <row r="508" spans="1:2" ht="15.75" thickBot="1">
      <c r="A508" s="66"/>
      <c r="B508" s="66"/>
    </row>
    <row r="509" spans="1:2" ht="15.75" thickBot="1">
      <c r="A509" s="66"/>
      <c r="B509" s="66"/>
    </row>
    <row r="510" spans="1:2" ht="15.75" thickBot="1">
      <c r="A510" s="66"/>
      <c r="B510" s="66"/>
    </row>
    <row r="511" spans="1:2" ht="15.75" thickBot="1">
      <c r="A511" s="66"/>
      <c r="B511" s="66"/>
    </row>
    <row r="512" spans="1:2" ht="15.75" thickBot="1">
      <c r="A512" s="66"/>
      <c r="B512" s="66"/>
    </row>
    <row r="513" spans="1:2" ht="15.75" thickBot="1">
      <c r="A513" s="66"/>
      <c r="B513" s="66"/>
    </row>
    <row r="514" spans="1:2" ht="15.75" thickBot="1">
      <c r="A514" s="66"/>
      <c r="B514" s="66"/>
    </row>
    <row r="515" spans="1:2" ht="15.75" thickBot="1">
      <c r="A515" s="66"/>
      <c r="B515" s="66"/>
    </row>
    <row r="516" spans="1:2" ht="15.75" thickBot="1">
      <c r="A516" s="66"/>
      <c r="B516" s="66"/>
    </row>
    <row r="517" spans="1:2" ht="15.75" thickBot="1">
      <c r="A517" s="66"/>
      <c r="B517" s="66"/>
    </row>
    <row r="518" spans="1:2" ht="15.75" thickBot="1">
      <c r="A518" s="66"/>
      <c r="B518" s="66"/>
    </row>
    <row r="519" spans="1:2" ht="15.75" thickBot="1">
      <c r="A519" s="66"/>
      <c r="B519" s="66"/>
    </row>
    <row r="520" spans="1:2" ht="15.75" thickBot="1">
      <c r="A520" s="66"/>
      <c r="B520" s="66"/>
    </row>
    <row r="521" spans="1:2" ht="15.75" thickBot="1">
      <c r="A521" s="66"/>
      <c r="B521" s="66"/>
    </row>
    <row r="522" spans="1:2" ht="15.75" thickBot="1">
      <c r="A522" s="66"/>
      <c r="B522" s="66"/>
    </row>
    <row r="523" spans="1:2" ht="15.75" thickBot="1">
      <c r="A523" s="66"/>
      <c r="B523" s="66"/>
    </row>
    <row r="524" spans="1:2" ht="15.75" thickBot="1">
      <c r="A524" s="66"/>
      <c r="B524" s="66"/>
    </row>
    <row r="525" spans="1:2" ht="15.75" thickBot="1">
      <c r="A525" s="66"/>
      <c r="B525" s="66"/>
    </row>
    <row r="526" spans="1:2" ht="15.75" thickBot="1">
      <c r="A526" s="66"/>
      <c r="B526" s="66"/>
    </row>
    <row r="527" spans="1:2" ht="15.75" thickBot="1">
      <c r="A527" s="66"/>
      <c r="B527" s="66"/>
    </row>
    <row r="528" spans="1:2" ht="15.75" thickBot="1">
      <c r="A528" s="66"/>
      <c r="B528" s="66"/>
    </row>
    <row r="529" spans="1:2" ht="15.75" thickBot="1">
      <c r="A529" s="66"/>
      <c r="B529" s="66"/>
    </row>
    <row r="530" spans="1:2" ht="15.75" thickBot="1">
      <c r="A530" s="66"/>
      <c r="B530" s="66"/>
    </row>
    <row r="531" spans="1:2" ht="15.75" thickBot="1">
      <c r="A531" s="66"/>
      <c r="B531" s="66"/>
    </row>
    <row r="532" spans="1:2" ht="15.75" thickBot="1">
      <c r="A532" s="66"/>
      <c r="B532" s="66"/>
    </row>
    <row r="533" spans="1:2" ht="15.75" thickBot="1">
      <c r="A533" s="66"/>
      <c r="B533" s="66"/>
    </row>
    <row r="534" spans="1:2" ht="15.75" thickBot="1">
      <c r="A534" s="66"/>
      <c r="B534" s="66"/>
    </row>
    <row r="535" spans="1:2" ht="15.75" thickBot="1">
      <c r="A535" s="66"/>
      <c r="B535" s="66"/>
    </row>
    <row r="536" spans="1:2" ht="15.75" thickBot="1">
      <c r="A536" s="66"/>
      <c r="B536" s="66"/>
    </row>
    <row r="537" spans="1:2" ht="15.75" thickBot="1">
      <c r="A537" s="66"/>
      <c r="B537" s="66"/>
    </row>
    <row r="538" spans="1:2" ht="15.75" thickBot="1">
      <c r="A538" s="66"/>
      <c r="B538" s="66"/>
    </row>
    <row r="539" spans="1:2" ht="15.75" thickBot="1">
      <c r="A539" s="66"/>
      <c r="B539" s="66"/>
    </row>
    <row r="540" spans="1:2" ht="15.75" thickBot="1">
      <c r="A540" s="66"/>
      <c r="B540" s="66"/>
    </row>
    <row r="541" spans="1:2" ht="15.75" thickBot="1">
      <c r="A541" s="66"/>
      <c r="B541" s="66"/>
    </row>
    <row r="542" spans="1:2" ht="15.75" thickBot="1">
      <c r="A542" s="66"/>
      <c r="B542" s="66"/>
    </row>
    <row r="543" spans="1:2" ht="15.75" thickBot="1">
      <c r="A543" s="66"/>
      <c r="B543" s="66"/>
    </row>
    <row r="544" spans="1:2" ht="15.75" thickBot="1">
      <c r="A544" s="66"/>
      <c r="B544" s="66"/>
    </row>
    <row r="545" spans="1:2" ht="15.75" thickBot="1">
      <c r="A545" s="66"/>
      <c r="B545" s="66"/>
    </row>
    <row r="546" spans="1:2" ht="15.75" thickBot="1">
      <c r="A546" s="66"/>
      <c r="B546" s="66"/>
    </row>
    <row r="547" spans="1:2" ht="15.75" thickBot="1">
      <c r="A547" s="66"/>
      <c r="B547" s="66"/>
    </row>
    <row r="548" spans="1:2" ht="15.75" thickBot="1">
      <c r="A548" s="66"/>
      <c r="B548" s="66"/>
    </row>
    <row r="549" spans="1:2" ht="15.75" thickBot="1">
      <c r="A549" s="66"/>
      <c r="B549" s="66"/>
    </row>
    <row r="550" spans="1:2" ht="15.75" thickBot="1">
      <c r="A550" s="66"/>
      <c r="B550" s="66"/>
    </row>
    <row r="551" spans="1:2" ht="15.75" thickBot="1">
      <c r="A551" s="66"/>
      <c r="B551" s="66"/>
    </row>
    <row r="552" spans="1:2" ht="15.75" thickBot="1">
      <c r="A552" s="66"/>
      <c r="B552" s="66"/>
    </row>
    <row r="553" spans="1:2" ht="15.75" thickBot="1">
      <c r="A553" s="66"/>
      <c r="B553" s="66"/>
    </row>
    <row r="554" spans="1:2" ht="15.75" thickBot="1">
      <c r="A554" s="66"/>
      <c r="B554" s="66"/>
    </row>
    <row r="555" spans="1:2" ht="15.75" thickBot="1">
      <c r="A555" s="66"/>
      <c r="B555" s="66"/>
    </row>
    <row r="556" spans="1:2" ht="15.75" thickBot="1">
      <c r="A556" s="66"/>
      <c r="B556" s="66"/>
    </row>
    <row r="557" spans="1:2" ht="15.75" thickBot="1">
      <c r="A557" s="66"/>
      <c r="B557" s="66"/>
    </row>
    <row r="558" spans="1:2" ht="15.75" thickBot="1">
      <c r="A558" s="66"/>
      <c r="B558" s="66"/>
    </row>
    <row r="559" spans="1:2" ht="15.75" thickBot="1">
      <c r="A559" s="66"/>
      <c r="B559" s="66"/>
    </row>
    <row r="560" spans="1:2" ht="15.75" thickBot="1">
      <c r="A560" s="66"/>
      <c r="B560" s="66"/>
    </row>
    <row r="561" spans="1:2" ht="15.75" thickBot="1">
      <c r="A561" s="66"/>
      <c r="B561" s="66"/>
    </row>
    <row r="562" spans="1:2" ht="15.75" thickBot="1">
      <c r="A562" s="66"/>
      <c r="B562" s="66"/>
    </row>
    <row r="563" spans="1:2" ht="15.75" thickBot="1">
      <c r="A563" s="66"/>
      <c r="B563" s="66"/>
    </row>
    <row r="564" spans="1:2" ht="15.75" thickBot="1">
      <c r="A564" s="66"/>
      <c r="B564" s="66"/>
    </row>
    <row r="565" spans="1:2" ht="15.75" thickBot="1">
      <c r="A565" s="66"/>
      <c r="B565" s="66"/>
    </row>
    <row r="566" spans="1:2" ht="15.75" thickBot="1">
      <c r="A566" s="66"/>
      <c r="B566" s="66"/>
    </row>
    <row r="567" spans="1:2" ht="15.75" thickBot="1">
      <c r="A567" s="66"/>
      <c r="B567" s="66"/>
    </row>
    <row r="568" spans="1:2" ht="15.75" thickBot="1">
      <c r="A568" s="66"/>
      <c r="B568" s="66"/>
    </row>
    <row r="569" spans="1:2" ht="15.75" thickBot="1">
      <c r="A569" s="66"/>
      <c r="B569" s="66"/>
    </row>
    <row r="570" spans="1:2" ht="15.75" thickBot="1">
      <c r="A570" s="66"/>
      <c r="B570" s="66"/>
    </row>
    <row r="571" spans="1:2" ht="15.75" thickBot="1">
      <c r="A571" s="66"/>
      <c r="B571" s="66"/>
    </row>
    <row r="572" spans="1:2" ht="15.75" thickBot="1">
      <c r="A572" s="66"/>
      <c r="B572" s="66"/>
    </row>
    <row r="573" spans="1:2" ht="15.75" thickBot="1">
      <c r="A573" s="66"/>
      <c r="B573" s="66"/>
    </row>
    <row r="574" spans="1:2" ht="15.75" thickBot="1">
      <c r="A574" s="66"/>
      <c r="B574" s="66"/>
    </row>
    <row r="575" spans="1:2" ht="15.75" thickBot="1">
      <c r="A575" s="66"/>
      <c r="B575" s="66"/>
    </row>
    <row r="576" spans="1:2" ht="15.75" thickBot="1">
      <c r="A576" s="66"/>
      <c r="B576" s="66"/>
    </row>
    <row r="577" spans="1:2" ht="15.75" thickBot="1">
      <c r="A577" s="66"/>
      <c r="B577" s="66"/>
    </row>
    <row r="578" spans="1:2" ht="15.75" thickBot="1">
      <c r="A578" s="66"/>
      <c r="B578" s="66"/>
    </row>
    <row r="579" spans="1:2" ht="15.75" thickBot="1">
      <c r="A579" s="66"/>
      <c r="B579" s="66"/>
    </row>
    <row r="580" spans="1:2" ht="15.75" thickBot="1">
      <c r="A580" s="66"/>
      <c r="B580" s="66"/>
    </row>
    <row r="581" spans="1:2" ht="15.75" thickBot="1">
      <c r="A581" s="66"/>
      <c r="B581" s="66"/>
    </row>
    <row r="582" spans="1:2" ht="15.75" thickBot="1">
      <c r="A582" s="66"/>
      <c r="B582" s="66"/>
    </row>
    <row r="583" spans="1:2" ht="15.75" thickBot="1">
      <c r="A583" s="66"/>
      <c r="B583" s="66"/>
    </row>
    <row r="584" spans="1:2" ht="15.75" thickBot="1">
      <c r="A584" s="66"/>
      <c r="B584" s="66"/>
    </row>
    <row r="585" spans="1:2" ht="15.75" thickBot="1">
      <c r="A585" s="66"/>
      <c r="B585" s="66"/>
    </row>
    <row r="586" spans="1:2" ht="15.75" thickBot="1">
      <c r="A586" s="66"/>
      <c r="B586" s="66"/>
    </row>
    <row r="587" spans="1:2" ht="15.75" thickBot="1">
      <c r="A587" s="66"/>
      <c r="B587" s="66"/>
    </row>
    <row r="588" spans="1:2" ht="15.75" thickBot="1">
      <c r="A588" s="66"/>
      <c r="B588" s="66"/>
    </row>
    <row r="589" spans="1:2" ht="15.75" thickBot="1">
      <c r="A589" s="66"/>
      <c r="B589" s="66"/>
    </row>
    <row r="590" spans="1:2" ht="15.75" thickBot="1">
      <c r="A590" s="66"/>
      <c r="B590" s="66"/>
    </row>
    <row r="591" spans="1:2" ht="15.75" thickBot="1">
      <c r="A591" s="66"/>
      <c r="B591" s="66"/>
    </row>
    <row r="592" spans="1:2" ht="15.75" thickBot="1">
      <c r="A592" s="66"/>
      <c r="B592" s="66"/>
    </row>
    <row r="593" spans="1:2" ht="15.75" thickBot="1">
      <c r="A593" s="66"/>
      <c r="B593" s="66"/>
    </row>
    <row r="594" spans="1:2" ht="15.75" thickBot="1">
      <c r="A594" s="66"/>
      <c r="B594" s="66"/>
    </row>
    <row r="595" spans="1:2" ht="15.75" thickBot="1">
      <c r="A595" s="66"/>
      <c r="B595" s="66"/>
    </row>
    <row r="596" spans="1:2" ht="15.75" thickBot="1">
      <c r="A596" s="66"/>
      <c r="B596" s="66"/>
    </row>
    <row r="597" spans="1:2" ht="15.75" thickBot="1">
      <c r="A597" s="66"/>
      <c r="B597" s="66"/>
    </row>
    <row r="598" spans="1:2" ht="15.75" thickBot="1">
      <c r="A598" s="66"/>
      <c r="B598" s="66"/>
    </row>
    <row r="599" spans="1:2" ht="15.75" thickBot="1">
      <c r="A599" s="66"/>
      <c r="B599" s="66"/>
    </row>
    <row r="600" spans="1:2" ht="15.75" thickBot="1">
      <c r="A600" s="66"/>
      <c r="B600" s="66"/>
    </row>
    <row r="601" spans="1:2" ht="15.75" thickBot="1">
      <c r="A601" s="66"/>
      <c r="B601" s="66"/>
    </row>
    <row r="602" spans="1:2" ht="15.75" thickBot="1">
      <c r="A602" s="66"/>
      <c r="B602" s="66"/>
    </row>
    <row r="603" spans="1:2" ht="15.75" thickBot="1">
      <c r="A603" s="66"/>
      <c r="B603" s="66"/>
    </row>
    <row r="604" spans="1:2" ht="15.75" thickBot="1">
      <c r="A604" s="66"/>
      <c r="B604" s="66"/>
    </row>
    <row r="605" spans="1:2" ht="15.75" thickBot="1">
      <c r="A605" s="66"/>
      <c r="B605" s="66"/>
    </row>
    <row r="606" spans="1:2" ht="15.75" thickBot="1">
      <c r="A606" s="66"/>
      <c r="B606" s="66"/>
    </row>
    <row r="607" spans="1:2" ht="15.75" thickBot="1">
      <c r="A607" s="66"/>
      <c r="B607" s="66"/>
    </row>
    <row r="608" spans="1:2" ht="15.75" thickBot="1">
      <c r="A608" s="66"/>
      <c r="B608" s="66"/>
    </row>
    <row r="609" spans="1:2" ht="15.75" thickBot="1">
      <c r="A609" s="66"/>
      <c r="B609" s="66"/>
    </row>
    <row r="610" spans="1:2" ht="15.75" thickBot="1">
      <c r="A610" s="66"/>
      <c r="B610" s="66"/>
    </row>
    <row r="611" spans="1:2" ht="15.75" thickBot="1">
      <c r="A611" s="66"/>
      <c r="B611" s="66"/>
    </row>
    <row r="612" spans="1:2" ht="15.75" thickBot="1">
      <c r="A612" s="66"/>
      <c r="B612" s="66"/>
    </row>
    <row r="613" spans="1:2" ht="15.75" thickBot="1">
      <c r="A613" s="66"/>
      <c r="B613" s="66"/>
    </row>
    <row r="614" spans="1:2" ht="15.75" thickBot="1">
      <c r="A614" s="66"/>
      <c r="B614" s="66"/>
    </row>
    <row r="615" spans="1:2" ht="15.75" thickBot="1">
      <c r="A615" s="66"/>
      <c r="B615" s="66"/>
    </row>
    <row r="616" spans="1:2" ht="15.75" thickBot="1">
      <c r="A616" s="66"/>
      <c r="B616" s="66"/>
    </row>
    <row r="617" spans="1:2" ht="15.75" thickBot="1">
      <c r="A617" s="66"/>
      <c r="B617" s="66"/>
    </row>
    <row r="618" spans="1:2" ht="15.75" thickBot="1">
      <c r="A618" s="66"/>
      <c r="B618" s="66"/>
    </row>
    <row r="619" spans="1:2" ht="15.75" thickBot="1">
      <c r="A619" s="66"/>
      <c r="B619" s="66"/>
    </row>
    <row r="620" spans="1:2" ht="15.75" thickBot="1">
      <c r="A620" s="66"/>
      <c r="B620" s="66"/>
    </row>
    <row r="621" spans="1:2" ht="15.75" thickBot="1">
      <c r="A621" s="66"/>
      <c r="B621" s="66"/>
    </row>
    <row r="622" spans="1:2" ht="15.75" thickBot="1">
      <c r="A622" s="66"/>
      <c r="B622" s="66"/>
    </row>
    <row r="623" spans="1:2" ht="15.75" thickBot="1">
      <c r="A623" s="66"/>
      <c r="B623" s="66"/>
    </row>
    <row r="624" spans="1:2" ht="15.75" thickBot="1">
      <c r="A624" s="66"/>
      <c r="B624" s="66"/>
    </row>
    <row r="625" spans="1:2" ht="15.75" thickBot="1">
      <c r="A625" s="66"/>
      <c r="B625" s="66"/>
    </row>
    <row r="626" spans="1:2" ht="15.75" thickBot="1">
      <c r="A626" s="66"/>
      <c r="B626" s="66"/>
    </row>
    <row r="627" spans="1:2" ht="15.75" thickBot="1">
      <c r="A627" s="66"/>
      <c r="B627" s="66"/>
    </row>
    <row r="628" spans="1:2" ht="15.75" thickBot="1">
      <c r="A628" s="66"/>
      <c r="B628" s="66"/>
    </row>
    <row r="629" spans="1:2" ht="15.75" thickBot="1">
      <c r="A629" s="66"/>
      <c r="B629" s="66"/>
    </row>
    <row r="630" spans="1:2" ht="15.75" thickBot="1">
      <c r="A630" s="66"/>
      <c r="B630" s="66"/>
    </row>
    <row r="631" spans="1:2" ht="15.75" thickBot="1">
      <c r="A631" s="66"/>
      <c r="B631" s="66"/>
    </row>
    <row r="632" spans="1:2" ht="15.75" thickBot="1">
      <c r="A632" s="66"/>
      <c r="B632" s="66"/>
    </row>
    <row r="633" spans="1:2" ht="15.75" thickBot="1">
      <c r="A633" s="66"/>
      <c r="B633" s="66"/>
    </row>
    <row r="634" spans="1:2" ht="15.75" thickBot="1">
      <c r="A634" s="66"/>
      <c r="B634" s="66"/>
    </row>
    <row r="635" spans="1:2" ht="15.75" thickBot="1">
      <c r="A635" s="66"/>
      <c r="B635" s="66"/>
    </row>
    <row r="636" spans="1:2" ht="15.75" thickBot="1">
      <c r="A636" s="66"/>
      <c r="B636" s="66"/>
    </row>
    <row r="637" spans="1:2" ht="15.75" thickBot="1">
      <c r="A637" s="66"/>
      <c r="B637" s="66"/>
    </row>
    <row r="638" spans="1:2" ht="15.75" thickBot="1">
      <c r="A638" s="66"/>
      <c r="B638" s="66"/>
    </row>
    <row r="639" spans="1:2" ht="15.75" thickBot="1">
      <c r="A639" s="66"/>
      <c r="B639" s="66"/>
    </row>
    <row r="640" spans="1:2" ht="15.75" thickBot="1">
      <c r="A640" s="66"/>
      <c r="B640" s="66"/>
    </row>
    <row r="641" spans="1:2" ht="15.75" thickBot="1">
      <c r="A641" s="66"/>
      <c r="B641" s="66"/>
    </row>
    <row r="642" spans="1:2" ht="15.75" thickBot="1">
      <c r="A642" s="66"/>
      <c r="B642" s="66"/>
    </row>
    <row r="643" spans="1:2" ht="15.75" thickBot="1">
      <c r="A643" s="66"/>
      <c r="B643" s="66"/>
    </row>
    <row r="644" spans="1:2" ht="15.75" thickBot="1">
      <c r="A644" s="66"/>
      <c r="B644" s="66"/>
    </row>
    <row r="645" spans="1:2" ht="15.75" thickBot="1">
      <c r="A645" s="66"/>
      <c r="B645" s="66"/>
    </row>
    <row r="646" spans="1:2" ht="15.75" thickBot="1">
      <c r="A646" s="66"/>
      <c r="B646" s="66"/>
    </row>
    <row r="647" spans="1:2" ht="15.75" thickBot="1">
      <c r="A647" s="66"/>
      <c r="B647" s="66"/>
    </row>
    <row r="648" spans="1:2" ht="15.75" thickBot="1">
      <c r="A648" s="66"/>
      <c r="B648" s="66"/>
    </row>
    <row r="649" spans="1:2" ht="15.75" thickBot="1">
      <c r="A649" s="66"/>
      <c r="B649" s="66"/>
    </row>
    <row r="650" spans="1:2" ht="15.75" thickBot="1">
      <c r="A650" s="66"/>
      <c r="B650" s="66"/>
    </row>
    <row r="651" spans="1:2" ht="15.75" thickBot="1">
      <c r="A651" s="66"/>
      <c r="B651" s="66"/>
    </row>
    <row r="652" spans="1:2" ht="15.75" thickBot="1">
      <c r="A652" s="66"/>
      <c r="B652" s="66"/>
    </row>
    <row r="653" spans="1:2" ht="15.75" thickBot="1">
      <c r="A653" s="66"/>
      <c r="B653" s="66"/>
    </row>
    <row r="654" spans="1:2" ht="15.75" thickBot="1">
      <c r="A654" s="66"/>
      <c r="B654" s="66"/>
    </row>
    <row r="655" spans="1:2" ht="15.75" thickBot="1">
      <c r="A655" s="66"/>
      <c r="B655" s="66"/>
    </row>
    <row r="656" spans="1:2" ht="15.75" thickBot="1">
      <c r="A656" s="66"/>
      <c r="B656" s="66"/>
    </row>
    <row r="657" spans="1:2" ht="15.75" thickBot="1">
      <c r="A657" s="66"/>
      <c r="B657" s="66"/>
    </row>
    <row r="658" spans="1:2" ht="15.75" thickBot="1">
      <c r="A658" s="66"/>
      <c r="B658" s="66"/>
    </row>
    <row r="659" spans="1:2" ht="15.75" thickBot="1">
      <c r="A659" s="66"/>
      <c r="B659" s="66"/>
    </row>
    <row r="660" spans="1:2" ht="15.75" thickBot="1">
      <c r="A660" s="66"/>
      <c r="B660" s="66"/>
    </row>
    <row r="661" spans="1:2" ht="15.75" thickBot="1">
      <c r="A661" s="66"/>
      <c r="B661" s="66"/>
    </row>
    <row r="662" spans="1:2" ht="15.75" thickBot="1">
      <c r="A662" s="66"/>
      <c r="B662" s="66"/>
    </row>
    <row r="663" spans="1:2" ht="15.75" thickBot="1">
      <c r="A663" s="66"/>
      <c r="B663" s="66"/>
    </row>
    <row r="664" spans="1:2" ht="15.75" thickBot="1">
      <c r="A664" s="66"/>
      <c r="B664" s="66"/>
    </row>
    <row r="665" spans="1:2" ht="15.75" thickBot="1">
      <c r="A665" s="66"/>
      <c r="B665" s="66"/>
    </row>
    <row r="666" spans="1:2" ht="15.75" thickBot="1">
      <c r="A666" s="66"/>
      <c r="B666" s="66"/>
    </row>
    <row r="667" spans="1:2" ht="15.75" thickBot="1">
      <c r="A667" s="66"/>
      <c r="B667" s="66"/>
    </row>
    <row r="668" spans="1:2" ht="15.75" thickBot="1">
      <c r="A668" s="66"/>
      <c r="B668" s="66"/>
    </row>
    <row r="669" spans="1:2" ht="15.75" thickBot="1">
      <c r="A669" s="66"/>
      <c r="B669" s="66"/>
    </row>
    <row r="670" spans="1:2" ht="15.75" thickBot="1">
      <c r="A670" s="66"/>
      <c r="B670" s="66"/>
    </row>
    <row r="671" spans="1:2" ht="15.75" thickBot="1">
      <c r="A671" s="66"/>
      <c r="B671" s="66"/>
    </row>
    <row r="672" spans="1:2" ht="15.75" thickBot="1">
      <c r="A672" s="66"/>
      <c r="B672" s="66"/>
    </row>
    <row r="673" spans="1:2" ht="15.75" thickBot="1">
      <c r="A673" s="66"/>
      <c r="B673" s="66"/>
    </row>
    <row r="674" spans="1:2" ht="15.75" thickBot="1">
      <c r="A674" s="66"/>
      <c r="B674" s="66"/>
    </row>
    <row r="675" spans="1:2" ht="15.75" thickBot="1">
      <c r="A675" s="66"/>
      <c r="B675" s="66"/>
    </row>
    <row r="676" spans="1:2" ht="15.75" thickBot="1">
      <c r="A676" s="66"/>
      <c r="B676" s="66"/>
    </row>
    <row r="677" spans="1:2" ht="15.75" thickBot="1">
      <c r="A677" s="66"/>
      <c r="B677" s="66"/>
    </row>
    <row r="678" spans="1:2" ht="15.75" thickBot="1">
      <c r="A678" s="66"/>
      <c r="B678" s="66"/>
    </row>
    <row r="679" spans="1:2" ht="15.75" thickBot="1">
      <c r="A679" s="66"/>
      <c r="B679" s="66"/>
    </row>
    <row r="680" spans="1:2" ht="15.75" thickBot="1">
      <c r="A680" s="66"/>
      <c r="B680" s="66"/>
    </row>
    <row r="681" spans="1:2" ht="15.75" thickBot="1">
      <c r="A681" s="66"/>
      <c r="B681" s="66"/>
    </row>
    <row r="682" spans="1:2" ht="15.75" thickBot="1">
      <c r="A682" s="66"/>
      <c r="B682" s="66"/>
    </row>
    <row r="683" spans="1:2" ht="15.75" thickBot="1">
      <c r="A683" s="66"/>
      <c r="B683" s="66"/>
    </row>
    <row r="684" spans="1:2" ht="15.75" thickBot="1">
      <c r="A684" s="66"/>
      <c r="B684" s="66"/>
    </row>
    <row r="685" spans="1:2" ht="15.75" thickBot="1">
      <c r="A685" s="66"/>
      <c r="B685" s="66"/>
    </row>
    <row r="686" spans="1:2" ht="15.75" thickBot="1">
      <c r="A686" s="66"/>
      <c r="B686" s="66"/>
    </row>
    <row r="687" spans="1:2" ht="15.75" thickBot="1">
      <c r="A687" s="66"/>
      <c r="B687" s="66"/>
    </row>
    <row r="688" spans="1:2" ht="15.75" thickBot="1">
      <c r="A688" s="66"/>
      <c r="B688" s="66"/>
    </row>
    <row r="689" spans="1:2" ht="15.75" thickBot="1">
      <c r="A689" s="66"/>
      <c r="B689" s="66"/>
    </row>
    <row r="690" spans="1:2" ht="15.75" thickBot="1">
      <c r="A690" s="66"/>
      <c r="B690" s="66"/>
    </row>
    <row r="691" spans="1:2" ht="15.75" thickBot="1">
      <c r="A691" s="66"/>
      <c r="B691" s="66"/>
    </row>
    <row r="692" spans="1:2" ht="15.75" thickBot="1">
      <c r="A692" s="66"/>
      <c r="B692" s="66"/>
    </row>
    <row r="693" spans="1:2" ht="15.75" thickBot="1">
      <c r="A693" s="66"/>
      <c r="B693" s="66"/>
    </row>
    <row r="694" spans="1:2" ht="15.75" thickBot="1">
      <c r="A694" s="66"/>
      <c r="B694" s="66"/>
    </row>
    <row r="695" spans="1:2" ht="15.75" thickBot="1">
      <c r="A695" s="66"/>
      <c r="B695" s="66"/>
    </row>
    <row r="696" spans="1:2" ht="15.75" thickBot="1">
      <c r="A696" s="66"/>
      <c r="B696" s="66"/>
    </row>
    <row r="697" spans="1:2" ht="15.75" thickBot="1">
      <c r="A697" s="66"/>
      <c r="B697" s="66"/>
    </row>
    <row r="698" spans="1:2" ht="15.75" thickBot="1">
      <c r="A698" s="66"/>
      <c r="B698" s="66"/>
    </row>
    <row r="699" spans="1:2" ht="15.75" thickBot="1">
      <c r="A699" s="66"/>
      <c r="B699" s="66"/>
    </row>
    <row r="700" spans="1:2" ht="15.75" thickBot="1">
      <c r="A700" s="66"/>
      <c r="B700" s="66"/>
    </row>
    <row r="701" spans="1:2" ht="15.75" thickBot="1">
      <c r="A701" s="66"/>
      <c r="B701" s="66"/>
    </row>
    <row r="702" spans="1:2" ht="15.75" thickBot="1">
      <c r="A702" s="66"/>
      <c r="B702" s="66"/>
    </row>
    <row r="703" spans="1:2" ht="15.75" thickBot="1">
      <c r="A703" s="66"/>
      <c r="B703" s="66"/>
    </row>
    <row r="704" spans="1:2" ht="15.75" thickBot="1">
      <c r="A704" s="66"/>
      <c r="B704" s="66"/>
    </row>
    <row r="705" spans="1:2" ht="15.75" thickBot="1">
      <c r="A705" s="66"/>
      <c r="B705" s="66"/>
    </row>
    <row r="706" spans="1:2" ht="15.75" thickBot="1">
      <c r="A706" s="66"/>
      <c r="B706" s="66"/>
    </row>
    <row r="707" spans="1:2" ht="15.75" thickBot="1">
      <c r="A707" s="66"/>
      <c r="B707" s="66"/>
    </row>
    <row r="708" spans="1:2" ht="15.75" thickBot="1">
      <c r="A708" s="66"/>
      <c r="B708" s="66"/>
    </row>
    <row r="709" spans="1:2" ht="15.75" thickBot="1">
      <c r="A709" s="66"/>
      <c r="B709" s="66"/>
    </row>
    <row r="710" spans="1:2" ht="15.75" thickBot="1">
      <c r="A710" s="66"/>
      <c r="B710" s="66"/>
    </row>
    <row r="711" spans="1:2" ht="15.75" thickBot="1">
      <c r="A711" s="66"/>
      <c r="B711" s="66"/>
    </row>
    <row r="712" spans="1:2" ht="15.75" thickBot="1">
      <c r="A712" s="66"/>
      <c r="B712" s="66"/>
    </row>
    <row r="713" spans="1:2" ht="15.75" thickBot="1">
      <c r="A713" s="66"/>
      <c r="B713" s="66"/>
    </row>
    <row r="714" spans="1:2" ht="15.75" thickBot="1">
      <c r="A714" s="66"/>
      <c r="B714" s="66"/>
    </row>
    <row r="715" spans="1:2" ht="15.75" thickBot="1">
      <c r="A715" s="66"/>
      <c r="B715" s="66"/>
    </row>
    <row r="716" spans="1:2" ht="15.75" thickBot="1">
      <c r="A716" s="66"/>
      <c r="B716" s="66"/>
    </row>
    <row r="717" spans="1:2" ht="15.75" thickBot="1">
      <c r="A717" s="66"/>
      <c r="B717" s="66"/>
    </row>
    <row r="718" spans="1:2" ht="15.75" thickBot="1">
      <c r="A718" s="66"/>
      <c r="B718" s="66"/>
    </row>
    <row r="719" spans="1:2" ht="15.75" thickBot="1">
      <c r="A719" s="66"/>
      <c r="B719" s="66"/>
    </row>
    <row r="720" spans="1:2" ht="15.75" thickBot="1">
      <c r="A720" s="66"/>
      <c r="B720" s="66"/>
    </row>
    <row r="721" spans="1:2" ht="15.75" thickBot="1">
      <c r="A721" s="66"/>
      <c r="B721" s="66"/>
    </row>
    <row r="722" spans="1:2" ht="15.75" thickBot="1">
      <c r="A722" s="66"/>
      <c r="B722" s="66"/>
    </row>
    <row r="723" spans="1:2" ht="15.75" thickBot="1">
      <c r="A723" s="66"/>
      <c r="B723" s="66"/>
    </row>
    <row r="724" spans="1:2" ht="15.75" thickBot="1">
      <c r="A724" s="66"/>
      <c r="B724" s="66"/>
    </row>
    <row r="725" spans="1:2" ht="15.75" thickBot="1">
      <c r="A725" s="66"/>
      <c r="B725" s="66"/>
    </row>
    <row r="726" spans="1:2" ht="15.75" thickBot="1">
      <c r="A726" s="66"/>
      <c r="B726" s="66"/>
    </row>
    <row r="727" spans="1:2" ht="15.75" thickBot="1">
      <c r="A727" s="66"/>
      <c r="B727" s="66"/>
    </row>
    <row r="728" spans="1:2" ht="15.75" thickBot="1">
      <c r="A728" s="66"/>
      <c r="B728" s="66"/>
    </row>
    <row r="729" spans="1:2" ht="15.75" thickBot="1">
      <c r="A729" s="66"/>
      <c r="B729" s="66"/>
    </row>
    <row r="730" spans="1:2" ht="15.75" thickBot="1">
      <c r="A730" s="66"/>
      <c r="B730" s="66"/>
    </row>
    <row r="731" spans="1:2" ht="15.75" thickBot="1">
      <c r="A731" s="66"/>
      <c r="B731" s="66"/>
    </row>
    <row r="732" spans="1:2" ht="15.75" thickBot="1">
      <c r="A732" s="66"/>
      <c r="B732" s="66"/>
    </row>
    <row r="733" spans="1:2" ht="15.75" thickBot="1">
      <c r="A733" s="66"/>
      <c r="B733" s="66"/>
    </row>
    <row r="734" spans="1:2" ht="15.75" thickBot="1">
      <c r="A734" s="66"/>
      <c r="B734" s="66"/>
    </row>
    <row r="735" spans="1:2" ht="15.75" thickBot="1">
      <c r="A735" s="66"/>
      <c r="B735" s="66"/>
    </row>
    <row r="736" spans="1:2" ht="15.75" thickBot="1">
      <c r="A736" s="66"/>
      <c r="B736" s="66"/>
    </row>
    <row r="737" spans="1:2" ht="15.75" thickBot="1">
      <c r="A737" s="66"/>
      <c r="B737" s="66"/>
    </row>
    <row r="738" spans="1:2" ht="15.75" thickBot="1">
      <c r="A738" s="66"/>
      <c r="B738" s="66"/>
    </row>
    <row r="739" spans="1:2" ht="15.75" thickBot="1">
      <c r="A739" s="66"/>
      <c r="B739" s="66"/>
    </row>
    <row r="740" spans="1:2" ht="15.75" thickBot="1">
      <c r="A740" s="66"/>
      <c r="B740" s="66"/>
    </row>
    <row r="741" spans="1:2" ht="15.75" thickBot="1">
      <c r="A741" s="66"/>
      <c r="B741" s="66"/>
    </row>
    <row r="742" spans="1:2" ht="15.75" thickBot="1">
      <c r="A742" s="66"/>
      <c r="B742" s="66"/>
    </row>
    <row r="743" spans="1:2" ht="15.75" thickBot="1">
      <c r="A743" s="66"/>
      <c r="B743" s="66"/>
    </row>
    <row r="744" spans="1:2" ht="15.75" thickBot="1">
      <c r="A744" s="66"/>
      <c r="B744" s="66"/>
    </row>
    <row r="745" spans="1:2" ht="15.75" thickBot="1">
      <c r="A745" s="66"/>
      <c r="B745" s="66"/>
    </row>
    <row r="746" spans="1:2" ht="15.75" thickBot="1">
      <c r="A746" s="66"/>
      <c r="B746" s="66"/>
    </row>
    <row r="747" spans="1:2" ht="15.75" thickBot="1">
      <c r="A747" s="66"/>
      <c r="B747" s="66"/>
    </row>
    <row r="748" spans="1:2" ht="15.75" thickBot="1">
      <c r="A748" s="66"/>
      <c r="B748" s="66"/>
    </row>
    <row r="749" spans="1:2" ht="15.75" thickBot="1">
      <c r="A749" s="66"/>
      <c r="B749" s="66"/>
    </row>
    <row r="750" spans="1:2" ht="15.75" thickBot="1">
      <c r="A750" s="66"/>
      <c r="B750" s="66"/>
    </row>
    <row r="751" spans="1:2" ht="15.75" thickBot="1">
      <c r="A751" s="66"/>
      <c r="B751" s="66"/>
    </row>
    <row r="752" spans="1:2" ht="15.75" thickBot="1">
      <c r="A752" s="66"/>
      <c r="B752" s="66"/>
    </row>
    <row r="753" spans="1:2" ht="15.75" thickBot="1">
      <c r="A753" s="66"/>
      <c r="B753" s="66"/>
    </row>
    <row r="754" spans="1:2" ht="15.75" thickBot="1">
      <c r="A754" s="66"/>
      <c r="B754" s="66"/>
    </row>
    <row r="755" spans="1:2" ht="15.75" thickBot="1">
      <c r="A755" s="66"/>
      <c r="B755" s="66"/>
    </row>
    <row r="756" spans="1:2" ht="15.75" thickBot="1">
      <c r="A756" s="66"/>
      <c r="B756" s="66"/>
    </row>
    <row r="757" spans="1:2" ht="15.75" thickBot="1">
      <c r="A757" s="66"/>
      <c r="B757" s="66"/>
    </row>
    <row r="758" spans="1:2" ht="15.75" thickBot="1">
      <c r="A758" s="66"/>
      <c r="B758" s="66"/>
    </row>
    <row r="759" spans="1:2" ht="15.75" thickBot="1">
      <c r="A759" s="66"/>
      <c r="B759" s="66"/>
    </row>
    <row r="760" spans="1:2" ht="15.75" thickBot="1">
      <c r="A760" s="66"/>
      <c r="B760" s="66"/>
    </row>
    <row r="761" spans="1:2" ht="15.75" thickBot="1">
      <c r="A761" s="66"/>
      <c r="B761" s="66"/>
    </row>
    <row r="762" spans="1:2" ht="15.75" thickBot="1">
      <c r="A762" s="66"/>
      <c r="B762" s="66"/>
    </row>
    <row r="763" spans="1:2" ht="15.75" thickBot="1">
      <c r="A763" s="66"/>
      <c r="B763" s="66"/>
    </row>
    <row r="764" spans="1:2" ht="15.75" thickBot="1">
      <c r="A764" s="66"/>
      <c r="B764" s="66"/>
    </row>
    <row r="765" spans="1:2" ht="15.75" thickBot="1">
      <c r="A765" s="66"/>
      <c r="B765" s="66"/>
    </row>
    <row r="766" spans="1:2" ht="15.75" thickBot="1">
      <c r="A766" s="66"/>
      <c r="B766" s="66"/>
    </row>
    <row r="767" spans="1:2" ht="15.75" thickBot="1">
      <c r="A767" s="66"/>
      <c r="B767" s="66"/>
    </row>
    <row r="768" spans="1:2" ht="15.75" thickBot="1">
      <c r="A768" s="66"/>
      <c r="B768" s="66"/>
    </row>
    <row r="769" spans="1:2" ht="15.75" thickBot="1">
      <c r="A769" s="66"/>
      <c r="B769" s="66"/>
    </row>
    <row r="770" spans="1:2" ht="15.75" thickBot="1">
      <c r="A770" s="66"/>
      <c r="B770" s="66"/>
    </row>
    <row r="771" spans="1:2" ht="15.75" thickBot="1">
      <c r="A771" s="66"/>
      <c r="B771" s="66"/>
    </row>
    <row r="772" spans="1:2" ht="15.75" thickBot="1">
      <c r="A772" s="66"/>
      <c r="B772" s="66"/>
    </row>
    <row r="773" spans="1:2" ht="15.75" thickBot="1">
      <c r="A773" s="66"/>
      <c r="B773" s="66"/>
    </row>
    <row r="774" spans="1:2" ht="15.75" thickBot="1">
      <c r="A774" s="66"/>
      <c r="B774" s="66"/>
    </row>
    <row r="775" spans="1:2" ht="15.75" thickBot="1">
      <c r="A775" s="66"/>
      <c r="B775" s="66"/>
    </row>
    <row r="776" spans="1:2" ht="15.75" thickBot="1">
      <c r="A776" s="66"/>
      <c r="B776" s="66"/>
    </row>
    <row r="777" spans="1:2" ht="15.75" thickBot="1">
      <c r="A777" s="66"/>
      <c r="B777" s="66"/>
    </row>
    <row r="778" spans="1:2" ht="15.75" thickBot="1">
      <c r="A778" s="66"/>
      <c r="B778" s="66"/>
    </row>
    <row r="779" spans="1:2" ht="15.75" thickBot="1">
      <c r="A779" s="66"/>
      <c r="B779" s="66"/>
    </row>
    <row r="780" spans="1:2" ht="15.75" thickBot="1">
      <c r="A780" s="66"/>
      <c r="B780" s="66"/>
    </row>
    <row r="781" spans="1:2" ht="15.75" thickBot="1">
      <c r="A781" s="66"/>
      <c r="B781" s="66"/>
    </row>
    <row r="782" spans="1:2" ht="15.75" thickBot="1">
      <c r="A782" s="66"/>
      <c r="B782" s="66"/>
    </row>
    <row r="783" spans="1:2" ht="15.75" thickBot="1">
      <c r="A783" s="66"/>
      <c r="B783" s="66"/>
    </row>
    <row r="784" spans="1:2" ht="15.75" thickBot="1">
      <c r="A784" s="66"/>
      <c r="B784" s="66"/>
    </row>
    <row r="785" spans="1:2" ht="15.75" thickBot="1">
      <c r="A785" s="66"/>
      <c r="B785" s="66"/>
    </row>
    <row r="786" spans="1:2" ht="15.75" thickBot="1">
      <c r="A786" s="66"/>
      <c r="B786" s="66"/>
    </row>
    <row r="787" spans="1:2" ht="15.75" thickBot="1">
      <c r="A787" s="66"/>
      <c r="B787" s="66"/>
    </row>
    <row r="788" spans="1:2" ht="15.75" thickBot="1">
      <c r="A788" s="66"/>
      <c r="B788" s="66"/>
    </row>
    <row r="789" spans="1:2" ht="15.75" thickBot="1">
      <c r="A789" s="66"/>
      <c r="B789" s="66"/>
    </row>
    <row r="790" spans="1:2" ht="15.75" thickBot="1">
      <c r="A790" s="66"/>
      <c r="B790" s="66"/>
    </row>
    <row r="791" spans="1:2" ht="15.75" thickBot="1">
      <c r="A791" s="66"/>
      <c r="B791" s="66"/>
    </row>
    <row r="792" spans="1:2" ht="15.75" thickBot="1">
      <c r="A792" s="66"/>
      <c r="B792" s="66"/>
    </row>
    <row r="793" spans="1:2" ht="15.75" thickBot="1">
      <c r="A793" s="66"/>
      <c r="B793" s="66"/>
    </row>
    <row r="794" spans="1:2" ht="15.75" thickBot="1">
      <c r="A794" s="66"/>
      <c r="B794" s="66"/>
    </row>
    <row r="795" spans="1:2" ht="15.75" thickBot="1">
      <c r="A795" s="66"/>
      <c r="B795" s="66"/>
    </row>
    <row r="796" spans="1:2" ht="15.75" thickBot="1">
      <c r="A796" s="66"/>
      <c r="B796" s="66"/>
    </row>
    <row r="797" spans="1:2" ht="15.75" thickBot="1">
      <c r="A797" s="66"/>
      <c r="B797" s="66"/>
    </row>
    <row r="798" spans="1:2" ht="15.75" thickBot="1">
      <c r="A798" s="66"/>
      <c r="B798" s="66"/>
    </row>
    <row r="799" spans="1:2" ht="15.75" thickBot="1">
      <c r="A799" s="66"/>
      <c r="B799" s="66"/>
    </row>
    <row r="800" spans="1:2" ht="15.75" thickBot="1">
      <c r="A800" s="66"/>
      <c r="B800" s="66"/>
    </row>
    <row r="801" spans="1:2" ht="15.75" thickBot="1">
      <c r="A801" s="66"/>
      <c r="B801" s="66"/>
    </row>
    <row r="802" spans="1:2" ht="15.75" thickBot="1">
      <c r="A802" s="66"/>
      <c r="B802" s="66"/>
    </row>
    <row r="803" spans="1:2" ht="15.75" thickBot="1">
      <c r="A803" s="66"/>
      <c r="B803" s="66"/>
    </row>
    <row r="804" spans="1:2" ht="15.75" thickBot="1">
      <c r="A804" s="66"/>
      <c r="B804" s="66"/>
    </row>
    <row r="805" spans="1:2" ht="15.75" thickBot="1">
      <c r="A805" s="66"/>
      <c r="B805" s="66"/>
    </row>
    <row r="806" spans="1:2" ht="15.75" thickBot="1">
      <c r="A806" s="66"/>
      <c r="B806" s="66"/>
    </row>
    <row r="807" spans="1:2" ht="15.75" thickBot="1">
      <c r="A807" s="66"/>
      <c r="B807" s="66"/>
    </row>
    <row r="808" spans="1:2" ht="15.75" thickBot="1">
      <c r="A808" s="66"/>
      <c r="B808" s="66"/>
    </row>
    <row r="809" spans="1:2" ht="15.75" thickBot="1">
      <c r="A809" s="66"/>
      <c r="B809" s="66"/>
    </row>
    <row r="810" spans="1:2" ht="15.75" thickBot="1">
      <c r="A810" s="66"/>
      <c r="B810" s="66"/>
    </row>
    <row r="811" spans="1:2" ht="15.75" thickBot="1">
      <c r="A811" s="66"/>
      <c r="B811" s="66"/>
    </row>
    <row r="812" spans="1:2" ht="15.75" thickBot="1">
      <c r="A812" s="66"/>
      <c r="B812" s="66"/>
    </row>
    <row r="813" spans="1:2" ht="15.75" thickBot="1">
      <c r="A813" s="66"/>
      <c r="B813" s="66"/>
    </row>
    <row r="814" spans="1:2" ht="15.75" thickBot="1">
      <c r="A814" s="66"/>
      <c r="B814" s="66"/>
    </row>
    <row r="815" spans="1:2" ht="15.75" thickBot="1">
      <c r="A815" s="66"/>
      <c r="B815" s="66"/>
    </row>
    <row r="816" spans="1:2" ht="15.75" thickBot="1">
      <c r="A816" s="66"/>
      <c r="B816" s="66"/>
    </row>
    <row r="817" spans="1:2" ht="15.75" thickBot="1">
      <c r="A817" s="66"/>
      <c r="B817" s="66"/>
    </row>
    <row r="818" spans="1:2" ht="15.75" thickBot="1">
      <c r="A818" s="66"/>
      <c r="B818" s="66"/>
    </row>
    <row r="819" spans="1:2" ht="15.75" thickBot="1">
      <c r="A819" s="66"/>
      <c r="B819" s="66"/>
    </row>
    <row r="820" spans="1:2" ht="15.75" thickBot="1">
      <c r="A820" s="66"/>
      <c r="B820" s="66"/>
    </row>
    <row r="821" spans="1:2" ht="15.75" thickBot="1">
      <c r="A821" s="66"/>
      <c r="B821" s="66"/>
    </row>
    <row r="822" spans="1:2" ht="15.75" thickBot="1">
      <c r="A822" s="66"/>
      <c r="B822" s="66"/>
    </row>
    <row r="823" spans="1:2" ht="15.75" thickBot="1">
      <c r="A823" s="66"/>
      <c r="B823" s="66"/>
    </row>
    <row r="824" spans="1:2" ht="15.75" thickBot="1">
      <c r="A824" s="66"/>
      <c r="B824" s="66"/>
    </row>
    <row r="825" spans="1:2" ht="15.75" thickBot="1">
      <c r="A825" s="66"/>
      <c r="B825" s="66"/>
    </row>
    <row r="826" spans="1:2" ht="15.75" thickBot="1">
      <c r="A826" s="66"/>
      <c r="B826" s="66"/>
    </row>
    <row r="827" spans="1:2" ht="15.75" thickBot="1">
      <c r="A827" s="66"/>
      <c r="B827" s="66"/>
    </row>
    <row r="828" spans="1:2" ht="15.75" thickBot="1">
      <c r="A828" s="66"/>
      <c r="B828" s="66"/>
    </row>
    <row r="829" spans="1:2" ht="15.75" thickBot="1">
      <c r="A829" s="66"/>
      <c r="B829" s="66"/>
    </row>
    <row r="830" spans="1:2" ht="15.75" thickBot="1">
      <c r="A830" s="66"/>
      <c r="B830" s="66"/>
    </row>
    <row r="831" spans="1:2" ht="15.75" thickBot="1">
      <c r="A831" s="66"/>
      <c r="B831" s="66"/>
    </row>
    <row r="832" spans="1:2" ht="15.75" thickBot="1">
      <c r="A832" s="66"/>
      <c r="B832" s="66"/>
    </row>
    <row r="833" spans="1:2" ht="15.75" thickBot="1">
      <c r="A833" s="66"/>
      <c r="B833" s="66"/>
    </row>
    <row r="834" spans="1:2" ht="15.75" thickBot="1">
      <c r="A834" s="66"/>
      <c r="B834" s="66"/>
    </row>
    <row r="835" spans="1:2" ht="15.75" thickBot="1">
      <c r="A835" s="66"/>
      <c r="B835" s="66"/>
    </row>
    <row r="836" spans="1:2" ht="15.75" thickBot="1">
      <c r="A836" s="66"/>
      <c r="B836" s="6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A846D-534F-4B40-90C9-3DF8300B534F}">
  <dimension ref="A1:S115"/>
  <sheetViews>
    <sheetView workbookViewId="0">
      <selection activeCell="A45" sqref="A1:A1048576"/>
    </sheetView>
  </sheetViews>
  <sheetFormatPr defaultRowHeight="15"/>
  <cols>
    <col min="1" max="1" width="16.7109375" style="59" customWidth="1"/>
    <col min="2" max="14" width="0" hidden="1" customWidth="1"/>
    <col min="15" max="15" width="13.5703125" customWidth="1"/>
    <col min="16" max="16" width="16.28515625" customWidth="1"/>
    <col min="17" max="17" width="10.5703125" customWidth="1"/>
    <col min="18" max="18" width="0" hidden="1" customWidth="1"/>
    <col min="19" max="19" width="0.42578125" customWidth="1"/>
  </cols>
  <sheetData>
    <row r="1" spans="1:19" s="59" customFormat="1">
      <c r="B1" s="59" t="s">
        <v>306</v>
      </c>
      <c r="C1" s="59" t="s">
        <v>307</v>
      </c>
      <c r="D1" s="59" t="s">
        <v>308</v>
      </c>
      <c r="E1" s="59" t="s">
        <v>309</v>
      </c>
      <c r="F1" s="59" t="s">
        <v>310</v>
      </c>
      <c r="H1" s="59" t="s">
        <v>311</v>
      </c>
      <c r="L1" s="59" t="s">
        <v>312</v>
      </c>
      <c r="M1" s="59" t="s">
        <v>18</v>
      </c>
      <c r="O1" s="59" t="s">
        <v>313</v>
      </c>
      <c r="P1" s="59" t="s">
        <v>314</v>
      </c>
      <c r="Q1" s="59" t="s">
        <v>308</v>
      </c>
      <c r="R1" s="59" t="s">
        <v>315</v>
      </c>
      <c r="S1" s="59" t="s">
        <v>316</v>
      </c>
    </row>
    <row r="2" spans="1:19">
      <c r="A2" s="59" t="s">
        <v>255</v>
      </c>
      <c r="B2">
        <v>-0.15</v>
      </c>
      <c r="C2">
        <v>-1.48</v>
      </c>
      <c r="D2">
        <v>1.33</v>
      </c>
      <c r="E2">
        <v>-0.71</v>
      </c>
      <c r="F2">
        <v>-1.65</v>
      </c>
      <c r="G2">
        <v>0.94</v>
      </c>
      <c r="H2">
        <v>1.89</v>
      </c>
      <c r="I2">
        <v>-0.2</v>
      </c>
      <c r="J2">
        <v>2.09</v>
      </c>
      <c r="L2">
        <v>1.92</v>
      </c>
      <c r="M2">
        <v>1.31</v>
      </c>
      <c r="N2">
        <v>0.60999999999999988</v>
      </c>
      <c r="O2">
        <v>3.8099999999999996</v>
      </c>
      <c r="P2">
        <v>1.1100000000000001</v>
      </c>
      <c r="Q2">
        <v>2.6999999999999993</v>
      </c>
      <c r="R2">
        <v>3.1</v>
      </c>
      <c r="S2">
        <v>2.95</v>
      </c>
    </row>
    <row r="3" spans="1:19">
      <c r="A3" s="59" t="s">
        <v>218</v>
      </c>
      <c r="B3">
        <v>0.91</v>
      </c>
      <c r="C3">
        <v>1.08</v>
      </c>
      <c r="D3">
        <v>-0.17000000000000004</v>
      </c>
      <c r="E3">
        <v>-0.28000000000000003</v>
      </c>
      <c r="F3">
        <v>-0.19</v>
      </c>
      <c r="G3">
        <v>-9.0000000000000024E-2</v>
      </c>
      <c r="H3">
        <v>1.28</v>
      </c>
      <c r="I3">
        <v>-0.48</v>
      </c>
      <c r="J3">
        <v>1.76</v>
      </c>
      <c r="L3">
        <v>0.03</v>
      </c>
      <c r="M3">
        <v>-0.41</v>
      </c>
      <c r="N3">
        <v>0.43999999999999995</v>
      </c>
      <c r="O3">
        <v>1.31</v>
      </c>
      <c r="P3">
        <v>-0.8899999999999999</v>
      </c>
      <c r="Q3">
        <v>2.2000000000000002</v>
      </c>
      <c r="R3">
        <v>1.04</v>
      </c>
      <c r="S3">
        <v>1.95</v>
      </c>
    </row>
    <row r="4" spans="1:19">
      <c r="A4" s="59" t="s">
        <v>83</v>
      </c>
      <c r="B4">
        <v>0.93</v>
      </c>
      <c r="C4">
        <v>0.4</v>
      </c>
      <c r="D4">
        <v>0.53</v>
      </c>
      <c r="E4">
        <v>0.26</v>
      </c>
      <c r="F4">
        <v>0.28000000000000003</v>
      </c>
      <c r="G4">
        <v>-2.0000000000000018E-2</v>
      </c>
      <c r="H4">
        <v>0.28999999999999998</v>
      </c>
      <c r="I4">
        <v>-0.94</v>
      </c>
      <c r="J4">
        <v>1.23</v>
      </c>
      <c r="L4">
        <v>-0.03</v>
      </c>
      <c r="M4">
        <v>-0.74</v>
      </c>
      <c r="N4">
        <v>0.71</v>
      </c>
      <c r="O4">
        <v>0.26</v>
      </c>
      <c r="P4">
        <v>-1.68</v>
      </c>
      <c r="Q4">
        <v>1.94</v>
      </c>
      <c r="R4">
        <v>0.52</v>
      </c>
      <c r="S4">
        <v>1.45</v>
      </c>
    </row>
    <row r="5" spans="1:19">
      <c r="A5" s="59" t="s">
        <v>209</v>
      </c>
      <c r="B5">
        <v>0.16</v>
      </c>
      <c r="C5">
        <v>1.63</v>
      </c>
      <c r="D5">
        <v>-1.47</v>
      </c>
      <c r="E5">
        <v>-0.01</v>
      </c>
      <c r="F5">
        <v>0.28000000000000003</v>
      </c>
      <c r="G5">
        <v>-0.29000000000000004</v>
      </c>
      <c r="H5">
        <v>0.48</v>
      </c>
      <c r="I5">
        <v>-0.32</v>
      </c>
      <c r="J5">
        <v>0.8</v>
      </c>
      <c r="L5">
        <v>0.32</v>
      </c>
      <c r="M5">
        <v>-0.6</v>
      </c>
      <c r="N5">
        <v>0.91999999999999993</v>
      </c>
      <c r="O5">
        <v>0.8</v>
      </c>
      <c r="P5">
        <v>-0.91999999999999993</v>
      </c>
      <c r="Q5">
        <v>1.72</v>
      </c>
      <c r="R5">
        <v>0.79</v>
      </c>
      <c r="S5">
        <v>0.95</v>
      </c>
    </row>
    <row r="6" spans="1:19">
      <c r="A6" s="59" t="s">
        <v>45</v>
      </c>
      <c r="B6">
        <v>0.04</v>
      </c>
      <c r="C6">
        <v>-0.65</v>
      </c>
      <c r="D6">
        <v>0.69000000000000006</v>
      </c>
      <c r="E6">
        <v>0.37</v>
      </c>
      <c r="F6">
        <v>0.28000000000000003</v>
      </c>
      <c r="G6">
        <v>8.9999999999999969E-2</v>
      </c>
      <c r="H6">
        <v>-0.2</v>
      </c>
      <c r="I6">
        <v>-0.92</v>
      </c>
      <c r="J6">
        <v>0.72</v>
      </c>
      <c r="L6">
        <v>-0.75</v>
      </c>
      <c r="M6">
        <v>-1.72</v>
      </c>
      <c r="N6">
        <v>0.97</v>
      </c>
      <c r="O6">
        <v>-0.95</v>
      </c>
      <c r="P6">
        <v>-2.64</v>
      </c>
      <c r="Q6">
        <v>1.6900000000000002</v>
      </c>
      <c r="R6">
        <v>-0.59</v>
      </c>
      <c r="S6">
        <v>-0.55000000000000004</v>
      </c>
    </row>
    <row r="7" spans="1:19">
      <c r="A7" s="59" t="s">
        <v>317</v>
      </c>
      <c r="B7">
        <v>1.35</v>
      </c>
      <c r="C7">
        <v>1.88</v>
      </c>
      <c r="D7">
        <v>-0.5299999999999998</v>
      </c>
      <c r="E7">
        <v>-2.41</v>
      </c>
      <c r="F7">
        <v>-4.24</v>
      </c>
      <c r="G7">
        <v>1.83</v>
      </c>
      <c r="H7">
        <v>1.1399999999999999</v>
      </c>
      <c r="I7">
        <v>-0.13</v>
      </c>
      <c r="J7">
        <v>1.27</v>
      </c>
      <c r="L7">
        <v>0.87</v>
      </c>
      <c r="M7">
        <v>0.47</v>
      </c>
      <c r="N7">
        <v>0.4</v>
      </c>
      <c r="O7">
        <v>2.0099999999999998</v>
      </c>
      <c r="P7">
        <v>0.33999999999999997</v>
      </c>
      <c r="Q7">
        <v>1.67</v>
      </c>
      <c r="R7">
        <v>-0.4</v>
      </c>
      <c r="S7">
        <v>0.95</v>
      </c>
    </row>
    <row r="8" spans="1:19">
      <c r="A8" s="59" t="s">
        <v>61</v>
      </c>
      <c r="B8">
        <v>0.23</v>
      </c>
      <c r="C8">
        <v>-2.78</v>
      </c>
      <c r="D8">
        <v>3.01</v>
      </c>
      <c r="E8">
        <v>0.59</v>
      </c>
      <c r="F8">
        <v>1.22</v>
      </c>
      <c r="G8">
        <v>-0.63</v>
      </c>
      <c r="H8">
        <v>0.74</v>
      </c>
      <c r="I8">
        <v>-0.22</v>
      </c>
      <c r="J8">
        <v>0.96</v>
      </c>
      <c r="L8">
        <v>-0.61</v>
      </c>
      <c r="M8">
        <v>-1.23</v>
      </c>
      <c r="N8">
        <v>0.62</v>
      </c>
      <c r="O8">
        <v>0.13</v>
      </c>
      <c r="P8">
        <v>-1.45</v>
      </c>
      <c r="Q8">
        <v>1.58</v>
      </c>
      <c r="R8">
        <v>0.72</v>
      </c>
      <c r="S8">
        <v>0.95</v>
      </c>
    </row>
    <row r="9" spans="1:19">
      <c r="A9" s="59" t="s">
        <v>134</v>
      </c>
      <c r="B9">
        <v>-1.37</v>
      </c>
      <c r="C9">
        <v>-1.52</v>
      </c>
      <c r="D9">
        <v>0.14999999999999991</v>
      </c>
      <c r="E9">
        <v>1.33</v>
      </c>
      <c r="F9">
        <v>1.41</v>
      </c>
      <c r="G9">
        <v>-7.9999999999999849E-2</v>
      </c>
      <c r="H9">
        <v>0.11</v>
      </c>
      <c r="I9">
        <v>0.03</v>
      </c>
      <c r="J9">
        <v>0.08</v>
      </c>
      <c r="L9">
        <v>0.38</v>
      </c>
      <c r="M9">
        <v>-0.92</v>
      </c>
      <c r="N9">
        <v>1.3</v>
      </c>
      <c r="O9">
        <v>0.49</v>
      </c>
      <c r="P9">
        <v>-0.89</v>
      </c>
      <c r="Q9">
        <v>1.38</v>
      </c>
      <c r="R9">
        <v>1.82</v>
      </c>
      <c r="S9">
        <v>0.45</v>
      </c>
    </row>
    <row r="10" spans="1:19">
      <c r="A10" s="59" t="s">
        <v>57</v>
      </c>
      <c r="B10">
        <v>0.52</v>
      </c>
      <c r="C10">
        <v>1.31</v>
      </c>
      <c r="D10">
        <v>-0.79</v>
      </c>
      <c r="E10">
        <v>0.41</v>
      </c>
      <c r="F10">
        <v>0.51</v>
      </c>
      <c r="G10">
        <v>-0.10000000000000003</v>
      </c>
      <c r="H10">
        <v>3.01</v>
      </c>
      <c r="I10">
        <v>0.76</v>
      </c>
      <c r="J10">
        <v>2.25</v>
      </c>
      <c r="L10">
        <v>0.51</v>
      </c>
      <c r="M10">
        <v>1.41</v>
      </c>
      <c r="N10">
        <v>-0.89999999999999991</v>
      </c>
      <c r="O10">
        <v>3.5199999999999996</v>
      </c>
      <c r="P10">
        <v>2.17</v>
      </c>
      <c r="Q10">
        <v>1.3499999999999996</v>
      </c>
      <c r="R10">
        <v>3.93</v>
      </c>
      <c r="S10">
        <v>4.45</v>
      </c>
    </row>
    <row r="11" spans="1:19">
      <c r="A11" s="59" t="s">
        <v>185</v>
      </c>
      <c r="B11">
        <v>0.41</v>
      </c>
      <c r="C11">
        <v>1.83</v>
      </c>
      <c r="D11">
        <v>-1.4200000000000002</v>
      </c>
      <c r="E11">
        <v>0.1</v>
      </c>
      <c r="F11">
        <v>0.02</v>
      </c>
      <c r="G11">
        <v>0.08</v>
      </c>
      <c r="H11">
        <v>-0.4</v>
      </c>
      <c r="I11">
        <v>-1.67</v>
      </c>
      <c r="J11">
        <v>1.27</v>
      </c>
      <c r="L11">
        <v>-1.1499999999999999</v>
      </c>
      <c r="M11">
        <v>-1.19</v>
      </c>
      <c r="N11">
        <v>4.0000000000000036E-2</v>
      </c>
      <c r="O11">
        <v>-1.5499999999999998</v>
      </c>
      <c r="P11">
        <v>-2.86</v>
      </c>
      <c r="Q11">
        <v>1.31</v>
      </c>
      <c r="R11">
        <v>-1.46</v>
      </c>
      <c r="S11">
        <v>-1.05</v>
      </c>
    </row>
    <row r="12" spans="1:19">
      <c r="A12" s="59" t="s">
        <v>76</v>
      </c>
      <c r="B12">
        <v>0.74</v>
      </c>
      <c r="C12">
        <v>0.3</v>
      </c>
      <c r="D12">
        <v>0.44</v>
      </c>
      <c r="E12">
        <v>-0.37</v>
      </c>
      <c r="F12">
        <v>-1.0900000000000001</v>
      </c>
      <c r="G12">
        <v>0.72000000000000008</v>
      </c>
      <c r="H12">
        <v>1.84</v>
      </c>
      <c r="I12">
        <v>0.84</v>
      </c>
      <c r="J12">
        <v>1</v>
      </c>
      <c r="L12">
        <v>0.25</v>
      </c>
      <c r="M12">
        <v>-0.05</v>
      </c>
      <c r="N12">
        <v>0.3</v>
      </c>
      <c r="O12">
        <v>2.09</v>
      </c>
      <c r="P12">
        <v>0.78999999999999992</v>
      </c>
      <c r="Q12">
        <v>1.2999999999999998</v>
      </c>
      <c r="R12">
        <v>1.71</v>
      </c>
      <c r="S12">
        <v>2.4500000000000002</v>
      </c>
    </row>
    <row r="13" spans="1:19">
      <c r="A13" s="59" t="s">
        <v>35</v>
      </c>
      <c r="B13">
        <v>0.91</v>
      </c>
      <c r="C13">
        <v>-0.45</v>
      </c>
      <c r="D13">
        <v>1.36</v>
      </c>
      <c r="E13">
        <v>0.24</v>
      </c>
      <c r="F13">
        <v>-1.06</v>
      </c>
      <c r="G13">
        <v>1.3</v>
      </c>
      <c r="H13">
        <v>1.92</v>
      </c>
      <c r="I13">
        <v>1.37</v>
      </c>
      <c r="J13">
        <v>0.54999999999999982</v>
      </c>
      <c r="L13">
        <v>-1.1299999999999999</v>
      </c>
      <c r="M13">
        <v>-1.87</v>
      </c>
      <c r="N13">
        <v>0.74000000000000021</v>
      </c>
      <c r="O13">
        <v>0.79</v>
      </c>
      <c r="P13">
        <v>-0.5</v>
      </c>
      <c r="Q13">
        <v>1.29</v>
      </c>
      <c r="R13">
        <v>1.04</v>
      </c>
      <c r="S13">
        <v>1.95</v>
      </c>
    </row>
    <row r="14" spans="1:19">
      <c r="A14" s="59" t="s">
        <v>159</v>
      </c>
      <c r="B14">
        <v>-0.72</v>
      </c>
      <c r="C14">
        <v>-0.15</v>
      </c>
      <c r="D14">
        <v>-0.56999999999999995</v>
      </c>
      <c r="E14">
        <v>0.26</v>
      </c>
      <c r="F14">
        <v>1.53</v>
      </c>
      <c r="G14">
        <v>-1.27</v>
      </c>
      <c r="H14">
        <v>-0.49</v>
      </c>
      <c r="I14">
        <v>-1.1200000000000001</v>
      </c>
      <c r="J14">
        <v>0.63000000000000012</v>
      </c>
      <c r="L14">
        <v>-0.6</v>
      </c>
      <c r="M14">
        <v>-1.26</v>
      </c>
      <c r="N14">
        <v>0.66</v>
      </c>
      <c r="O14">
        <v>-1.0899999999999999</v>
      </c>
      <c r="P14">
        <v>-2.38</v>
      </c>
      <c r="Q14">
        <v>1.29</v>
      </c>
      <c r="R14">
        <v>-0.83</v>
      </c>
      <c r="S14">
        <v>-1.55</v>
      </c>
    </row>
    <row r="15" spans="1:19">
      <c r="A15" s="59" t="s">
        <v>74</v>
      </c>
      <c r="B15">
        <v>-0.11</v>
      </c>
      <c r="C15">
        <v>1.91</v>
      </c>
      <c r="D15">
        <v>-2.02</v>
      </c>
      <c r="E15">
        <v>0.6</v>
      </c>
      <c r="F15">
        <v>0.89</v>
      </c>
      <c r="G15">
        <v>-0.29000000000000004</v>
      </c>
      <c r="H15">
        <v>0.77</v>
      </c>
      <c r="I15">
        <v>-0.31</v>
      </c>
      <c r="J15">
        <v>1.08</v>
      </c>
      <c r="L15">
        <v>-2.31</v>
      </c>
      <c r="M15">
        <v>-2.5</v>
      </c>
      <c r="N15">
        <v>0.18999999999999995</v>
      </c>
      <c r="O15">
        <v>-1.54</v>
      </c>
      <c r="P15">
        <v>-2.81</v>
      </c>
      <c r="Q15">
        <v>1.27</v>
      </c>
      <c r="R15">
        <v>-0.94</v>
      </c>
      <c r="S15">
        <v>-1.05</v>
      </c>
    </row>
    <row r="16" spans="1:19">
      <c r="A16" s="59" t="s">
        <v>206</v>
      </c>
      <c r="B16">
        <v>-1.76</v>
      </c>
      <c r="C16">
        <v>-1.79</v>
      </c>
      <c r="D16">
        <v>3.0000000000000027E-2</v>
      </c>
      <c r="E16">
        <v>1.05</v>
      </c>
      <c r="F16">
        <v>1.36</v>
      </c>
      <c r="G16">
        <v>-0.31000000000000005</v>
      </c>
      <c r="H16">
        <v>-0.69</v>
      </c>
      <c r="I16">
        <v>-2.2000000000000002</v>
      </c>
      <c r="J16">
        <v>1.5100000000000002</v>
      </c>
      <c r="L16">
        <v>1.36</v>
      </c>
      <c r="M16">
        <v>1.63</v>
      </c>
      <c r="N16">
        <v>-0.2699999999999998</v>
      </c>
      <c r="O16">
        <v>0.67000000000000015</v>
      </c>
      <c r="P16">
        <v>-0.57000000000000028</v>
      </c>
      <c r="Q16">
        <v>1.2400000000000004</v>
      </c>
      <c r="R16">
        <v>1.71</v>
      </c>
      <c r="S16">
        <v>-0.05</v>
      </c>
    </row>
    <row r="17" spans="1:19">
      <c r="A17" s="59" t="s">
        <v>63</v>
      </c>
      <c r="B17">
        <v>-0.9</v>
      </c>
      <c r="C17">
        <v>-1.47</v>
      </c>
      <c r="D17">
        <v>0.56999999999999995</v>
      </c>
      <c r="E17">
        <v>-0.96</v>
      </c>
      <c r="F17">
        <v>-1.1299999999999999</v>
      </c>
      <c r="G17">
        <v>0.16999999999999993</v>
      </c>
      <c r="H17">
        <v>-0.88</v>
      </c>
      <c r="I17">
        <v>-0.85</v>
      </c>
      <c r="J17">
        <v>-3.0000000000000027E-2</v>
      </c>
      <c r="L17">
        <v>-0.31</v>
      </c>
      <c r="M17">
        <v>-1.56</v>
      </c>
      <c r="N17">
        <v>1.25</v>
      </c>
      <c r="O17">
        <v>-1.19</v>
      </c>
      <c r="P17">
        <v>-2.41</v>
      </c>
      <c r="Q17">
        <v>1.2200000000000002</v>
      </c>
      <c r="R17">
        <v>-2.15</v>
      </c>
      <c r="S17">
        <v>-3.05</v>
      </c>
    </row>
    <row r="18" spans="1:19">
      <c r="A18" s="59" t="s">
        <v>147</v>
      </c>
      <c r="B18">
        <v>-1.25</v>
      </c>
      <c r="C18">
        <v>-1.31</v>
      </c>
      <c r="D18">
        <v>6.0000000000000053E-2</v>
      </c>
      <c r="E18">
        <v>-0.13</v>
      </c>
      <c r="F18">
        <v>-0.81</v>
      </c>
      <c r="G18">
        <v>0.68</v>
      </c>
      <c r="H18">
        <v>0.53</v>
      </c>
      <c r="I18">
        <v>0.18</v>
      </c>
      <c r="J18">
        <v>0.35000000000000003</v>
      </c>
      <c r="L18">
        <v>-1.2</v>
      </c>
      <c r="M18">
        <v>-2.06</v>
      </c>
      <c r="N18">
        <v>0.8600000000000001</v>
      </c>
      <c r="O18">
        <v>-0.66999999999999993</v>
      </c>
      <c r="P18">
        <v>-1.8800000000000001</v>
      </c>
      <c r="Q18">
        <v>1.2100000000000002</v>
      </c>
      <c r="R18">
        <v>-0.8</v>
      </c>
      <c r="S18">
        <v>-2.0499999999999998</v>
      </c>
    </row>
    <row r="19" spans="1:19">
      <c r="A19" s="59" t="s">
        <v>171</v>
      </c>
      <c r="B19">
        <v>1.34</v>
      </c>
      <c r="C19">
        <v>1.59</v>
      </c>
      <c r="D19">
        <v>-0.25</v>
      </c>
      <c r="E19">
        <v>-1.79</v>
      </c>
      <c r="F19">
        <v>-1.3</v>
      </c>
      <c r="G19">
        <v>-0.49</v>
      </c>
      <c r="H19">
        <v>0.53</v>
      </c>
      <c r="I19">
        <v>-0.64</v>
      </c>
      <c r="J19">
        <v>1.17</v>
      </c>
      <c r="L19">
        <v>0.37</v>
      </c>
      <c r="M19">
        <v>0.34</v>
      </c>
      <c r="N19">
        <v>2.9999999999999971E-2</v>
      </c>
      <c r="O19">
        <v>0.9</v>
      </c>
      <c r="P19">
        <v>-0.3</v>
      </c>
      <c r="Q19">
        <v>1.2</v>
      </c>
      <c r="R19">
        <v>-0.89</v>
      </c>
      <c r="S19">
        <v>0.45</v>
      </c>
    </row>
    <row r="20" spans="1:19">
      <c r="A20" s="59" t="s">
        <v>93</v>
      </c>
      <c r="B20">
        <v>-1.2</v>
      </c>
      <c r="C20">
        <v>-1.74</v>
      </c>
      <c r="D20">
        <v>0.54</v>
      </c>
      <c r="E20">
        <v>-0.4</v>
      </c>
      <c r="F20">
        <v>0.38</v>
      </c>
      <c r="G20">
        <v>-0.78</v>
      </c>
      <c r="H20">
        <v>-0.1</v>
      </c>
      <c r="I20">
        <v>-1.46</v>
      </c>
      <c r="J20">
        <v>1.3599999999999999</v>
      </c>
      <c r="L20">
        <v>-1.35</v>
      </c>
      <c r="M20">
        <v>-1.19</v>
      </c>
      <c r="N20">
        <v>-0.16000000000000014</v>
      </c>
      <c r="O20">
        <v>-1.4500000000000002</v>
      </c>
      <c r="P20">
        <v>-2.65</v>
      </c>
      <c r="Q20">
        <v>1.1999999999999997</v>
      </c>
      <c r="R20">
        <v>-1.85</v>
      </c>
      <c r="S20">
        <v>-3.05</v>
      </c>
    </row>
    <row r="21" spans="1:19">
      <c r="A21" s="59" t="s">
        <v>33</v>
      </c>
      <c r="B21">
        <v>1.72</v>
      </c>
      <c r="C21">
        <v>1.61</v>
      </c>
      <c r="D21">
        <v>0.10999999999999988</v>
      </c>
      <c r="E21">
        <v>0.77</v>
      </c>
      <c r="F21">
        <v>0.59</v>
      </c>
      <c r="G21">
        <v>0.18000000000000005</v>
      </c>
      <c r="H21">
        <v>-3.35</v>
      </c>
      <c r="I21">
        <v>-2.7</v>
      </c>
      <c r="J21">
        <v>-0.64999999999999991</v>
      </c>
      <c r="L21">
        <v>-0.69</v>
      </c>
      <c r="M21">
        <v>-2.5099999999999998</v>
      </c>
      <c r="N21">
        <v>1.8199999999999998</v>
      </c>
      <c r="O21">
        <v>-4.04</v>
      </c>
      <c r="P21">
        <v>-5.21</v>
      </c>
      <c r="Q21">
        <v>1.17</v>
      </c>
      <c r="R21">
        <v>-3.27</v>
      </c>
      <c r="S21">
        <v>-1.55</v>
      </c>
    </row>
    <row r="22" spans="1:19">
      <c r="A22" s="59" t="s">
        <v>266</v>
      </c>
      <c r="B22">
        <v>0.34</v>
      </c>
      <c r="C22">
        <v>-0.94</v>
      </c>
      <c r="D22">
        <v>1.28</v>
      </c>
      <c r="E22">
        <v>0.44</v>
      </c>
      <c r="F22">
        <v>0.86</v>
      </c>
      <c r="G22">
        <v>-0.42</v>
      </c>
      <c r="H22">
        <v>-0.33</v>
      </c>
      <c r="I22">
        <v>-1.4</v>
      </c>
      <c r="J22">
        <v>1.0699999999999998</v>
      </c>
      <c r="L22">
        <v>0.5</v>
      </c>
      <c r="M22">
        <v>0.47</v>
      </c>
      <c r="N22">
        <v>3.0000000000000027E-2</v>
      </c>
      <c r="O22">
        <v>0.16999999999999998</v>
      </c>
      <c r="P22">
        <v>-0.92999999999999994</v>
      </c>
      <c r="Q22">
        <v>1.0999999999999999</v>
      </c>
      <c r="R22">
        <v>0.61</v>
      </c>
      <c r="S22">
        <v>0.95</v>
      </c>
    </row>
    <row r="23" spans="1:19">
      <c r="A23" s="59" t="s">
        <v>95</v>
      </c>
      <c r="B23">
        <v>0.38</v>
      </c>
      <c r="C23">
        <v>-0.68</v>
      </c>
      <c r="D23">
        <v>1.06</v>
      </c>
      <c r="E23">
        <v>0.8</v>
      </c>
      <c r="F23">
        <v>1.48</v>
      </c>
      <c r="G23">
        <v>-0.67999999999999994</v>
      </c>
      <c r="H23">
        <v>-1.44</v>
      </c>
      <c r="I23">
        <v>-2.17</v>
      </c>
      <c r="J23">
        <v>0.73</v>
      </c>
      <c r="L23">
        <v>-0.28999999999999998</v>
      </c>
      <c r="M23">
        <v>-0.64</v>
      </c>
      <c r="N23">
        <v>0.35000000000000003</v>
      </c>
      <c r="O23">
        <v>-1.73</v>
      </c>
      <c r="P23">
        <v>-2.81</v>
      </c>
      <c r="Q23">
        <v>1.08</v>
      </c>
      <c r="R23">
        <v>-0.93</v>
      </c>
      <c r="S23">
        <v>-0.55000000000000004</v>
      </c>
    </row>
    <row r="24" spans="1:19">
      <c r="A24" s="59" t="s">
        <v>318</v>
      </c>
      <c r="B24">
        <v>-0.22</v>
      </c>
      <c r="C24">
        <v>-0.38</v>
      </c>
      <c r="D24">
        <v>0.16</v>
      </c>
      <c r="E24">
        <v>-1.98</v>
      </c>
      <c r="F24">
        <v>-2.2200000000000002</v>
      </c>
      <c r="G24">
        <v>0.24000000000000021</v>
      </c>
      <c r="H24">
        <v>-0.49</v>
      </c>
      <c r="I24">
        <v>-2.08</v>
      </c>
      <c r="J24">
        <v>1.59</v>
      </c>
      <c r="L24">
        <v>0.15</v>
      </c>
      <c r="M24">
        <v>0.67</v>
      </c>
      <c r="N24">
        <v>-0.52</v>
      </c>
      <c r="O24">
        <v>-0.33999999999999997</v>
      </c>
      <c r="P24">
        <v>-1.4100000000000001</v>
      </c>
      <c r="Q24">
        <v>1.0700000000000003</v>
      </c>
      <c r="R24">
        <v>-2.33</v>
      </c>
      <c r="S24">
        <v>-2.5499999999999998</v>
      </c>
    </row>
    <row r="25" spans="1:19">
      <c r="A25" s="59" t="s">
        <v>150</v>
      </c>
      <c r="B25">
        <v>1.67</v>
      </c>
      <c r="C25">
        <v>0.38</v>
      </c>
      <c r="D25">
        <v>1.29</v>
      </c>
      <c r="E25">
        <v>0.48</v>
      </c>
      <c r="F25">
        <v>-0.14000000000000001</v>
      </c>
      <c r="G25">
        <v>0.62</v>
      </c>
      <c r="H25">
        <v>1.68</v>
      </c>
      <c r="I25">
        <v>0.82</v>
      </c>
      <c r="J25">
        <v>0.86</v>
      </c>
      <c r="L25">
        <v>-0.88</v>
      </c>
      <c r="M25">
        <v>-1.08</v>
      </c>
      <c r="N25">
        <v>0.20000000000000007</v>
      </c>
      <c r="O25">
        <v>0.79999999999999993</v>
      </c>
      <c r="P25">
        <v>-0.26000000000000012</v>
      </c>
      <c r="Q25">
        <v>1.06</v>
      </c>
      <c r="R25">
        <v>1.28</v>
      </c>
      <c r="S25">
        <v>2.95</v>
      </c>
    </row>
    <row r="26" spans="1:19">
      <c r="A26" s="59" t="s">
        <v>151</v>
      </c>
      <c r="B26">
        <v>-0.77</v>
      </c>
      <c r="C26">
        <v>0.28000000000000003</v>
      </c>
      <c r="D26">
        <v>-1.05</v>
      </c>
      <c r="E26">
        <v>0.09</v>
      </c>
      <c r="F26">
        <v>0.65</v>
      </c>
      <c r="G26">
        <v>-0.56000000000000005</v>
      </c>
      <c r="H26">
        <v>0.87</v>
      </c>
      <c r="I26">
        <v>0.96</v>
      </c>
      <c r="J26">
        <v>-8.9999999999999969E-2</v>
      </c>
      <c r="L26">
        <v>-1.75</v>
      </c>
      <c r="M26">
        <v>-2.9</v>
      </c>
      <c r="N26">
        <v>1.1499999999999999</v>
      </c>
      <c r="O26">
        <v>-0.88</v>
      </c>
      <c r="P26">
        <v>-1.94</v>
      </c>
      <c r="Q26">
        <v>1.06</v>
      </c>
      <c r="R26">
        <v>-0.78</v>
      </c>
      <c r="S26">
        <v>-1.55</v>
      </c>
    </row>
    <row r="27" spans="1:19">
      <c r="A27" s="59" t="s">
        <v>58</v>
      </c>
      <c r="B27">
        <v>-2.81</v>
      </c>
      <c r="C27">
        <v>-1.39</v>
      </c>
      <c r="D27">
        <v>-1.4200000000000002</v>
      </c>
      <c r="E27">
        <v>0.3</v>
      </c>
      <c r="F27">
        <v>0.45</v>
      </c>
      <c r="G27">
        <v>-0.15000000000000002</v>
      </c>
      <c r="H27">
        <v>0.92</v>
      </c>
      <c r="I27">
        <v>0.76</v>
      </c>
      <c r="J27">
        <v>0.16000000000000003</v>
      </c>
      <c r="L27">
        <v>-0.96</v>
      </c>
      <c r="M27">
        <v>-1.83</v>
      </c>
      <c r="N27">
        <v>0.87000000000000011</v>
      </c>
      <c r="O27">
        <v>-3.9999999999999925E-2</v>
      </c>
      <c r="P27">
        <v>-1.07</v>
      </c>
      <c r="Q27">
        <v>1.0300000000000002</v>
      </c>
      <c r="R27">
        <v>0.26</v>
      </c>
      <c r="S27">
        <v>-2.5499999999999998</v>
      </c>
    </row>
    <row r="28" spans="1:19">
      <c r="A28" s="59" t="s">
        <v>204</v>
      </c>
      <c r="B28">
        <v>0.63</v>
      </c>
      <c r="C28">
        <v>0.36</v>
      </c>
      <c r="D28">
        <v>0.27</v>
      </c>
      <c r="E28">
        <v>-0.28999999999999998</v>
      </c>
      <c r="F28">
        <v>-0.45</v>
      </c>
      <c r="G28">
        <v>0.16000000000000003</v>
      </c>
      <c r="H28">
        <v>-1.06</v>
      </c>
      <c r="I28">
        <v>-2.9</v>
      </c>
      <c r="J28">
        <v>1.8399999999999999</v>
      </c>
      <c r="L28">
        <v>1.17</v>
      </c>
      <c r="M28">
        <v>1.98</v>
      </c>
      <c r="N28">
        <v>-0.81</v>
      </c>
      <c r="O28">
        <v>0.10999999999999988</v>
      </c>
      <c r="P28">
        <v>-0.91999999999999993</v>
      </c>
      <c r="Q28">
        <v>1.0299999999999998</v>
      </c>
      <c r="R28">
        <v>-0.18</v>
      </c>
      <c r="S28">
        <v>0.45</v>
      </c>
    </row>
    <row r="29" spans="1:19">
      <c r="A29" s="59" t="s">
        <v>39</v>
      </c>
      <c r="B29">
        <v>-0.57999999999999996</v>
      </c>
      <c r="C29">
        <v>-0.06</v>
      </c>
      <c r="D29">
        <v>-0.52</v>
      </c>
      <c r="E29">
        <v>-0.2</v>
      </c>
      <c r="F29">
        <v>-0.66</v>
      </c>
      <c r="G29">
        <v>0.46</v>
      </c>
      <c r="H29">
        <v>0.56000000000000005</v>
      </c>
      <c r="I29">
        <v>-0.21</v>
      </c>
      <c r="J29">
        <v>0.77</v>
      </c>
      <c r="L29">
        <v>0.17</v>
      </c>
      <c r="M29">
        <v>-0.08</v>
      </c>
      <c r="N29">
        <v>0.25</v>
      </c>
      <c r="O29">
        <v>0.73000000000000009</v>
      </c>
      <c r="P29">
        <v>-0.28999999999999998</v>
      </c>
      <c r="Q29">
        <v>1.02</v>
      </c>
      <c r="R29">
        <v>0.53</v>
      </c>
      <c r="S29">
        <v>-0.05</v>
      </c>
    </row>
    <row r="30" spans="1:19">
      <c r="A30" s="59" t="s">
        <v>183</v>
      </c>
      <c r="B30">
        <v>0.05</v>
      </c>
      <c r="C30">
        <v>-0.95</v>
      </c>
      <c r="D30">
        <v>1</v>
      </c>
      <c r="E30">
        <v>-0.4</v>
      </c>
      <c r="F30">
        <v>0.14000000000000001</v>
      </c>
      <c r="G30">
        <v>-0.54</v>
      </c>
      <c r="H30">
        <v>0.43</v>
      </c>
      <c r="I30">
        <v>0.28999999999999998</v>
      </c>
      <c r="J30">
        <v>0.14000000000000001</v>
      </c>
      <c r="L30">
        <v>0.38</v>
      </c>
      <c r="M30">
        <v>-0.49</v>
      </c>
      <c r="N30">
        <v>0.87</v>
      </c>
      <c r="O30">
        <v>0.81</v>
      </c>
      <c r="P30">
        <v>-0.2</v>
      </c>
      <c r="Q30">
        <v>1.01</v>
      </c>
      <c r="R30">
        <v>0.4</v>
      </c>
      <c r="S30">
        <v>0.45</v>
      </c>
    </row>
    <row r="31" spans="1:19">
      <c r="A31" s="59" t="s">
        <v>49</v>
      </c>
      <c r="B31">
        <v>1.55</v>
      </c>
      <c r="C31">
        <v>-0.43</v>
      </c>
      <c r="D31">
        <v>1.98</v>
      </c>
      <c r="E31">
        <v>-0.93</v>
      </c>
      <c r="F31">
        <v>-1.45</v>
      </c>
      <c r="G31">
        <v>0.51999999999999991</v>
      </c>
      <c r="H31">
        <v>0.99</v>
      </c>
      <c r="I31">
        <v>-0.04</v>
      </c>
      <c r="J31">
        <v>1.03</v>
      </c>
      <c r="L31">
        <v>0.83</v>
      </c>
      <c r="M31">
        <v>0.9</v>
      </c>
      <c r="N31">
        <v>-7.0000000000000062E-2</v>
      </c>
      <c r="O31">
        <v>1.8199999999999998</v>
      </c>
      <c r="P31">
        <v>0.86</v>
      </c>
      <c r="Q31">
        <v>0.95999999999999985</v>
      </c>
      <c r="R31">
        <v>0.9</v>
      </c>
      <c r="S31">
        <v>2.4500000000000002</v>
      </c>
    </row>
    <row r="32" spans="1:19">
      <c r="A32" s="59" t="s">
        <v>176</v>
      </c>
      <c r="B32">
        <v>-0.73</v>
      </c>
      <c r="C32">
        <v>-0.61</v>
      </c>
      <c r="D32">
        <v>-0.12</v>
      </c>
      <c r="E32">
        <v>0.73</v>
      </c>
      <c r="F32">
        <v>1.06</v>
      </c>
      <c r="G32">
        <v>-0.33000000000000007</v>
      </c>
      <c r="H32">
        <v>-0.72</v>
      </c>
      <c r="I32">
        <v>-0.57999999999999996</v>
      </c>
      <c r="J32">
        <v>-0.14000000000000001</v>
      </c>
      <c r="L32">
        <v>-0.83</v>
      </c>
      <c r="M32">
        <v>-1.89</v>
      </c>
      <c r="N32">
        <v>1.06</v>
      </c>
      <c r="O32">
        <v>-1.5499999999999998</v>
      </c>
      <c r="P32">
        <v>-2.4699999999999998</v>
      </c>
      <c r="Q32">
        <v>0.91999999999999993</v>
      </c>
      <c r="R32">
        <v>-0.82</v>
      </c>
      <c r="S32">
        <v>-1.55</v>
      </c>
    </row>
    <row r="33" spans="1:19">
      <c r="A33" s="59" t="s">
        <v>212</v>
      </c>
      <c r="B33">
        <v>0.42</v>
      </c>
      <c r="C33">
        <v>-1.2</v>
      </c>
      <c r="D33">
        <v>1.6199999999999999</v>
      </c>
      <c r="E33">
        <v>1.52</v>
      </c>
      <c r="F33">
        <v>1.57</v>
      </c>
      <c r="G33">
        <v>-5.0000000000000044E-2</v>
      </c>
      <c r="H33">
        <v>0.59</v>
      </c>
      <c r="I33">
        <v>0.44</v>
      </c>
      <c r="J33">
        <v>0.14999999999999997</v>
      </c>
      <c r="L33">
        <v>-0.09</v>
      </c>
      <c r="M33">
        <v>-0.82</v>
      </c>
      <c r="N33">
        <v>0.73</v>
      </c>
      <c r="O33">
        <v>0.5</v>
      </c>
      <c r="P33">
        <v>-0.37999999999999995</v>
      </c>
      <c r="Q33">
        <v>0.87999999999999989</v>
      </c>
      <c r="R33">
        <v>2.0299999999999998</v>
      </c>
      <c r="S33">
        <v>2.4500000000000002</v>
      </c>
    </row>
    <row r="34" spans="1:19">
      <c r="A34" s="59" t="s">
        <v>56</v>
      </c>
      <c r="B34">
        <v>-1.74</v>
      </c>
      <c r="C34">
        <v>-0.7</v>
      </c>
      <c r="D34">
        <v>-1.04</v>
      </c>
      <c r="E34">
        <v>-0.74</v>
      </c>
      <c r="F34">
        <v>-0.43</v>
      </c>
      <c r="G34">
        <v>-0.31</v>
      </c>
      <c r="H34">
        <v>-0.13</v>
      </c>
      <c r="I34">
        <v>-0.81</v>
      </c>
      <c r="J34">
        <v>0.68</v>
      </c>
      <c r="L34">
        <v>-0.94</v>
      </c>
      <c r="M34">
        <v>-1.07</v>
      </c>
      <c r="N34">
        <v>0.13000000000000012</v>
      </c>
      <c r="O34">
        <v>-1.0699999999999998</v>
      </c>
      <c r="P34">
        <v>-1.8800000000000001</v>
      </c>
      <c r="Q34">
        <v>0.81000000000000028</v>
      </c>
      <c r="R34">
        <v>-1.81</v>
      </c>
      <c r="S34">
        <v>-3.55</v>
      </c>
    </row>
    <row r="35" spans="1:19">
      <c r="A35" s="59" t="s">
        <v>282</v>
      </c>
      <c r="B35">
        <v>-0.84</v>
      </c>
      <c r="C35">
        <v>0.45</v>
      </c>
      <c r="D35">
        <v>-1.29</v>
      </c>
      <c r="E35">
        <v>-0.06</v>
      </c>
      <c r="F35">
        <v>0.99</v>
      </c>
      <c r="G35">
        <v>-1.05</v>
      </c>
      <c r="H35">
        <v>-0.48</v>
      </c>
      <c r="I35">
        <v>-0.37</v>
      </c>
      <c r="J35">
        <v>-0.10999999999999999</v>
      </c>
      <c r="L35">
        <v>0.84</v>
      </c>
      <c r="M35">
        <v>-0.08</v>
      </c>
      <c r="N35">
        <v>0.91999999999999993</v>
      </c>
      <c r="O35">
        <v>0.36</v>
      </c>
      <c r="P35">
        <v>-0.45</v>
      </c>
      <c r="Q35">
        <v>0.81</v>
      </c>
      <c r="R35">
        <v>0.28999999999999998</v>
      </c>
      <c r="S35">
        <v>-0.55000000000000004</v>
      </c>
    </row>
    <row r="36" spans="1:19">
      <c r="A36" s="59" t="s">
        <v>166</v>
      </c>
      <c r="B36">
        <v>-0.4</v>
      </c>
      <c r="C36">
        <v>-1.62</v>
      </c>
      <c r="D36">
        <v>1.2200000000000002</v>
      </c>
      <c r="E36">
        <v>-1.39</v>
      </c>
      <c r="F36">
        <v>-1.85</v>
      </c>
      <c r="G36">
        <v>0.46000000000000019</v>
      </c>
      <c r="H36">
        <v>1.1000000000000001</v>
      </c>
      <c r="I36">
        <v>0.46</v>
      </c>
      <c r="J36">
        <v>0.64000000000000012</v>
      </c>
      <c r="L36">
        <v>0.14000000000000001</v>
      </c>
      <c r="M36">
        <v>0</v>
      </c>
      <c r="N36">
        <v>0.14000000000000001</v>
      </c>
      <c r="O36">
        <v>1.2400000000000002</v>
      </c>
      <c r="P36">
        <v>0.46</v>
      </c>
      <c r="Q36">
        <v>0.78000000000000025</v>
      </c>
      <c r="R36">
        <v>-0.15</v>
      </c>
      <c r="S36">
        <v>-0.55000000000000004</v>
      </c>
    </row>
    <row r="37" spans="1:19">
      <c r="A37" s="59" t="s">
        <v>131</v>
      </c>
      <c r="B37">
        <v>-0.23</v>
      </c>
      <c r="C37">
        <v>-1.39</v>
      </c>
      <c r="D37">
        <v>1.1599999999999999</v>
      </c>
      <c r="E37">
        <v>0.83</v>
      </c>
      <c r="F37">
        <v>1.75</v>
      </c>
      <c r="G37">
        <v>-0.92</v>
      </c>
      <c r="H37">
        <v>-0.01</v>
      </c>
      <c r="I37">
        <v>-0.48</v>
      </c>
      <c r="J37">
        <v>0.47</v>
      </c>
      <c r="L37">
        <v>-1.64</v>
      </c>
      <c r="M37">
        <v>-1.88</v>
      </c>
      <c r="N37">
        <v>0.24</v>
      </c>
      <c r="O37">
        <v>-1.65</v>
      </c>
      <c r="P37">
        <v>-2.36</v>
      </c>
      <c r="Q37">
        <v>0.71</v>
      </c>
      <c r="R37">
        <v>-0.82</v>
      </c>
      <c r="S37">
        <v>-1.05</v>
      </c>
    </row>
    <row r="38" spans="1:19">
      <c r="A38" s="59" t="s">
        <v>277</v>
      </c>
      <c r="B38">
        <v>-0.48</v>
      </c>
      <c r="C38">
        <v>-0.73</v>
      </c>
      <c r="D38">
        <v>0.25</v>
      </c>
      <c r="E38">
        <v>-0.88</v>
      </c>
      <c r="F38">
        <v>-1.39</v>
      </c>
      <c r="G38">
        <v>0.5099999999999999</v>
      </c>
      <c r="H38">
        <v>-1.91</v>
      </c>
      <c r="I38">
        <v>-2.35</v>
      </c>
      <c r="J38">
        <v>0.44000000000000017</v>
      </c>
      <c r="L38">
        <v>1.72</v>
      </c>
      <c r="M38">
        <v>1.46</v>
      </c>
      <c r="N38">
        <v>0.26</v>
      </c>
      <c r="O38">
        <v>-0.18999999999999995</v>
      </c>
      <c r="P38">
        <v>-0.89000000000000012</v>
      </c>
      <c r="Q38">
        <v>0.70000000000000018</v>
      </c>
      <c r="R38">
        <v>-1.07</v>
      </c>
      <c r="S38">
        <v>-1.55</v>
      </c>
    </row>
    <row r="39" spans="1:19">
      <c r="A39" s="59" t="s">
        <v>303</v>
      </c>
      <c r="B39">
        <v>-0.77</v>
      </c>
      <c r="C39">
        <v>0.78</v>
      </c>
      <c r="D39">
        <v>-1.55</v>
      </c>
      <c r="E39">
        <v>0.02</v>
      </c>
      <c r="F39">
        <v>0.19</v>
      </c>
      <c r="G39">
        <v>-0.17</v>
      </c>
      <c r="H39">
        <v>0.45</v>
      </c>
      <c r="I39">
        <v>-1.55</v>
      </c>
      <c r="J39">
        <v>2</v>
      </c>
      <c r="L39">
        <v>-1.75</v>
      </c>
      <c r="M39">
        <v>-0.43</v>
      </c>
      <c r="N39">
        <v>-1.32</v>
      </c>
      <c r="O39">
        <v>-1.3</v>
      </c>
      <c r="P39">
        <v>-1.98</v>
      </c>
      <c r="Q39">
        <v>0.67999999999999994</v>
      </c>
      <c r="R39">
        <v>-1.28</v>
      </c>
      <c r="S39">
        <v>-2.0499999999999998</v>
      </c>
    </row>
    <row r="40" spans="1:19">
      <c r="A40" s="59" t="s">
        <v>62</v>
      </c>
      <c r="B40">
        <v>0.42</v>
      </c>
      <c r="C40">
        <v>1.57</v>
      </c>
      <c r="D40">
        <v>-1.1500000000000001</v>
      </c>
      <c r="E40">
        <v>-0.31</v>
      </c>
      <c r="F40">
        <v>-1.25</v>
      </c>
      <c r="G40">
        <v>0.94</v>
      </c>
      <c r="H40">
        <v>1.1000000000000001</v>
      </c>
      <c r="I40">
        <v>1.06</v>
      </c>
      <c r="J40">
        <v>4.0000000000000036E-2</v>
      </c>
      <c r="L40">
        <v>1.24</v>
      </c>
      <c r="M40">
        <v>0.61</v>
      </c>
      <c r="N40">
        <v>0.63</v>
      </c>
      <c r="O40">
        <v>2.34</v>
      </c>
      <c r="P40">
        <v>1.67</v>
      </c>
      <c r="Q40">
        <v>0.66999999999999993</v>
      </c>
      <c r="R40">
        <v>2.02</v>
      </c>
      <c r="S40">
        <v>2.4500000000000002</v>
      </c>
    </row>
    <row r="41" spans="1:19">
      <c r="A41" s="59" t="s">
        <v>51</v>
      </c>
      <c r="B41">
        <v>0.71</v>
      </c>
      <c r="C41">
        <v>3.86</v>
      </c>
      <c r="D41">
        <v>-3.15</v>
      </c>
      <c r="E41">
        <v>0.66</v>
      </c>
      <c r="F41">
        <v>0.73</v>
      </c>
      <c r="G41">
        <v>-6.9999999999999951E-2</v>
      </c>
      <c r="H41">
        <v>-0.13</v>
      </c>
      <c r="I41">
        <v>-1.41</v>
      </c>
      <c r="J41">
        <v>1.2799999999999998</v>
      </c>
      <c r="L41">
        <v>-0.8</v>
      </c>
      <c r="M41">
        <v>-0.18</v>
      </c>
      <c r="N41">
        <v>-0.62000000000000011</v>
      </c>
      <c r="O41">
        <v>-0.93</v>
      </c>
      <c r="P41">
        <v>-1.5899999999999999</v>
      </c>
      <c r="Q41">
        <v>0.65999999999999981</v>
      </c>
      <c r="R41">
        <v>-0.27</v>
      </c>
      <c r="S41">
        <v>0.45</v>
      </c>
    </row>
    <row r="42" spans="1:19">
      <c r="A42" s="59" t="s">
        <v>213</v>
      </c>
      <c r="B42">
        <v>-0.77</v>
      </c>
      <c r="C42">
        <v>-0.47</v>
      </c>
      <c r="D42">
        <v>-0.30000000000000004</v>
      </c>
      <c r="E42">
        <v>0.54</v>
      </c>
      <c r="F42">
        <v>1.4</v>
      </c>
      <c r="G42">
        <v>-0.85999999999999988</v>
      </c>
      <c r="H42">
        <v>-0.11</v>
      </c>
      <c r="I42">
        <v>-1.0900000000000001</v>
      </c>
      <c r="J42">
        <v>0.98000000000000009</v>
      </c>
      <c r="L42">
        <v>1.79</v>
      </c>
      <c r="M42">
        <v>2.14</v>
      </c>
      <c r="N42">
        <v>-0.35000000000000009</v>
      </c>
      <c r="O42">
        <v>1.68</v>
      </c>
      <c r="P42">
        <v>1.05</v>
      </c>
      <c r="Q42">
        <v>0.62999999999999989</v>
      </c>
      <c r="R42">
        <v>2.2200000000000002</v>
      </c>
      <c r="S42">
        <v>1.45</v>
      </c>
    </row>
    <row r="43" spans="1:19">
      <c r="A43" s="59" t="s">
        <v>64</v>
      </c>
      <c r="B43">
        <v>0.01</v>
      </c>
      <c r="C43">
        <v>0.78</v>
      </c>
      <c r="D43">
        <v>-0.77</v>
      </c>
      <c r="E43">
        <v>-0.93</v>
      </c>
      <c r="F43">
        <v>-1.06</v>
      </c>
      <c r="G43">
        <v>0.13</v>
      </c>
      <c r="H43">
        <v>0.74</v>
      </c>
      <c r="I43">
        <v>-0.13</v>
      </c>
      <c r="J43">
        <v>0.87</v>
      </c>
      <c r="L43">
        <v>0.13</v>
      </c>
      <c r="M43">
        <v>0.4</v>
      </c>
      <c r="N43">
        <v>-0.27</v>
      </c>
      <c r="O43">
        <v>0.87</v>
      </c>
      <c r="P43">
        <v>0.27</v>
      </c>
      <c r="Q43">
        <v>0.6</v>
      </c>
      <c r="R43">
        <v>-0.06</v>
      </c>
      <c r="S43">
        <v>-0.05</v>
      </c>
    </row>
    <row r="44" spans="1:19">
      <c r="A44" s="59" t="s">
        <v>182</v>
      </c>
      <c r="B44">
        <v>1.39</v>
      </c>
      <c r="C44">
        <v>0.63</v>
      </c>
      <c r="D44">
        <v>0.7599999999999999</v>
      </c>
      <c r="E44">
        <v>0.73</v>
      </c>
      <c r="F44">
        <v>1.02</v>
      </c>
      <c r="G44">
        <v>-0.29000000000000004</v>
      </c>
      <c r="H44">
        <v>-0.12</v>
      </c>
      <c r="I44">
        <v>-0.28999999999999998</v>
      </c>
      <c r="J44">
        <v>0.16999999999999998</v>
      </c>
      <c r="L44">
        <v>-0.05</v>
      </c>
      <c r="M44">
        <v>-0.37</v>
      </c>
      <c r="N44">
        <v>0.32</v>
      </c>
      <c r="O44">
        <v>-0.16999999999999998</v>
      </c>
      <c r="P44">
        <v>-0.65999999999999992</v>
      </c>
      <c r="Q44">
        <v>0.48999999999999994</v>
      </c>
      <c r="R44">
        <v>0.56000000000000005</v>
      </c>
      <c r="S44">
        <v>1.95</v>
      </c>
    </row>
    <row r="45" spans="1:19">
      <c r="A45" s="59" t="s">
        <v>178</v>
      </c>
      <c r="B45">
        <v>-2.82</v>
      </c>
      <c r="C45">
        <v>-3.87</v>
      </c>
      <c r="D45">
        <v>1.0500000000000003</v>
      </c>
      <c r="E45">
        <v>-0.19</v>
      </c>
      <c r="F45">
        <v>0.3</v>
      </c>
      <c r="G45">
        <v>-0.49</v>
      </c>
      <c r="H45">
        <v>-0.42</v>
      </c>
      <c r="I45">
        <v>-0.06</v>
      </c>
      <c r="J45">
        <v>-0.36</v>
      </c>
      <c r="L45">
        <v>0.38</v>
      </c>
      <c r="M45">
        <v>-0.38</v>
      </c>
      <c r="N45">
        <v>0.76</v>
      </c>
      <c r="O45">
        <v>-3.999999999999998E-2</v>
      </c>
      <c r="P45">
        <v>-0.44</v>
      </c>
      <c r="Q45">
        <v>0.4</v>
      </c>
      <c r="R45">
        <v>-0.23</v>
      </c>
      <c r="S45">
        <v>-3.05</v>
      </c>
    </row>
    <row r="46" spans="1:19">
      <c r="A46" s="59" t="s">
        <v>244</v>
      </c>
      <c r="B46">
        <v>1.24</v>
      </c>
      <c r="C46">
        <v>2.76</v>
      </c>
      <c r="D46">
        <v>-1.5199999999999998</v>
      </c>
      <c r="E46">
        <v>-0.65</v>
      </c>
      <c r="F46">
        <v>-1.76</v>
      </c>
      <c r="G46">
        <v>1.1099999999999999</v>
      </c>
      <c r="H46">
        <v>-0.28000000000000003</v>
      </c>
      <c r="I46">
        <v>-0.39</v>
      </c>
      <c r="J46">
        <v>0.10999999999999999</v>
      </c>
      <c r="L46">
        <v>-0.36</v>
      </c>
      <c r="M46">
        <v>-0.62</v>
      </c>
      <c r="N46">
        <v>0.26</v>
      </c>
      <c r="O46">
        <v>-0.64</v>
      </c>
      <c r="P46">
        <v>-1.01</v>
      </c>
      <c r="Q46">
        <v>0.37</v>
      </c>
      <c r="R46">
        <v>-1.29</v>
      </c>
      <c r="S46">
        <v>-0.05</v>
      </c>
    </row>
    <row r="47" spans="1:19">
      <c r="A47" s="59" t="s">
        <v>319</v>
      </c>
      <c r="B47">
        <v>0.08</v>
      </c>
      <c r="C47">
        <v>0.96</v>
      </c>
      <c r="D47">
        <v>-0.88</v>
      </c>
      <c r="E47">
        <v>0.92</v>
      </c>
      <c r="F47">
        <v>0.38</v>
      </c>
      <c r="G47">
        <v>0.54</v>
      </c>
      <c r="H47">
        <v>-0.81</v>
      </c>
      <c r="I47">
        <v>-0.83</v>
      </c>
      <c r="J47">
        <v>1.9999999999999907E-2</v>
      </c>
      <c r="L47">
        <v>1.76</v>
      </c>
      <c r="M47">
        <v>1.48</v>
      </c>
      <c r="N47">
        <v>0.28000000000000003</v>
      </c>
      <c r="O47">
        <v>0.95</v>
      </c>
      <c r="P47">
        <v>0.65</v>
      </c>
      <c r="Q47">
        <v>0.29999999999999993</v>
      </c>
      <c r="R47">
        <v>1.87</v>
      </c>
      <c r="S47">
        <v>1.95</v>
      </c>
    </row>
    <row r="48" spans="1:19">
      <c r="A48" s="59" t="s">
        <v>194</v>
      </c>
      <c r="B48">
        <v>-0.48</v>
      </c>
      <c r="C48">
        <v>-0.5</v>
      </c>
      <c r="D48">
        <v>2.0000000000000018E-2</v>
      </c>
      <c r="E48">
        <v>-0.45</v>
      </c>
      <c r="F48">
        <v>-0.13</v>
      </c>
      <c r="G48">
        <v>-0.32</v>
      </c>
      <c r="H48">
        <v>1.07</v>
      </c>
      <c r="I48">
        <v>-0.15</v>
      </c>
      <c r="J48">
        <v>1.22</v>
      </c>
      <c r="L48">
        <v>0.81</v>
      </c>
      <c r="M48">
        <v>1.76</v>
      </c>
      <c r="N48">
        <v>-0.95</v>
      </c>
      <c r="O48">
        <v>1.8800000000000001</v>
      </c>
      <c r="P48">
        <v>1.61</v>
      </c>
      <c r="Q48">
        <v>0.27</v>
      </c>
      <c r="R48">
        <v>1.43</v>
      </c>
      <c r="S48">
        <v>0.95</v>
      </c>
    </row>
    <row r="49" spans="1:19">
      <c r="A49" s="59" t="s">
        <v>163</v>
      </c>
      <c r="B49">
        <v>-0.51</v>
      </c>
      <c r="C49">
        <v>-0.28000000000000003</v>
      </c>
      <c r="D49">
        <v>-0.22999999999999998</v>
      </c>
      <c r="E49">
        <v>1.02</v>
      </c>
      <c r="F49">
        <v>0.59</v>
      </c>
      <c r="G49">
        <v>0.43000000000000005</v>
      </c>
      <c r="H49">
        <v>-0.72</v>
      </c>
      <c r="I49">
        <v>-1.47</v>
      </c>
      <c r="J49">
        <v>0.75</v>
      </c>
      <c r="L49">
        <v>0.66</v>
      </c>
      <c r="M49">
        <v>1.1599999999999999</v>
      </c>
      <c r="N49">
        <v>-0.49999999999999989</v>
      </c>
      <c r="O49">
        <v>-5.9999999999999942E-2</v>
      </c>
      <c r="P49">
        <v>-0.31000000000000005</v>
      </c>
      <c r="Q49">
        <v>0.25000000000000011</v>
      </c>
      <c r="R49">
        <v>0.96</v>
      </c>
      <c r="S49">
        <v>0.45</v>
      </c>
    </row>
    <row r="50" spans="1:19">
      <c r="A50" s="59" t="s">
        <v>29</v>
      </c>
      <c r="B50">
        <v>1.1499999999999999</v>
      </c>
      <c r="C50">
        <v>0.87</v>
      </c>
      <c r="D50">
        <v>0.27999999999999992</v>
      </c>
      <c r="E50">
        <v>1.08</v>
      </c>
      <c r="F50">
        <v>1.65</v>
      </c>
      <c r="G50">
        <v>-0.56999999999999984</v>
      </c>
      <c r="H50">
        <v>0.83</v>
      </c>
      <c r="I50">
        <v>0.15</v>
      </c>
      <c r="J50">
        <v>0.67999999999999994</v>
      </c>
      <c r="L50">
        <v>-0.11</v>
      </c>
      <c r="M50">
        <v>0.32</v>
      </c>
      <c r="N50">
        <v>-0.43</v>
      </c>
      <c r="O50">
        <v>0.72</v>
      </c>
      <c r="P50">
        <v>0.47</v>
      </c>
      <c r="Q50">
        <v>0.25</v>
      </c>
      <c r="R50">
        <v>1.8</v>
      </c>
      <c r="S50">
        <v>2.95</v>
      </c>
    </row>
    <row r="51" spans="1:19">
      <c r="A51" s="59" t="s">
        <v>252</v>
      </c>
      <c r="B51">
        <v>0.62</v>
      </c>
      <c r="C51">
        <v>0.61</v>
      </c>
      <c r="D51">
        <v>1.0000000000000009E-2</v>
      </c>
      <c r="E51">
        <v>1</v>
      </c>
      <c r="F51">
        <v>1.31</v>
      </c>
      <c r="G51">
        <v>-0.31000000000000005</v>
      </c>
      <c r="H51">
        <v>0.82</v>
      </c>
      <c r="I51">
        <v>1.37</v>
      </c>
      <c r="J51">
        <v>-0.55000000000000016</v>
      </c>
      <c r="L51">
        <v>0.51</v>
      </c>
      <c r="M51">
        <v>-0.28999999999999998</v>
      </c>
      <c r="N51">
        <v>0.8</v>
      </c>
      <c r="O51">
        <v>1.33</v>
      </c>
      <c r="P51">
        <v>1.08</v>
      </c>
      <c r="Q51">
        <v>0.25</v>
      </c>
      <c r="R51">
        <v>2.33</v>
      </c>
      <c r="S51">
        <v>2.95</v>
      </c>
    </row>
    <row r="52" spans="1:19">
      <c r="A52" s="59" t="s">
        <v>197</v>
      </c>
      <c r="B52">
        <v>1.64</v>
      </c>
      <c r="C52">
        <v>1.34</v>
      </c>
      <c r="D52">
        <v>0.29999999999999982</v>
      </c>
      <c r="E52">
        <v>-0.17</v>
      </c>
      <c r="F52">
        <v>-0.08</v>
      </c>
      <c r="G52">
        <v>-9.0000000000000011E-2</v>
      </c>
      <c r="H52">
        <v>-0.27</v>
      </c>
      <c r="I52">
        <v>-0.52</v>
      </c>
      <c r="J52">
        <v>0.25</v>
      </c>
      <c r="L52">
        <v>0.25</v>
      </c>
      <c r="M52">
        <v>0.25</v>
      </c>
      <c r="N52">
        <v>0</v>
      </c>
      <c r="O52">
        <v>-2.0000000000000018E-2</v>
      </c>
      <c r="P52">
        <v>-0.27</v>
      </c>
      <c r="Q52">
        <v>0.25</v>
      </c>
      <c r="R52">
        <v>-0.19</v>
      </c>
      <c r="S52">
        <v>1.45</v>
      </c>
    </row>
    <row r="53" spans="1:19">
      <c r="A53" s="59" t="s">
        <v>84</v>
      </c>
      <c r="B53">
        <v>0.56000000000000005</v>
      </c>
      <c r="C53">
        <v>-0.55000000000000004</v>
      </c>
      <c r="D53">
        <v>1.1100000000000001</v>
      </c>
      <c r="E53">
        <v>0.04</v>
      </c>
      <c r="F53">
        <v>-0.22</v>
      </c>
      <c r="G53">
        <v>0.26</v>
      </c>
      <c r="H53">
        <v>0.51</v>
      </c>
      <c r="I53">
        <v>1.35</v>
      </c>
      <c r="J53">
        <v>-0.84000000000000008</v>
      </c>
      <c r="L53">
        <v>0.34</v>
      </c>
      <c r="M53">
        <v>-0.59</v>
      </c>
      <c r="N53">
        <v>0.92999999999999994</v>
      </c>
      <c r="O53">
        <v>0.85000000000000009</v>
      </c>
      <c r="P53">
        <v>0.76000000000000012</v>
      </c>
      <c r="Q53">
        <v>8.9999999999999969E-2</v>
      </c>
      <c r="R53">
        <v>0.89</v>
      </c>
      <c r="S53">
        <v>1.45</v>
      </c>
    </row>
    <row r="54" spans="1:19">
      <c r="A54" s="59" t="s">
        <v>88</v>
      </c>
      <c r="B54">
        <v>-1.02</v>
      </c>
      <c r="C54">
        <v>1.21</v>
      </c>
      <c r="D54">
        <v>-2.23</v>
      </c>
      <c r="E54">
        <v>-0.67</v>
      </c>
      <c r="F54">
        <v>-0.28999999999999998</v>
      </c>
      <c r="G54">
        <v>-0.38000000000000006</v>
      </c>
      <c r="H54">
        <v>-0.72</v>
      </c>
      <c r="I54">
        <v>-0.67</v>
      </c>
      <c r="J54">
        <v>-4.9999999999999933E-2</v>
      </c>
      <c r="L54">
        <v>0.87</v>
      </c>
      <c r="M54">
        <v>0.74</v>
      </c>
      <c r="N54">
        <v>0.13</v>
      </c>
      <c r="O54">
        <v>0.15000000000000002</v>
      </c>
      <c r="P54">
        <v>6.9999999999999951E-2</v>
      </c>
      <c r="Q54">
        <v>8.0000000000000071E-2</v>
      </c>
      <c r="R54">
        <v>-0.53</v>
      </c>
      <c r="S54">
        <v>-1.55</v>
      </c>
    </row>
    <row r="55" spans="1:19">
      <c r="A55" s="59" t="s">
        <v>70</v>
      </c>
      <c r="B55">
        <v>-0.73</v>
      </c>
      <c r="C55">
        <v>-0.55000000000000004</v>
      </c>
      <c r="D55">
        <v>-0.17999999999999994</v>
      </c>
      <c r="E55">
        <v>0.02</v>
      </c>
      <c r="F55">
        <v>0.97</v>
      </c>
      <c r="G55">
        <v>-0.95</v>
      </c>
      <c r="H55">
        <v>-1.01</v>
      </c>
      <c r="I55">
        <v>-0.98</v>
      </c>
      <c r="J55">
        <v>-3.0000000000000027E-2</v>
      </c>
      <c r="L55">
        <v>0.67</v>
      </c>
      <c r="M55">
        <v>0.56000000000000005</v>
      </c>
      <c r="N55">
        <v>0.10999999999999999</v>
      </c>
      <c r="O55">
        <v>-0.33999999999999997</v>
      </c>
      <c r="P55">
        <v>-0.41999999999999993</v>
      </c>
      <c r="Q55">
        <v>7.999999999999996E-2</v>
      </c>
      <c r="R55">
        <v>-0.32</v>
      </c>
      <c r="S55">
        <v>-1.05</v>
      </c>
    </row>
    <row r="56" spans="1:19">
      <c r="A56" s="59" t="s">
        <v>154</v>
      </c>
      <c r="B56">
        <v>2.83</v>
      </c>
      <c r="C56">
        <v>3.22</v>
      </c>
      <c r="D56">
        <v>-0.39000000000000012</v>
      </c>
      <c r="E56">
        <v>0.57999999999999996</v>
      </c>
      <c r="F56">
        <v>-0.2</v>
      </c>
      <c r="G56">
        <v>0.78</v>
      </c>
      <c r="H56">
        <v>0.37</v>
      </c>
      <c r="I56">
        <v>0.82</v>
      </c>
      <c r="J56">
        <v>-0.44999999999999996</v>
      </c>
      <c r="L56">
        <v>-0.34</v>
      </c>
      <c r="M56">
        <v>-0.85</v>
      </c>
      <c r="N56">
        <v>0.51</v>
      </c>
      <c r="O56">
        <v>2.9999999999999971E-2</v>
      </c>
      <c r="P56">
        <v>-3.0000000000000027E-2</v>
      </c>
      <c r="Q56">
        <v>0.06</v>
      </c>
      <c r="R56">
        <v>0.62</v>
      </c>
      <c r="S56">
        <v>3.45</v>
      </c>
    </row>
    <row r="57" spans="1:19">
      <c r="A57" s="59" t="s">
        <v>286</v>
      </c>
      <c r="B57">
        <v>-1.62</v>
      </c>
      <c r="C57">
        <v>-1.37</v>
      </c>
      <c r="D57">
        <v>-0.25</v>
      </c>
      <c r="E57">
        <v>0.89</v>
      </c>
      <c r="F57">
        <v>0.22</v>
      </c>
      <c r="G57">
        <v>0.67</v>
      </c>
      <c r="H57">
        <v>-0.54</v>
      </c>
      <c r="I57">
        <v>-1</v>
      </c>
      <c r="J57">
        <v>0.45999999999999996</v>
      </c>
      <c r="L57">
        <v>1.72</v>
      </c>
      <c r="M57">
        <v>2.15</v>
      </c>
      <c r="N57">
        <v>-0.42999999999999994</v>
      </c>
      <c r="O57">
        <v>1.18</v>
      </c>
      <c r="P57">
        <v>1.1499999999999999</v>
      </c>
      <c r="Q57">
        <v>3.0000000000000027E-2</v>
      </c>
      <c r="R57">
        <v>2.0699999999999998</v>
      </c>
      <c r="S57">
        <v>0.45</v>
      </c>
    </row>
    <row r="58" spans="1:19">
      <c r="A58" s="59" t="s">
        <v>298</v>
      </c>
      <c r="B58">
        <v>0.22</v>
      </c>
      <c r="C58">
        <v>-0.66</v>
      </c>
      <c r="D58">
        <v>0.88</v>
      </c>
      <c r="E58">
        <v>-0.95</v>
      </c>
      <c r="F58">
        <v>-1.5</v>
      </c>
      <c r="G58">
        <v>0.55000000000000004</v>
      </c>
      <c r="H58">
        <v>2.17</v>
      </c>
      <c r="I58">
        <v>2.33</v>
      </c>
      <c r="J58">
        <v>-0.16000000000000014</v>
      </c>
      <c r="L58">
        <v>0.01</v>
      </c>
      <c r="M58">
        <v>-0.17</v>
      </c>
      <c r="N58">
        <v>0.18000000000000002</v>
      </c>
      <c r="O58">
        <v>2.1799999999999997</v>
      </c>
      <c r="P58">
        <v>2.16</v>
      </c>
      <c r="Q58">
        <v>1.9999999999999574E-2</v>
      </c>
      <c r="R58">
        <v>1.23</v>
      </c>
      <c r="S58">
        <v>1.45</v>
      </c>
    </row>
    <row r="59" spans="1:19">
      <c r="A59" s="59" t="s">
        <v>143</v>
      </c>
      <c r="B59">
        <v>0.02</v>
      </c>
      <c r="C59">
        <v>1.3</v>
      </c>
      <c r="D59">
        <v>-1.28</v>
      </c>
      <c r="E59">
        <v>0.32</v>
      </c>
      <c r="F59">
        <v>0.59</v>
      </c>
      <c r="G59">
        <v>-0.26999999999999996</v>
      </c>
      <c r="H59">
        <v>-0.88</v>
      </c>
      <c r="I59">
        <v>-1.37</v>
      </c>
      <c r="J59">
        <v>0.4900000000000001</v>
      </c>
      <c r="L59">
        <v>0.99</v>
      </c>
      <c r="M59">
        <v>1.47</v>
      </c>
      <c r="N59">
        <v>-0.48</v>
      </c>
      <c r="O59">
        <v>0.10999999999999999</v>
      </c>
      <c r="P59">
        <v>9.9999999999999867E-2</v>
      </c>
      <c r="Q59">
        <v>1.000000000000012E-2</v>
      </c>
      <c r="R59">
        <v>0.43</v>
      </c>
      <c r="S59">
        <v>0.45</v>
      </c>
    </row>
    <row r="60" spans="1:19">
      <c r="A60" s="59" t="s">
        <v>263</v>
      </c>
      <c r="B60">
        <v>-0.36</v>
      </c>
      <c r="C60">
        <v>-1.78</v>
      </c>
      <c r="D60">
        <v>1.42</v>
      </c>
      <c r="E60">
        <v>0.04</v>
      </c>
      <c r="F60">
        <v>0</v>
      </c>
      <c r="G60">
        <v>0.04</v>
      </c>
      <c r="H60">
        <v>1.5</v>
      </c>
      <c r="I60">
        <v>2.02</v>
      </c>
      <c r="J60">
        <v>-0.52</v>
      </c>
      <c r="L60">
        <v>0.27</v>
      </c>
      <c r="M60">
        <v>-0.24</v>
      </c>
      <c r="N60">
        <v>0.51</v>
      </c>
      <c r="O60">
        <v>1.77</v>
      </c>
      <c r="P60">
        <v>1.78</v>
      </c>
      <c r="Q60">
        <v>-1.0000000000000009E-2</v>
      </c>
      <c r="R60">
        <v>1.81</v>
      </c>
      <c r="S60">
        <v>1.45</v>
      </c>
    </row>
    <row r="61" spans="1:19">
      <c r="A61" s="59" t="s">
        <v>71</v>
      </c>
      <c r="B61">
        <v>-1.48</v>
      </c>
      <c r="C61">
        <v>-3.02</v>
      </c>
      <c r="D61">
        <v>1.54</v>
      </c>
      <c r="E61">
        <v>0.4</v>
      </c>
      <c r="F61">
        <v>1.39</v>
      </c>
      <c r="G61">
        <v>-0.98999999999999988</v>
      </c>
      <c r="H61">
        <v>-1.88</v>
      </c>
      <c r="I61">
        <v>-2.42</v>
      </c>
      <c r="J61">
        <v>0.54</v>
      </c>
      <c r="L61">
        <v>0.41</v>
      </c>
      <c r="M61">
        <v>1.05</v>
      </c>
      <c r="N61">
        <v>-0.64000000000000012</v>
      </c>
      <c r="O61">
        <v>-1.47</v>
      </c>
      <c r="P61">
        <v>-1.3699999999999999</v>
      </c>
      <c r="Q61">
        <v>-0.10000000000000009</v>
      </c>
      <c r="R61">
        <v>-1.07</v>
      </c>
      <c r="S61">
        <v>-2.5499999999999998</v>
      </c>
    </row>
    <row r="62" spans="1:19">
      <c r="A62" s="59" t="s">
        <v>149</v>
      </c>
      <c r="B62">
        <v>0.9</v>
      </c>
      <c r="C62">
        <v>0.31</v>
      </c>
      <c r="D62">
        <v>0.59000000000000008</v>
      </c>
      <c r="E62">
        <v>-0.5</v>
      </c>
      <c r="F62">
        <v>-0.01</v>
      </c>
      <c r="G62">
        <v>-0.49</v>
      </c>
      <c r="H62">
        <v>0.52</v>
      </c>
      <c r="I62">
        <v>0.05</v>
      </c>
      <c r="J62">
        <v>0.47000000000000003</v>
      </c>
      <c r="L62">
        <v>-0.96</v>
      </c>
      <c r="M62">
        <v>-0.35</v>
      </c>
      <c r="N62">
        <v>-0.61</v>
      </c>
      <c r="O62">
        <v>-0.43999999999999995</v>
      </c>
      <c r="P62">
        <v>-0.3</v>
      </c>
      <c r="Q62">
        <v>-0.13999999999999996</v>
      </c>
      <c r="R62">
        <v>-0.95</v>
      </c>
      <c r="S62">
        <v>-0.05</v>
      </c>
    </row>
    <row r="63" spans="1:19">
      <c r="A63" s="59" t="s">
        <v>300</v>
      </c>
      <c r="B63">
        <v>1.1299999999999999</v>
      </c>
      <c r="C63">
        <v>0.25</v>
      </c>
      <c r="D63">
        <v>0.87999999999999989</v>
      </c>
      <c r="E63">
        <v>-0.85</v>
      </c>
      <c r="F63">
        <v>-1.68</v>
      </c>
      <c r="G63">
        <v>0.83</v>
      </c>
      <c r="H63">
        <v>-1.75</v>
      </c>
      <c r="I63">
        <v>-2.06</v>
      </c>
      <c r="J63">
        <v>0.31000000000000005</v>
      </c>
      <c r="L63">
        <v>-0.08</v>
      </c>
      <c r="M63">
        <v>0.47</v>
      </c>
      <c r="N63">
        <v>-0.54999999999999993</v>
      </c>
      <c r="O63">
        <v>-1.83</v>
      </c>
      <c r="P63">
        <v>-1.59</v>
      </c>
      <c r="Q63">
        <v>-0.24</v>
      </c>
      <c r="R63">
        <v>-2.68</v>
      </c>
      <c r="S63">
        <v>-1.55</v>
      </c>
    </row>
    <row r="64" spans="1:19">
      <c r="A64" s="59" t="s">
        <v>77</v>
      </c>
      <c r="B64">
        <v>1.0900000000000001</v>
      </c>
      <c r="C64">
        <v>1.92</v>
      </c>
      <c r="D64">
        <v>-0.82999999999999985</v>
      </c>
      <c r="E64">
        <v>-0.59</v>
      </c>
      <c r="F64">
        <v>-0.65</v>
      </c>
      <c r="G64">
        <v>6.0000000000000053E-2</v>
      </c>
      <c r="H64">
        <v>-1.1399999999999999</v>
      </c>
      <c r="I64">
        <v>-0.95</v>
      </c>
      <c r="J64">
        <v>-0.18999999999999995</v>
      </c>
      <c r="L64">
        <v>-0.42</v>
      </c>
      <c r="M64">
        <v>-0.33</v>
      </c>
      <c r="N64">
        <v>-8.9999999999999969E-2</v>
      </c>
      <c r="O64">
        <v>-1.5599999999999998</v>
      </c>
      <c r="P64">
        <v>-1.28</v>
      </c>
      <c r="Q64">
        <v>-0.2799999999999998</v>
      </c>
      <c r="R64">
        <v>-2.14</v>
      </c>
      <c r="S64">
        <v>-1.05</v>
      </c>
    </row>
    <row r="65" spans="1:19">
      <c r="A65" s="59" t="s">
        <v>66</v>
      </c>
      <c r="B65">
        <v>1.78</v>
      </c>
      <c r="C65">
        <v>2.0499999999999998</v>
      </c>
      <c r="D65">
        <v>-0.2699999999999998</v>
      </c>
      <c r="E65">
        <v>0.66</v>
      </c>
      <c r="F65">
        <v>0.64</v>
      </c>
      <c r="G65">
        <v>2.0000000000000018E-2</v>
      </c>
      <c r="H65">
        <v>0.26</v>
      </c>
      <c r="I65">
        <v>1.75</v>
      </c>
      <c r="J65">
        <v>-1.49</v>
      </c>
      <c r="L65">
        <v>-0.25</v>
      </c>
      <c r="M65">
        <v>-1.45</v>
      </c>
      <c r="N65">
        <v>1.2</v>
      </c>
      <c r="O65">
        <v>1.0000000000000009E-2</v>
      </c>
      <c r="P65">
        <v>0.30000000000000004</v>
      </c>
      <c r="Q65">
        <v>-0.29000000000000004</v>
      </c>
      <c r="R65">
        <v>0.67</v>
      </c>
      <c r="S65">
        <v>2.4500000000000002</v>
      </c>
    </row>
    <row r="66" spans="1:19">
      <c r="A66" s="59" t="s">
        <v>34</v>
      </c>
      <c r="B66">
        <v>-0.16</v>
      </c>
      <c r="C66">
        <v>-1.25</v>
      </c>
      <c r="D66">
        <v>1.0900000000000001</v>
      </c>
      <c r="E66">
        <v>1.0900000000000001</v>
      </c>
      <c r="F66">
        <v>0.44</v>
      </c>
      <c r="G66">
        <v>0.65000000000000013</v>
      </c>
      <c r="H66">
        <v>-0.89</v>
      </c>
      <c r="I66">
        <v>-0.06</v>
      </c>
      <c r="J66">
        <v>-0.83000000000000007</v>
      </c>
      <c r="L66">
        <v>-1.59</v>
      </c>
      <c r="M66">
        <v>-2.13</v>
      </c>
      <c r="N66">
        <v>0.53999999999999981</v>
      </c>
      <c r="O66">
        <v>-2.48</v>
      </c>
      <c r="P66">
        <v>-2.19</v>
      </c>
      <c r="Q66">
        <v>-0.29000000000000004</v>
      </c>
      <c r="R66">
        <v>-1.39</v>
      </c>
      <c r="S66">
        <v>-1.55</v>
      </c>
    </row>
    <row r="67" spans="1:19">
      <c r="A67" s="59" t="s">
        <v>174</v>
      </c>
      <c r="B67">
        <v>0.25</v>
      </c>
      <c r="C67">
        <v>1.57</v>
      </c>
      <c r="D67">
        <v>-1.32</v>
      </c>
      <c r="E67">
        <v>0.36</v>
      </c>
      <c r="F67">
        <v>0.79</v>
      </c>
      <c r="G67">
        <v>-0.43000000000000005</v>
      </c>
      <c r="H67">
        <v>0.5</v>
      </c>
      <c r="I67">
        <v>1.44</v>
      </c>
      <c r="J67">
        <v>-0.94</v>
      </c>
      <c r="L67">
        <v>0.83</v>
      </c>
      <c r="M67">
        <v>0.19</v>
      </c>
      <c r="N67">
        <v>0.6399999999999999</v>
      </c>
      <c r="O67">
        <v>1.33</v>
      </c>
      <c r="P67">
        <v>1.63</v>
      </c>
      <c r="Q67">
        <v>-0.29999999999999982</v>
      </c>
      <c r="R67">
        <v>1.7</v>
      </c>
      <c r="S67">
        <v>1.95</v>
      </c>
    </row>
    <row r="68" spans="1:19">
      <c r="A68" s="59" t="s">
        <v>222</v>
      </c>
      <c r="B68">
        <v>0.41</v>
      </c>
      <c r="C68">
        <v>-0.83</v>
      </c>
      <c r="D68">
        <v>1.24</v>
      </c>
      <c r="E68">
        <v>0.27</v>
      </c>
      <c r="F68">
        <v>0.24</v>
      </c>
      <c r="G68">
        <v>3.0000000000000027E-2</v>
      </c>
      <c r="H68">
        <v>2.0499999999999998</v>
      </c>
      <c r="I68">
        <v>3.01</v>
      </c>
      <c r="J68">
        <v>-0.96</v>
      </c>
      <c r="L68">
        <v>1.21</v>
      </c>
      <c r="M68">
        <v>0.56999999999999995</v>
      </c>
      <c r="N68">
        <v>0.64</v>
      </c>
      <c r="O68">
        <v>3.26</v>
      </c>
      <c r="P68">
        <v>3.5799999999999996</v>
      </c>
      <c r="Q68">
        <v>-0.31999999999999984</v>
      </c>
      <c r="R68">
        <v>3.54</v>
      </c>
      <c r="S68">
        <v>3.95</v>
      </c>
    </row>
    <row r="69" spans="1:19">
      <c r="A69" s="59" t="s">
        <v>38</v>
      </c>
      <c r="B69">
        <v>-0.36</v>
      </c>
      <c r="C69">
        <v>-2.06</v>
      </c>
      <c r="D69">
        <v>1.7000000000000002</v>
      </c>
      <c r="E69">
        <v>1.08</v>
      </c>
      <c r="F69">
        <v>0.95</v>
      </c>
      <c r="G69">
        <v>0.13000000000000012</v>
      </c>
      <c r="H69">
        <v>2.31</v>
      </c>
      <c r="I69">
        <v>2.88</v>
      </c>
      <c r="J69">
        <v>-0.56999999999999984</v>
      </c>
      <c r="L69">
        <v>1.42</v>
      </c>
      <c r="M69">
        <v>1.22</v>
      </c>
      <c r="N69">
        <v>0.19999999999999996</v>
      </c>
      <c r="O69">
        <v>3.73</v>
      </c>
      <c r="P69">
        <v>4.0999999999999996</v>
      </c>
      <c r="Q69">
        <v>-0.36999999999999966</v>
      </c>
      <c r="R69">
        <v>4.8099999999999996</v>
      </c>
      <c r="S69">
        <v>4.45</v>
      </c>
    </row>
    <row r="70" spans="1:19">
      <c r="A70" s="59" t="s">
        <v>177</v>
      </c>
      <c r="B70">
        <v>0.27</v>
      </c>
      <c r="C70">
        <v>-0.88</v>
      </c>
      <c r="D70">
        <v>1.1499999999999999</v>
      </c>
      <c r="E70">
        <v>-0.68</v>
      </c>
      <c r="F70">
        <v>0.13</v>
      </c>
      <c r="G70">
        <v>-0.81</v>
      </c>
      <c r="H70">
        <v>1.98</v>
      </c>
      <c r="I70">
        <v>1.32</v>
      </c>
      <c r="J70">
        <v>0.65999999999999992</v>
      </c>
      <c r="L70">
        <v>-0.61</v>
      </c>
      <c r="M70">
        <v>0.42</v>
      </c>
      <c r="N70">
        <v>-1.03</v>
      </c>
      <c r="O70">
        <v>1.37</v>
      </c>
      <c r="P70">
        <v>1.74</v>
      </c>
      <c r="Q70">
        <v>-0.36999999999999988</v>
      </c>
      <c r="R70">
        <v>0.68</v>
      </c>
      <c r="S70">
        <v>0.95</v>
      </c>
    </row>
    <row r="71" spans="1:19">
      <c r="A71" s="59" t="s">
        <v>41</v>
      </c>
      <c r="B71">
        <v>-0.95</v>
      </c>
      <c r="C71">
        <v>-0.13</v>
      </c>
      <c r="D71">
        <v>-0.82</v>
      </c>
      <c r="E71">
        <v>-0.47</v>
      </c>
      <c r="F71">
        <v>-0.14000000000000001</v>
      </c>
      <c r="G71">
        <v>-0.32999999999999996</v>
      </c>
      <c r="H71">
        <v>-0.43</v>
      </c>
      <c r="I71">
        <v>-0.52</v>
      </c>
      <c r="J71">
        <v>9.0000000000000024E-2</v>
      </c>
      <c r="L71">
        <v>-1.69</v>
      </c>
      <c r="M71">
        <v>-1.22</v>
      </c>
      <c r="N71">
        <v>-0.47</v>
      </c>
      <c r="O71">
        <v>-2.12</v>
      </c>
      <c r="P71">
        <v>-1.74</v>
      </c>
      <c r="Q71">
        <v>-0.38000000000000012</v>
      </c>
      <c r="R71">
        <v>-2.6</v>
      </c>
      <c r="S71">
        <v>-3.55</v>
      </c>
    </row>
    <row r="72" spans="1:19">
      <c r="A72" s="59" t="s">
        <v>146</v>
      </c>
      <c r="B72">
        <v>0.57999999999999996</v>
      </c>
      <c r="C72">
        <v>-0.81</v>
      </c>
      <c r="D72">
        <v>1.3900000000000001</v>
      </c>
      <c r="E72">
        <v>0.33</v>
      </c>
      <c r="F72">
        <v>0.36</v>
      </c>
      <c r="G72">
        <v>-2.9999999999999971E-2</v>
      </c>
      <c r="H72">
        <v>1.37</v>
      </c>
      <c r="I72">
        <v>1.91</v>
      </c>
      <c r="J72">
        <v>-0.53999999999999981</v>
      </c>
      <c r="L72">
        <v>-1.33</v>
      </c>
      <c r="M72">
        <v>-1.47</v>
      </c>
      <c r="N72">
        <v>0.1399999999999999</v>
      </c>
      <c r="O72">
        <v>4.0000000000000036E-2</v>
      </c>
      <c r="P72">
        <v>0.43999999999999995</v>
      </c>
      <c r="Q72">
        <v>-0.39999999999999991</v>
      </c>
      <c r="R72">
        <v>0.37</v>
      </c>
      <c r="S72">
        <v>0.95</v>
      </c>
    </row>
    <row r="73" spans="1:19">
      <c r="A73" s="59" t="s">
        <v>89</v>
      </c>
      <c r="B73">
        <v>-0.32</v>
      </c>
      <c r="C73">
        <v>0.24</v>
      </c>
      <c r="D73">
        <v>-0.56000000000000005</v>
      </c>
      <c r="E73">
        <v>0.12</v>
      </c>
      <c r="F73">
        <v>-0.36</v>
      </c>
      <c r="G73">
        <v>0.48</v>
      </c>
      <c r="H73">
        <v>0.65</v>
      </c>
      <c r="I73">
        <v>0.88</v>
      </c>
      <c r="J73">
        <v>-0.22999999999999998</v>
      </c>
      <c r="L73">
        <v>-1</v>
      </c>
      <c r="M73">
        <v>-0.77</v>
      </c>
      <c r="N73">
        <v>-0.22999999999999998</v>
      </c>
      <c r="O73">
        <v>-0.35</v>
      </c>
      <c r="P73">
        <v>0.10999999999999999</v>
      </c>
      <c r="Q73">
        <v>-0.45999999999999996</v>
      </c>
      <c r="R73">
        <v>-0.23</v>
      </c>
      <c r="S73">
        <v>-0.55000000000000004</v>
      </c>
    </row>
    <row r="74" spans="1:19">
      <c r="A74" s="59" t="s">
        <v>253</v>
      </c>
      <c r="B74">
        <v>0.39</v>
      </c>
      <c r="C74">
        <v>-1.75</v>
      </c>
      <c r="D74">
        <v>2.14</v>
      </c>
      <c r="E74">
        <v>1.47</v>
      </c>
      <c r="F74">
        <v>-0.31</v>
      </c>
      <c r="G74">
        <v>1.78</v>
      </c>
      <c r="H74">
        <v>-1.26</v>
      </c>
      <c r="I74">
        <v>-1.24</v>
      </c>
      <c r="J74">
        <v>-2.0000000000000018E-2</v>
      </c>
      <c r="L74">
        <v>-1.1499999999999999</v>
      </c>
      <c r="M74">
        <v>-0.71</v>
      </c>
      <c r="N74">
        <v>-0.43999999999999995</v>
      </c>
      <c r="O74">
        <v>-2.41</v>
      </c>
      <c r="P74">
        <v>-1.95</v>
      </c>
      <c r="Q74">
        <v>-0.46000000000000019</v>
      </c>
      <c r="R74">
        <v>-0.94</v>
      </c>
      <c r="S74">
        <v>-0.55000000000000004</v>
      </c>
    </row>
    <row r="75" spans="1:19">
      <c r="A75" s="59" t="s">
        <v>60</v>
      </c>
      <c r="B75">
        <v>1.63</v>
      </c>
      <c r="C75">
        <v>2.7</v>
      </c>
      <c r="D75">
        <v>-1.0700000000000003</v>
      </c>
      <c r="E75">
        <v>-0.05</v>
      </c>
      <c r="F75">
        <v>0.46</v>
      </c>
      <c r="G75">
        <v>-0.51</v>
      </c>
      <c r="H75">
        <v>1.03</v>
      </c>
      <c r="I75">
        <v>1.06</v>
      </c>
      <c r="J75">
        <v>-3.0000000000000027E-2</v>
      </c>
      <c r="L75">
        <v>1.33</v>
      </c>
      <c r="M75">
        <v>1.78</v>
      </c>
      <c r="N75">
        <v>-0.44999999999999996</v>
      </c>
      <c r="O75">
        <v>2.3600000000000003</v>
      </c>
      <c r="P75">
        <v>2.84</v>
      </c>
      <c r="Q75">
        <v>-0.47999999999999954</v>
      </c>
      <c r="R75">
        <v>2.3199999999999998</v>
      </c>
      <c r="S75">
        <v>3.95</v>
      </c>
    </row>
    <row r="76" spans="1:19">
      <c r="A76" s="59" t="s">
        <v>278</v>
      </c>
      <c r="B76">
        <v>2.66</v>
      </c>
      <c r="C76">
        <v>3.51</v>
      </c>
      <c r="D76">
        <v>-0.84999999999999964</v>
      </c>
      <c r="E76">
        <v>0.03</v>
      </c>
      <c r="F76">
        <v>-0.78</v>
      </c>
      <c r="G76">
        <v>0.81</v>
      </c>
      <c r="H76">
        <v>0.8</v>
      </c>
      <c r="I76">
        <v>1.5</v>
      </c>
      <c r="J76">
        <v>-0.7</v>
      </c>
      <c r="L76">
        <v>0.97</v>
      </c>
      <c r="M76">
        <v>0.77</v>
      </c>
      <c r="N76">
        <v>0.19999999999999996</v>
      </c>
      <c r="O76">
        <v>1.77</v>
      </c>
      <c r="P76">
        <v>2.27</v>
      </c>
      <c r="Q76">
        <v>-0.5</v>
      </c>
      <c r="R76">
        <v>1.79</v>
      </c>
      <c r="S76">
        <v>4.45</v>
      </c>
    </row>
    <row r="77" spans="1:19">
      <c r="A77" s="59" t="s">
        <v>271</v>
      </c>
      <c r="B77">
        <v>0.28000000000000003</v>
      </c>
      <c r="C77">
        <v>1.1299999999999999</v>
      </c>
      <c r="D77">
        <v>-0.84999999999999987</v>
      </c>
      <c r="E77">
        <v>-0.55000000000000004</v>
      </c>
      <c r="F77">
        <v>-1.88</v>
      </c>
      <c r="G77">
        <v>1.3299999999999998</v>
      </c>
      <c r="H77">
        <v>2.19</v>
      </c>
      <c r="I77">
        <v>1.99</v>
      </c>
      <c r="J77">
        <v>0.19999999999999996</v>
      </c>
      <c r="L77">
        <v>0.04</v>
      </c>
      <c r="M77">
        <v>0.75</v>
      </c>
      <c r="N77">
        <v>-0.71</v>
      </c>
      <c r="O77">
        <v>2.23</v>
      </c>
      <c r="P77">
        <v>2.74</v>
      </c>
      <c r="Q77">
        <v>-0.51000000000000023</v>
      </c>
      <c r="R77">
        <v>1.67</v>
      </c>
      <c r="S77">
        <v>1.95</v>
      </c>
    </row>
    <row r="78" spans="1:19">
      <c r="A78" s="59" t="s">
        <v>297</v>
      </c>
      <c r="B78">
        <v>1.48</v>
      </c>
      <c r="C78">
        <v>1.92</v>
      </c>
      <c r="D78">
        <v>-0.43999999999999995</v>
      </c>
      <c r="E78">
        <v>0.52</v>
      </c>
      <c r="F78">
        <v>1.1000000000000001</v>
      </c>
      <c r="G78">
        <v>-0.58000000000000007</v>
      </c>
      <c r="H78">
        <v>0.6</v>
      </c>
      <c r="I78">
        <v>0.99</v>
      </c>
      <c r="J78">
        <v>-0.39</v>
      </c>
      <c r="L78">
        <v>-0.14000000000000001</v>
      </c>
      <c r="M78">
        <v>-0.01</v>
      </c>
      <c r="N78">
        <v>-0.13</v>
      </c>
      <c r="O78">
        <v>0.45999999999999996</v>
      </c>
      <c r="P78">
        <v>0.98</v>
      </c>
      <c r="Q78">
        <v>-0.52</v>
      </c>
      <c r="R78">
        <v>0.97</v>
      </c>
      <c r="S78">
        <v>2.4500000000000002</v>
      </c>
    </row>
    <row r="79" spans="1:19">
      <c r="A79" s="59" t="s">
        <v>285</v>
      </c>
      <c r="B79">
        <v>0.25</v>
      </c>
      <c r="C79">
        <v>-0.09</v>
      </c>
      <c r="D79">
        <v>0.33999999999999997</v>
      </c>
      <c r="E79">
        <v>1.22</v>
      </c>
      <c r="F79">
        <v>1.58</v>
      </c>
      <c r="G79">
        <v>-0.3600000000000001</v>
      </c>
      <c r="H79">
        <v>-1.32</v>
      </c>
      <c r="I79">
        <v>-0.54</v>
      </c>
      <c r="J79">
        <v>-0.78</v>
      </c>
      <c r="L79">
        <v>0.3</v>
      </c>
      <c r="M79">
        <v>0.04</v>
      </c>
      <c r="N79">
        <v>0.26</v>
      </c>
      <c r="O79">
        <v>-1.02</v>
      </c>
      <c r="P79">
        <v>-0.5</v>
      </c>
      <c r="Q79">
        <v>-0.52</v>
      </c>
      <c r="R79">
        <v>0.2</v>
      </c>
      <c r="S79">
        <v>0.45</v>
      </c>
    </row>
    <row r="80" spans="1:19">
      <c r="A80" s="59" t="s">
        <v>31</v>
      </c>
      <c r="B80">
        <v>-0.88</v>
      </c>
      <c r="C80">
        <v>-1.26</v>
      </c>
      <c r="D80">
        <v>0.38</v>
      </c>
      <c r="E80">
        <v>0.62</v>
      </c>
      <c r="F80">
        <v>0.41</v>
      </c>
      <c r="G80">
        <v>0.21000000000000002</v>
      </c>
      <c r="H80">
        <v>-1.32</v>
      </c>
      <c r="I80">
        <v>-0.17</v>
      </c>
      <c r="J80">
        <v>-1.1500000000000001</v>
      </c>
      <c r="L80">
        <v>0.53</v>
      </c>
      <c r="M80">
        <v>0.01</v>
      </c>
      <c r="N80">
        <v>0.52</v>
      </c>
      <c r="O80">
        <v>-0.79</v>
      </c>
      <c r="P80">
        <v>-0.16</v>
      </c>
      <c r="Q80">
        <v>-0.63</v>
      </c>
      <c r="R80">
        <v>-0.17</v>
      </c>
      <c r="S80">
        <v>-1.05</v>
      </c>
    </row>
    <row r="81" spans="1:19">
      <c r="A81" s="59" t="s">
        <v>162</v>
      </c>
      <c r="B81">
        <v>-0.26</v>
      </c>
      <c r="C81">
        <v>0.33</v>
      </c>
      <c r="D81">
        <v>-0.59000000000000008</v>
      </c>
      <c r="E81">
        <v>-0.27</v>
      </c>
      <c r="F81">
        <v>-1</v>
      </c>
      <c r="G81">
        <v>0.73</v>
      </c>
      <c r="H81">
        <v>-2.17</v>
      </c>
      <c r="I81">
        <v>-2.12</v>
      </c>
      <c r="J81">
        <v>-4.9999999999999822E-2</v>
      </c>
      <c r="L81">
        <v>1.1499999999999999</v>
      </c>
      <c r="M81">
        <v>1.78</v>
      </c>
      <c r="N81">
        <v>-0.63000000000000012</v>
      </c>
      <c r="O81">
        <v>-1.02</v>
      </c>
      <c r="P81">
        <v>-0.34000000000000008</v>
      </c>
      <c r="Q81">
        <v>-0.67999999999999994</v>
      </c>
      <c r="R81">
        <v>-1.29</v>
      </c>
      <c r="S81">
        <v>-1.55</v>
      </c>
    </row>
    <row r="82" spans="1:19">
      <c r="A82" s="59" t="s">
        <v>90</v>
      </c>
      <c r="B82">
        <v>-1.52</v>
      </c>
      <c r="C82">
        <v>-0.09</v>
      </c>
      <c r="D82">
        <v>-1.43</v>
      </c>
      <c r="E82">
        <v>0.19</v>
      </c>
      <c r="F82">
        <v>0.61</v>
      </c>
      <c r="G82">
        <v>-0.42</v>
      </c>
      <c r="H82">
        <v>0.81</v>
      </c>
      <c r="I82">
        <v>0.21</v>
      </c>
      <c r="J82">
        <v>0.60000000000000009</v>
      </c>
      <c r="L82">
        <v>-1.03</v>
      </c>
      <c r="M82">
        <v>0.26</v>
      </c>
      <c r="N82">
        <v>-1.29</v>
      </c>
      <c r="O82">
        <v>-0.21999999999999997</v>
      </c>
      <c r="P82">
        <v>0.47</v>
      </c>
      <c r="Q82">
        <v>-0.69</v>
      </c>
      <c r="R82">
        <v>-0.03</v>
      </c>
      <c r="S82">
        <v>-1.55</v>
      </c>
    </row>
    <row r="83" spans="1:19">
      <c r="A83" s="59" t="s">
        <v>156</v>
      </c>
      <c r="B83">
        <v>0.84</v>
      </c>
      <c r="C83">
        <v>1.1200000000000001</v>
      </c>
      <c r="D83">
        <v>-0.28000000000000014</v>
      </c>
      <c r="E83">
        <v>-1.72</v>
      </c>
      <c r="F83">
        <v>-1.65</v>
      </c>
      <c r="G83">
        <v>-7.0000000000000062E-2</v>
      </c>
      <c r="H83">
        <v>-0.59</v>
      </c>
      <c r="I83">
        <v>-0.39</v>
      </c>
      <c r="J83">
        <v>-0.19999999999999996</v>
      </c>
      <c r="L83">
        <v>-0.57999999999999996</v>
      </c>
      <c r="M83">
        <v>-0.08</v>
      </c>
      <c r="N83">
        <v>-0.49999999999999994</v>
      </c>
      <c r="O83">
        <v>-1.17</v>
      </c>
      <c r="P83">
        <v>-0.47000000000000003</v>
      </c>
      <c r="Q83">
        <v>-0.7</v>
      </c>
      <c r="R83">
        <v>-2.89</v>
      </c>
      <c r="S83">
        <v>-2.0499999999999998</v>
      </c>
    </row>
    <row r="84" spans="1:19">
      <c r="A84" s="59" t="s">
        <v>242</v>
      </c>
      <c r="B84">
        <v>-0.21</v>
      </c>
      <c r="C84">
        <v>1.97</v>
      </c>
      <c r="D84">
        <v>-2.1800000000000002</v>
      </c>
      <c r="E84">
        <v>0.51</v>
      </c>
      <c r="F84">
        <v>2.16</v>
      </c>
      <c r="G84">
        <v>-1.6500000000000001</v>
      </c>
      <c r="H84">
        <v>0.75</v>
      </c>
      <c r="I84">
        <v>1.33</v>
      </c>
      <c r="J84">
        <v>-0.58000000000000007</v>
      </c>
      <c r="L84">
        <v>1.4</v>
      </c>
      <c r="M84">
        <v>1.52</v>
      </c>
      <c r="N84">
        <v>-0.12000000000000011</v>
      </c>
      <c r="O84">
        <v>2.15</v>
      </c>
      <c r="P84">
        <v>2.85</v>
      </c>
      <c r="Q84">
        <v>-0.70000000000000018</v>
      </c>
      <c r="R84">
        <v>2.66</v>
      </c>
      <c r="S84">
        <v>2.4500000000000002</v>
      </c>
    </row>
    <row r="85" spans="1:19">
      <c r="A85" s="59" t="s">
        <v>92</v>
      </c>
      <c r="B85">
        <v>0.89</v>
      </c>
      <c r="C85">
        <v>0.17</v>
      </c>
      <c r="D85">
        <v>0.72</v>
      </c>
      <c r="E85">
        <v>0.57999999999999996</v>
      </c>
      <c r="F85">
        <v>0.6</v>
      </c>
      <c r="G85">
        <v>-2.0000000000000018E-2</v>
      </c>
      <c r="H85">
        <v>0.03</v>
      </c>
      <c r="I85">
        <v>0.82</v>
      </c>
      <c r="J85">
        <v>-0.78999999999999992</v>
      </c>
      <c r="L85">
        <v>0.46</v>
      </c>
      <c r="M85">
        <v>0.41</v>
      </c>
      <c r="N85">
        <v>5.0000000000000044E-2</v>
      </c>
      <c r="O85">
        <v>0.49</v>
      </c>
      <c r="P85">
        <v>1.23</v>
      </c>
      <c r="Q85">
        <v>-0.74</v>
      </c>
      <c r="R85">
        <v>1.06</v>
      </c>
      <c r="S85">
        <v>1.95</v>
      </c>
    </row>
    <row r="86" spans="1:19">
      <c r="A86" s="59" t="s">
        <v>305</v>
      </c>
      <c r="B86">
        <v>-0.34</v>
      </c>
      <c r="C86">
        <v>-0.92</v>
      </c>
      <c r="D86">
        <v>0.58000000000000007</v>
      </c>
      <c r="E86">
        <v>-1.73</v>
      </c>
      <c r="F86">
        <v>-2.35</v>
      </c>
      <c r="G86">
        <v>0.62000000000000011</v>
      </c>
      <c r="H86">
        <v>0.24</v>
      </c>
      <c r="I86">
        <v>0.41</v>
      </c>
      <c r="J86">
        <v>-0.16999999999999998</v>
      </c>
      <c r="L86">
        <v>1.27</v>
      </c>
      <c r="M86">
        <v>1.85</v>
      </c>
      <c r="N86">
        <v>-0.58000000000000007</v>
      </c>
      <c r="O86">
        <v>1.51</v>
      </c>
      <c r="P86">
        <v>2.2600000000000002</v>
      </c>
      <c r="Q86">
        <v>-0.75000000000000022</v>
      </c>
      <c r="R86">
        <v>-0.21</v>
      </c>
      <c r="S86">
        <v>-0.55000000000000004</v>
      </c>
    </row>
    <row r="87" spans="1:19">
      <c r="A87" s="59" t="s">
        <v>181</v>
      </c>
      <c r="B87">
        <v>-0.91</v>
      </c>
      <c r="C87">
        <v>-0.7</v>
      </c>
      <c r="D87">
        <v>-0.21000000000000008</v>
      </c>
      <c r="E87">
        <v>-0.47</v>
      </c>
      <c r="F87">
        <v>-0.4</v>
      </c>
      <c r="G87">
        <v>-6.9999999999999951E-2</v>
      </c>
      <c r="H87">
        <v>1.93</v>
      </c>
      <c r="I87">
        <v>2.89</v>
      </c>
      <c r="J87">
        <v>-0.96000000000000019</v>
      </c>
      <c r="L87">
        <v>0.41</v>
      </c>
      <c r="M87">
        <v>0.2</v>
      </c>
      <c r="N87">
        <v>0.20999999999999996</v>
      </c>
      <c r="O87">
        <v>2.34</v>
      </c>
      <c r="P87">
        <v>3.0900000000000003</v>
      </c>
      <c r="Q87">
        <v>-0.75000000000000044</v>
      </c>
      <c r="R87">
        <v>1.86</v>
      </c>
      <c r="S87">
        <v>0.95</v>
      </c>
    </row>
    <row r="88" spans="1:19">
      <c r="A88" s="59" t="s">
        <v>153</v>
      </c>
      <c r="B88">
        <v>-0.4</v>
      </c>
      <c r="C88">
        <v>0.15</v>
      </c>
      <c r="D88">
        <v>-0.55000000000000004</v>
      </c>
      <c r="E88">
        <v>0.24</v>
      </c>
      <c r="F88">
        <v>-0.04</v>
      </c>
      <c r="G88">
        <v>0.27999999999999997</v>
      </c>
      <c r="H88">
        <v>-0.88</v>
      </c>
      <c r="I88">
        <v>-0.2</v>
      </c>
      <c r="J88">
        <v>-0.67999999999999994</v>
      </c>
      <c r="L88">
        <v>-2.0099999999999998</v>
      </c>
      <c r="M88">
        <v>-1.92</v>
      </c>
      <c r="N88">
        <v>-8.9999999999999858E-2</v>
      </c>
      <c r="O88">
        <v>-2.8899999999999997</v>
      </c>
      <c r="P88">
        <v>-2.12</v>
      </c>
      <c r="Q88">
        <v>-0.76999999999999957</v>
      </c>
      <c r="R88">
        <v>-2.65</v>
      </c>
      <c r="S88">
        <v>-3.05</v>
      </c>
    </row>
    <row r="89" spans="1:19">
      <c r="A89" s="59" t="s">
        <v>86</v>
      </c>
      <c r="B89">
        <v>-0.7</v>
      </c>
      <c r="C89">
        <v>-0.72</v>
      </c>
      <c r="D89">
        <v>2.0000000000000018E-2</v>
      </c>
      <c r="E89">
        <v>0.84</v>
      </c>
      <c r="F89">
        <v>1.02</v>
      </c>
      <c r="G89">
        <v>-0.18000000000000005</v>
      </c>
      <c r="H89">
        <v>0.88</v>
      </c>
      <c r="I89">
        <v>3.04</v>
      </c>
      <c r="J89">
        <v>-2.16</v>
      </c>
      <c r="L89">
        <v>-0.06</v>
      </c>
      <c r="M89">
        <v>-1.34</v>
      </c>
      <c r="N89">
        <v>1.28</v>
      </c>
      <c r="O89">
        <v>0.82000000000000006</v>
      </c>
      <c r="P89">
        <v>1.7</v>
      </c>
      <c r="Q89">
        <v>-0.87999999999999989</v>
      </c>
      <c r="R89">
        <v>1.65</v>
      </c>
      <c r="S89">
        <v>0.95</v>
      </c>
    </row>
    <row r="90" spans="1:19">
      <c r="A90" s="59" t="s">
        <v>44</v>
      </c>
      <c r="B90">
        <v>-2.0499999999999998</v>
      </c>
      <c r="C90">
        <v>-2.5099999999999998</v>
      </c>
      <c r="D90">
        <v>0.45999999999999996</v>
      </c>
      <c r="E90">
        <v>0.1</v>
      </c>
      <c r="F90">
        <v>0.21</v>
      </c>
      <c r="G90">
        <v>-0.10999999999999999</v>
      </c>
      <c r="H90">
        <v>-1.64</v>
      </c>
      <c r="I90">
        <v>-1.5</v>
      </c>
      <c r="J90">
        <v>-0.1399999999999999</v>
      </c>
      <c r="L90">
        <v>1.04</v>
      </c>
      <c r="M90">
        <v>1.79</v>
      </c>
      <c r="N90">
        <v>-0.75</v>
      </c>
      <c r="O90">
        <v>-0.59999999999999987</v>
      </c>
      <c r="P90">
        <v>0.29000000000000004</v>
      </c>
      <c r="Q90">
        <v>-0.8899999999999999</v>
      </c>
      <c r="R90">
        <v>-0.5</v>
      </c>
      <c r="S90">
        <v>-2.5499999999999998</v>
      </c>
    </row>
    <row r="91" spans="1:19">
      <c r="A91" s="59" t="s">
        <v>193</v>
      </c>
      <c r="B91">
        <v>-0.04</v>
      </c>
      <c r="C91">
        <v>2.2999999999999998</v>
      </c>
      <c r="D91">
        <v>-2.34</v>
      </c>
      <c r="E91">
        <v>-1.6</v>
      </c>
      <c r="F91">
        <v>-1.29</v>
      </c>
      <c r="G91">
        <v>-0.31000000000000005</v>
      </c>
      <c r="H91">
        <v>-1.28</v>
      </c>
      <c r="I91">
        <v>-0.49</v>
      </c>
      <c r="J91">
        <v>-0.79</v>
      </c>
      <c r="L91">
        <v>-1.64</v>
      </c>
      <c r="M91">
        <v>-1.53</v>
      </c>
      <c r="N91">
        <v>-0.10999999999999988</v>
      </c>
      <c r="O91">
        <v>-2.92</v>
      </c>
      <c r="P91">
        <v>-2.02</v>
      </c>
      <c r="Q91">
        <v>-0.89999999999999991</v>
      </c>
      <c r="R91">
        <v>-4.51</v>
      </c>
      <c r="S91">
        <v>-4.55</v>
      </c>
    </row>
    <row r="92" spans="1:19">
      <c r="A92" s="59" t="s">
        <v>91</v>
      </c>
      <c r="B92">
        <v>-0.37</v>
      </c>
      <c r="C92">
        <v>-1.54</v>
      </c>
      <c r="D92">
        <v>1.17</v>
      </c>
      <c r="E92">
        <v>0.23</v>
      </c>
      <c r="F92">
        <v>-1.47</v>
      </c>
      <c r="G92">
        <v>1.7</v>
      </c>
      <c r="H92">
        <v>-0.4</v>
      </c>
      <c r="I92">
        <v>1.18</v>
      </c>
      <c r="J92">
        <v>-1.58</v>
      </c>
      <c r="L92">
        <v>0.49</v>
      </c>
      <c r="M92">
        <v>-0.18</v>
      </c>
      <c r="N92">
        <v>0.66999999999999993</v>
      </c>
      <c r="O92">
        <v>8.9999999999999969E-2</v>
      </c>
      <c r="P92">
        <v>1</v>
      </c>
      <c r="Q92">
        <v>-0.91</v>
      </c>
      <c r="R92">
        <v>0.32</v>
      </c>
      <c r="S92">
        <v>-0.05</v>
      </c>
    </row>
    <row r="93" spans="1:19">
      <c r="A93" s="59" t="s">
        <v>257</v>
      </c>
      <c r="B93">
        <v>-0.32</v>
      </c>
      <c r="C93">
        <v>-1.17</v>
      </c>
      <c r="D93">
        <v>0.84999999999999987</v>
      </c>
      <c r="E93">
        <v>-0.1</v>
      </c>
      <c r="F93">
        <v>0.31</v>
      </c>
      <c r="G93">
        <v>-0.41000000000000003</v>
      </c>
      <c r="H93">
        <v>0.85</v>
      </c>
      <c r="I93">
        <v>2.02</v>
      </c>
      <c r="J93">
        <v>-1.17</v>
      </c>
      <c r="L93">
        <v>0.02</v>
      </c>
      <c r="M93">
        <v>-0.16</v>
      </c>
      <c r="N93">
        <v>0.18</v>
      </c>
      <c r="O93">
        <v>0.87</v>
      </c>
      <c r="P93">
        <v>1.86</v>
      </c>
      <c r="Q93">
        <v>-0.9900000000000001</v>
      </c>
      <c r="R93">
        <v>0.77</v>
      </c>
      <c r="S93">
        <v>0.45</v>
      </c>
    </row>
    <row r="94" spans="1:19">
      <c r="A94" s="59" t="s">
        <v>72</v>
      </c>
      <c r="B94">
        <v>-0.27</v>
      </c>
      <c r="C94">
        <v>-1.58</v>
      </c>
      <c r="D94">
        <v>1.31</v>
      </c>
      <c r="E94">
        <v>0.59</v>
      </c>
      <c r="F94">
        <v>0.44</v>
      </c>
      <c r="G94">
        <v>0.14999999999999997</v>
      </c>
      <c r="H94">
        <v>1.69</v>
      </c>
      <c r="I94">
        <v>3.03</v>
      </c>
      <c r="J94">
        <v>-1.3399999999999999</v>
      </c>
      <c r="L94">
        <v>-0.56000000000000005</v>
      </c>
      <c r="M94">
        <v>-0.9</v>
      </c>
      <c r="N94">
        <v>0.33999999999999997</v>
      </c>
      <c r="O94">
        <v>1.1299999999999999</v>
      </c>
      <c r="P94">
        <v>2.13</v>
      </c>
      <c r="Q94">
        <v>-1</v>
      </c>
      <c r="R94">
        <v>1.72</v>
      </c>
      <c r="S94">
        <v>1.45</v>
      </c>
    </row>
    <row r="95" spans="1:19">
      <c r="A95" s="59" t="s">
        <v>94</v>
      </c>
      <c r="B95">
        <v>0.82</v>
      </c>
      <c r="C95">
        <v>0.39</v>
      </c>
      <c r="D95">
        <v>0.42999999999999994</v>
      </c>
      <c r="E95">
        <v>-0.28000000000000003</v>
      </c>
      <c r="F95">
        <v>-0.8</v>
      </c>
      <c r="G95">
        <v>0.52</v>
      </c>
      <c r="H95">
        <v>-0.69</v>
      </c>
      <c r="I95">
        <v>0.8</v>
      </c>
      <c r="J95">
        <v>-1.49</v>
      </c>
      <c r="L95">
        <v>0.09</v>
      </c>
      <c r="M95">
        <v>-0.39</v>
      </c>
      <c r="N95">
        <v>0.48</v>
      </c>
      <c r="O95">
        <v>-0.6</v>
      </c>
      <c r="P95">
        <v>0.41000000000000003</v>
      </c>
      <c r="Q95">
        <v>-1.01</v>
      </c>
      <c r="R95">
        <v>-0.88</v>
      </c>
      <c r="S95">
        <v>-0.05</v>
      </c>
    </row>
    <row r="96" spans="1:19">
      <c r="A96" s="59" t="s">
        <v>43</v>
      </c>
      <c r="B96">
        <v>0.64</v>
      </c>
      <c r="C96">
        <v>2.13</v>
      </c>
      <c r="D96">
        <v>-1.4899999999999998</v>
      </c>
      <c r="E96">
        <v>0.59</v>
      </c>
      <c r="F96">
        <v>0.56999999999999995</v>
      </c>
      <c r="G96">
        <v>2.0000000000000018E-2</v>
      </c>
      <c r="H96">
        <v>-0.56000000000000005</v>
      </c>
      <c r="I96">
        <v>0.25</v>
      </c>
      <c r="J96">
        <v>-0.81</v>
      </c>
      <c r="L96">
        <v>1.77</v>
      </c>
      <c r="M96">
        <v>2.0299999999999998</v>
      </c>
      <c r="N96">
        <v>-0.25999999999999979</v>
      </c>
      <c r="O96">
        <v>1.21</v>
      </c>
      <c r="P96">
        <v>2.2799999999999998</v>
      </c>
      <c r="Q96">
        <v>-1.0699999999999998</v>
      </c>
      <c r="R96">
        <v>1.81</v>
      </c>
      <c r="S96">
        <v>2.4500000000000002</v>
      </c>
    </row>
    <row r="97" spans="1:19">
      <c r="A97" s="59" t="s">
        <v>55</v>
      </c>
      <c r="B97">
        <v>0.2</v>
      </c>
      <c r="C97">
        <v>-0.52</v>
      </c>
      <c r="D97">
        <v>0.72</v>
      </c>
      <c r="E97">
        <v>-1.33</v>
      </c>
      <c r="F97">
        <v>-1.18</v>
      </c>
      <c r="G97">
        <v>-0.15000000000000013</v>
      </c>
      <c r="H97">
        <v>0.42</v>
      </c>
      <c r="I97">
        <v>0.7</v>
      </c>
      <c r="J97">
        <v>-0.27999999999999997</v>
      </c>
      <c r="L97">
        <v>1.1599999999999999</v>
      </c>
      <c r="M97">
        <v>1.99</v>
      </c>
      <c r="N97">
        <v>-0.83000000000000007</v>
      </c>
      <c r="O97">
        <v>1.5799999999999998</v>
      </c>
      <c r="P97">
        <v>2.69</v>
      </c>
      <c r="Q97">
        <v>-1.1100000000000001</v>
      </c>
      <c r="R97">
        <v>0.25</v>
      </c>
      <c r="S97">
        <v>0.45</v>
      </c>
    </row>
    <row r="98" spans="1:19">
      <c r="A98" s="59" t="s">
        <v>196</v>
      </c>
      <c r="B98">
        <v>1.36</v>
      </c>
      <c r="C98">
        <v>1.23</v>
      </c>
      <c r="D98">
        <v>0.13000000000000012</v>
      </c>
      <c r="E98">
        <v>-0.69</v>
      </c>
      <c r="F98">
        <v>-0.64</v>
      </c>
      <c r="G98">
        <v>-4.9999999999999933E-2</v>
      </c>
      <c r="H98">
        <v>-1.75</v>
      </c>
      <c r="I98">
        <v>-1.81</v>
      </c>
      <c r="J98">
        <v>6.0000000000000053E-2</v>
      </c>
      <c r="L98">
        <v>-0.98</v>
      </c>
      <c r="M98">
        <v>0.21</v>
      </c>
      <c r="N98">
        <v>-1.19</v>
      </c>
      <c r="O98">
        <v>-2.73</v>
      </c>
      <c r="P98">
        <v>-1.6</v>
      </c>
      <c r="Q98">
        <v>-1.1299999999999999</v>
      </c>
      <c r="R98">
        <v>-3.41</v>
      </c>
      <c r="S98">
        <v>-2.0499999999999998</v>
      </c>
    </row>
    <row r="99" spans="1:19">
      <c r="A99" s="59" t="s">
        <v>320</v>
      </c>
      <c r="B99">
        <v>0.82</v>
      </c>
      <c r="C99">
        <v>0.1</v>
      </c>
      <c r="D99">
        <v>0.72</v>
      </c>
      <c r="E99">
        <v>0.62</v>
      </c>
      <c r="F99">
        <v>0.63</v>
      </c>
      <c r="G99">
        <v>-1.0000000000000009E-2</v>
      </c>
      <c r="H99">
        <v>1.49</v>
      </c>
      <c r="I99">
        <v>1.67</v>
      </c>
      <c r="J99">
        <v>-0.17999999999999994</v>
      </c>
      <c r="L99">
        <v>-1.48</v>
      </c>
      <c r="M99">
        <v>-0.4</v>
      </c>
      <c r="N99">
        <v>-1.08</v>
      </c>
      <c r="O99">
        <v>1.0000000000000009E-2</v>
      </c>
      <c r="P99">
        <v>1.27</v>
      </c>
      <c r="Q99">
        <v>-1.26</v>
      </c>
      <c r="R99">
        <v>0.63</v>
      </c>
      <c r="S99">
        <v>1.45</v>
      </c>
    </row>
    <row r="100" spans="1:19">
      <c r="A100" s="59" t="s">
        <v>293</v>
      </c>
      <c r="B100">
        <v>-2.7</v>
      </c>
      <c r="C100">
        <v>-4.03</v>
      </c>
      <c r="D100">
        <v>1.33</v>
      </c>
      <c r="E100">
        <v>-0.66</v>
      </c>
      <c r="F100">
        <v>-0.61</v>
      </c>
      <c r="G100">
        <v>-5.0000000000000044E-2</v>
      </c>
      <c r="H100">
        <v>0.52</v>
      </c>
      <c r="I100">
        <v>1.32</v>
      </c>
      <c r="J100">
        <v>-0.8</v>
      </c>
      <c r="L100">
        <v>0.79</v>
      </c>
      <c r="M100">
        <v>1.32</v>
      </c>
      <c r="N100">
        <v>-0.53</v>
      </c>
      <c r="O100">
        <v>1.31</v>
      </c>
      <c r="P100">
        <v>2.64</v>
      </c>
      <c r="Q100">
        <v>-1.33</v>
      </c>
      <c r="R100">
        <v>0.65</v>
      </c>
      <c r="S100">
        <v>-2.0499999999999998</v>
      </c>
    </row>
    <row r="101" spans="1:19">
      <c r="A101" s="59" t="s">
        <v>73</v>
      </c>
      <c r="B101">
        <v>-0.37</v>
      </c>
      <c r="C101">
        <v>0.26</v>
      </c>
      <c r="D101">
        <v>-0.63</v>
      </c>
      <c r="E101">
        <v>-0.56000000000000005</v>
      </c>
      <c r="F101">
        <v>-1.25</v>
      </c>
      <c r="G101">
        <v>0.69</v>
      </c>
      <c r="H101">
        <v>0.5</v>
      </c>
      <c r="I101">
        <v>2.44</v>
      </c>
      <c r="J101">
        <v>-1.94</v>
      </c>
      <c r="L101">
        <v>0.87</v>
      </c>
      <c r="M101">
        <v>0.55000000000000004</v>
      </c>
      <c r="N101">
        <v>0.31999999999999995</v>
      </c>
      <c r="O101">
        <v>1.37</v>
      </c>
      <c r="P101">
        <v>2.99</v>
      </c>
      <c r="Q101">
        <v>-1.62</v>
      </c>
      <c r="R101">
        <v>0.82</v>
      </c>
      <c r="S101">
        <v>0.45</v>
      </c>
    </row>
    <row r="102" spans="1:19">
      <c r="A102" s="59" t="s">
        <v>284</v>
      </c>
      <c r="B102">
        <v>-0.01</v>
      </c>
      <c r="C102">
        <v>-2.0099999999999998</v>
      </c>
      <c r="D102">
        <v>1.9999999999999998</v>
      </c>
      <c r="E102">
        <v>-0.17</v>
      </c>
      <c r="F102">
        <v>0.1</v>
      </c>
      <c r="G102">
        <v>-0.27</v>
      </c>
      <c r="H102">
        <v>0.02</v>
      </c>
      <c r="I102">
        <v>0.17</v>
      </c>
      <c r="J102">
        <v>-0.15000000000000002</v>
      </c>
      <c r="L102">
        <v>-0.89</v>
      </c>
      <c r="M102">
        <v>0.73</v>
      </c>
      <c r="N102">
        <v>-1.62</v>
      </c>
      <c r="O102">
        <v>-0.87</v>
      </c>
      <c r="P102">
        <v>0.9</v>
      </c>
      <c r="Q102">
        <v>-1.77</v>
      </c>
      <c r="R102">
        <v>-1.04</v>
      </c>
      <c r="S102">
        <v>-1.05</v>
      </c>
    </row>
    <row r="103" spans="1:19">
      <c r="A103" s="59" t="s">
        <v>68</v>
      </c>
      <c r="B103">
        <v>-1.1100000000000001</v>
      </c>
      <c r="C103">
        <v>-0.46</v>
      </c>
      <c r="D103">
        <v>-0.65000000000000013</v>
      </c>
      <c r="E103">
        <v>-0.03</v>
      </c>
      <c r="F103">
        <v>1.04</v>
      </c>
      <c r="G103">
        <v>-1.07</v>
      </c>
      <c r="H103">
        <v>0.01</v>
      </c>
      <c r="I103">
        <v>2.21</v>
      </c>
      <c r="J103">
        <v>-2.2000000000000002</v>
      </c>
      <c r="L103">
        <v>-0.42</v>
      </c>
      <c r="M103">
        <v>-0.8</v>
      </c>
      <c r="N103">
        <v>0.38000000000000006</v>
      </c>
      <c r="O103">
        <v>-0.41</v>
      </c>
      <c r="P103">
        <v>1.41</v>
      </c>
      <c r="Q103">
        <v>-1.8199999999999998</v>
      </c>
      <c r="R103">
        <v>-0.44</v>
      </c>
      <c r="S103">
        <v>-1.55</v>
      </c>
    </row>
    <row r="104" spans="1:19">
      <c r="A104" s="59" t="s">
        <v>75</v>
      </c>
      <c r="B104">
        <v>0.68</v>
      </c>
      <c r="C104">
        <v>1.38</v>
      </c>
      <c r="D104">
        <v>-0.69999999999999984</v>
      </c>
      <c r="E104">
        <v>0.23</v>
      </c>
      <c r="F104">
        <v>0.74</v>
      </c>
      <c r="G104">
        <v>-0.51</v>
      </c>
      <c r="H104">
        <v>-1.81</v>
      </c>
      <c r="I104">
        <v>-0.64</v>
      </c>
      <c r="J104">
        <v>-1.17</v>
      </c>
      <c r="L104">
        <v>0.85</v>
      </c>
      <c r="M104">
        <v>1.51</v>
      </c>
      <c r="N104">
        <v>-0.66</v>
      </c>
      <c r="O104">
        <v>-0.96000000000000008</v>
      </c>
      <c r="P104">
        <v>0.87</v>
      </c>
      <c r="Q104">
        <v>-1.83</v>
      </c>
      <c r="R104">
        <v>-0.73</v>
      </c>
      <c r="S104">
        <v>-0.05</v>
      </c>
    </row>
    <row r="105" spans="1:19">
      <c r="A105" s="59" t="s">
        <v>161</v>
      </c>
      <c r="B105">
        <v>0.34</v>
      </c>
      <c r="C105">
        <v>-0.8</v>
      </c>
      <c r="D105">
        <v>1.1400000000000001</v>
      </c>
      <c r="E105">
        <v>-0.56999999999999995</v>
      </c>
      <c r="F105">
        <v>0.14000000000000001</v>
      </c>
      <c r="G105">
        <v>-0.71</v>
      </c>
      <c r="H105">
        <v>0.05</v>
      </c>
      <c r="I105">
        <v>0.51</v>
      </c>
      <c r="J105">
        <v>-0.46</v>
      </c>
      <c r="L105">
        <v>-0.37</v>
      </c>
      <c r="M105">
        <v>1.1399999999999999</v>
      </c>
      <c r="N105">
        <v>-1.5099999999999998</v>
      </c>
      <c r="O105">
        <v>-0.32</v>
      </c>
      <c r="P105">
        <v>1.65</v>
      </c>
      <c r="Q105">
        <v>-1.97</v>
      </c>
      <c r="R105">
        <v>-0.89</v>
      </c>
      <c r="S105">
        <v>-0.55000000000000004</v>
      </c>
    </row>
    <row r="106" spans="1:19">
      <c r="A106" s="59" t="s">
        <v>202</v>
      </c>
      <c r="B106">
        <v>-0.69</v>
      </c>
      <c r="C106">
        <v>-0.89</v>
      </c>
      <c r="D106">
        <v>0.20000000000000007</v>
      </c>
      <c r="E106">
        <v>0.99</v>
      </c>
      <c r="F106">
        <v>0.73</v>
      </c>
      <c r="G106">
        <v>0.26</v>
      </c>
      <c r="H106">
        <v>-0.72</v>
      </c>
      <c r="I106">
        <v>0.71</v>
      </c>
      <c r="J106">
        <v>-1.43</v>
      </c>
      <c r="L106">
        <v>-1.1299999999999999</v>
      </c>
      <c r="M106">
        <v>-0.55000000000000004</v>
      </c>
      <c r="N106">
        <v>-0.57999999999999985</v>
      </c>
      <c r="O106">
        <v>-1.8499999999999999</v>
      </c>
      <c r="P106">
        <v>0.15999999999999992</v>
      </c>
      <c r="Q106">
        <v>-2.0099999999999998</v>
      </c>
      <c r="R106">
        <v>-0.86</v>
      </c>
      <c r="S106">
        <v>-1.55</v>
      </c>
    </row>
    <row r="107" spans="1:19">
      <c r="A107" s="59" t="s">
        <v>190</v>
      </c>
      <c r="B107">
        <v>0.63</v>
      </c>
      <c r="C107">
        <v>-0.45</v>
      </c>
      <c r="D107">
        <v>1.08</v>
      </c>
      <c r="E107">
        <v>0.27</v>
      </c>
      <c r="F107">
        <v>-0.68</v>
      </c>
      <c r="G107">
        <v>0.95000000000000007</v>
      </c>
      <c r="H107">
        <v>0.55000000000000004</v>
      </c>
      <c r="I107">
        <v>0.72</v>
      </c>
      <c r="J107">
        <v>-0.16999999999999993</v>
      </c>
      <c r="L107">
        <v>-2.5099999999999998</v>
      </c>
      <c r="M107">
        <v>-0.61</v>
      </c>
      <c r="N107">
        <v>-1.9</v>
      </c>
      <c r="O107">
        <v>-1.9599999999999997</v>
      </c>
      <c r="P107">
        <v>0.10999999999999999</v>
      </c>
      <c r="Q107">
        <v>-2.0699999999999998</v>
      </c>
      <c r="R107">
        <v>-1.68</v>
      </c>
      <c r="S107">
        <v>-1.05</v>
      </c>
    </row>
    <row r="108" spans="1:19">
      <c r="A108" s="59" t="s">
        <v>275</v>
      </c>
      <c r="B108">
        <v>1.7</v>
      </c>
      <c r="C108">
        <v>2.87</v>
      </c>
      <c r="D108">
        <v>-1.1700000000000002</v>
      </c>
      <c r="E108">
        <v>-0.8</v>
      </c>
      <c r="F108">
        <v>-0.53</v>
      </c>
      <c r="G108">
        <v>-0.27</v>
      </c>
      <c r="H108">
        <v>-1.68</v>
      </c>
      <c r="I108">
        <v>-0.1</v>
      </c>
      <c r="J108">
        <v>-1.5799999999999998</v>
      </c>
      <c r="L108">
        <v>0.24</v>
      </c>
      <c r="M108">
        <v>0.74</v>
      </c>
      <c r="N108">
        <v>-0.5</v>
      </c>
      <c r="O108">
        <v>-1.44</v>
      </c>
      <c r="P108">
        <v>0.64</v>
      </c>
      <c r="Q108">
        <v>-2.08</v>
      </c>
      <c r="R108">
        <v>-2.25</v>
      </c>
      <c r="S108">
        <v>-0.55000000000000004</v>
      </c>
    </row>
    <row r="109" spans="1:19">
      <c r="A109" s="59" t="s">
        <v>46</v>
      </c>
      <c r="B109">
        <v>-1.21</v>
      </c>
      <c r="C109">
        <v>-1.22</v>
      </c>
      <c r="D109">
        <v>1.0000000000000009E-2</v>
      </c>
      <c r="E109">
        <v>7.0000000000000007E-2</v>
      </c>
      <c r="F109">
        <v>1.01</v>
      </c>
      <c r="G109">
        <v>-0.94</v>
      </c>
      <c r="H109">
        <v>-1.1499999999999999</v>
      </c>
      <c r="I109">
        <v>0.32</v>
      </c>
      <c r="J109">
        <v>-1.47</v>
      </c>
      <c r="L109">
        <v>0.25</v>
      </c>
      <c r="M109">
        <v>0.88</v>
      </c>
      <c r="N109">
        <v>-0.63</v>
      </c>
      <c r="O109">
        <v>-0.89999999999999991</v>
      </c>
      <c r="P109">
        <v>1.2</v>
      </c>
      <c r="Q109">
        <v>-2.0999999999999996</v>
      </c>
      <c r="R109">
        <v>-0.84</v>
      </c>
      <c r="S109">
        <v>-2.0499999999999998</v>
      </c>
    </row>
    <row r="110" spans="1:19">
      <c r="A110" s="59" t="s">
        <v>240</v>
      </c>
      <c r="B110">
        <v>0.5</v>
      </c>
      <c r="C110">
        <v>2.4500000000000002</v>
      </c>
      <c r="D110">
        <v>-1.9500000000000002</v>
      </c>
      <c r="E110">
        <v>0.14000000000000001</v>
      </c>
      <c r="F110">
        <v>0.96</v>
      </c>
      <c r="G110">
        <v>-0.82</v>
      </c>
      <c r="H110">
        <v>-0.28000000000000003</v>
      </c>
      <c r="I110">
        <v>0.82</v>
      </c>
      <c r="J110">
        <v>-1.1000000000000001</v>
      </c>
      <c r="L110">
        <v>1.59</v>
      </c>
      <c r="M110">
        <v>2.76</v>
      </c>
      <c r="N110">
        <v>-1.1699999999999997</v>
      </c>
      <c r="O110">
        <v>1.31</v>
      </c>
      <c r="P110">
        <v>3.5799999999999996</v>
      </c>
      <c r="Q110">
        <v>-2.2699999999999996</v>
      </c>
      <c r="R110">
        <v>1.45</v>
      </c>
      <c r="S110">
        <v>1.95</v>
      </c>
    </row>
    <row r="111" spans="1:19">
      <c r="A111" s="59" t="s">
        <v>235</v>
      </c>
      <c r="B111">
        <v>1.61</v>
      </c>
      <c r="C111">
        <v>1.21</v>
      </c>
      <c r="D111">
        <v>0.40000000000000013</v>
      </c>
      <c r="E111">
        <v>0.34</v>
      </c>
      <c r="F111">
        <v>1.76</v>
      </c>
      <c r="G111">
        <v>-1.42</v>
      </c>
      <c r="H111">
        <v>0.4</v>
      </c>
      <c r="I111">
        <v>2.83</v>
      </c>
      <c r="J111">
        <v>-2.4300000000000002</v>
      </c>
      <c r="L111">
        <v>0.1</v>
      </c>
      <c r="M111">
        <v>0.19</v>
      </c>
      <c r="N111">
        <v>-0.09</v>
      </c>
      <c r="O111">
        <v>0.5</v>
      </c>
      <c r="P111">
        <v>3.02</v>
      </c>
      <c r="Q111">
        <v>-2.52</v>
      </c>
      <c r="R111">
        <v>0.84</v>
      </c>
      <c r="S111">
        <v>2.4500000000000002</v>
      </c>
    </row>
    <row r="112" spans="1:19">
      <c r="A112" s="59" t="s">
        <v>302</v>
      </c>
      <c r="B112">
        <v>0.11</v>
      </c>
      <c r="C112">
        <v>-1.51</v>
      </c>
      <c r="D112">
        <v>1.62</v>
      </c>
      <c r="E112">
        <v>-0.95</v>
      </c>
      <c r="F112">
        <v>-0.2</v>
      </c>
      <c r="G112">
        <v>-0.75</v>
      </c>
      <c r="H112">
        <v>-0.86</v>
      </c>
      <c r="I112">
        <v>1.1000000000000001</v>
      </c>
      <c r="J112">
        <v>-1.96</v>
      </c>
      <c r="L112">
        <v>0.65</v>
      </c>
      <c r="M112">
        <v>1.59</v>
      </c>
      <c r="N112">
        <v>-0.94000000000000006</v>
      </c>
      <c r="O112">
        <v>-0.20999999999999996</v>
      </c>
      <c r="P112">
        <v>2.6900000000000004</v>
      </c>
      <c r="Q112">
        <v>-2.9000000000000004</v>
      </c>
      <c r="R112">
        <v>-1.1599999999999999</v>
      </c>
      <c r="S112">
        <v>-1.05</v>
      </c>
    </row>
    <row r="113" spans="1:19">
      <c r="A113" s="59" t="s">
        <v>129</v>
      </c>
      <c r="B113">
        <v>-0.19</v>
      </c>
      <c r="C113">
        <v>1.06</v>
      </c>
      <c r="D113">
        <v>-1.25</v>
      </c>
      <c r="E113">
        <v>0.17</v>
      </c>
      <c r="F113">
        <v>0.04</v>
      </c>
      <c r="G113">
        <v>0.13</v>
      </c>
      <c r="H113">
        <v>-0.96</v>
      </c>
      <c r="I113">
        <v>0.43</v>
      </c>
      <c r="J113">
        <v>-1.39</v>
      </c>
      <c r="L113">
        <v>-7.0000000000000007E-2</v>
      </c>
      <c r="M113">
        <v>1.46</v>
      </c>
      <c r="N113">
        <v>-1.53</v>
      </c>
      <c r="O113">
        <v>-1.03</v>
      </c>
      <c r="P113">
        <v>1.89</v>
      </c>
      <c r="Q113">
        <v>-2.92</v>
      </c>
      <c r="R113">
        <v>-0.86</v>
      </c>
      <c r="S113">
        <v>-1.05</v>
      </c>
    </row>
    <row r="114" spans="1:19">
      <c r="A114" s="59" t="s">
        <v>321</v>
      </c>
      <c r="B114">
        <v>0.27</v>
      </c>
      <c r="C114">
        <v>1.98</v>
      </c>
      <c r="D114">
        <v>-1.71</v>
      </c>
      <c r="E114">
        <v>0.12</v>
      </c>
      <c r="F114">
        <v>-0.69</v>
      </c>
      <c r="G114">
        <v>0.80999999999999994</v>
      </c>
      <c r="H114">
        <v>-0.89</v>
      </c>
      <c r="I114">
        <v>0.76</v>
      </c>
      <c r="J114">
        <v>-1.65</v>
      </c>
      <c r="L114">
        <v>-0.55000000000000004</v>
      </c>
      <c r="M114">
        <v>0.94</v>
      </c>
      <c r="N114">
        <v>-1.49</v>
      </c>
      <c r="O114">
        <v>-1.44</v>
      </c>
      <c r="P114">
        <v>1.7</v>
      </c>
      <c r="Q114">
        <v>-3.1399999999999997</v>
      </c>
      <c r="R114">
        <v>-1.32</v>
      </c>
      <c r="S114">
        <v>-1.05</v>
      </c>
    </row>
    <row r="115" spans="1:19">
      <c r="A115" s="59" t="s">
        <v>53</v>
      </c>
      <c r="B115">
        <v>-0.49</v>
      </c>
      <c r="C115">
        <v>-1.08</v>
      </c>
      <c r="D115">
        <v>0.59000000000000008</v>
      </c>
      <c r="E115">
        <v>0.18</v>
      </c>
      <c r="F115">
        <v>-0.71</v>
      </c>
      <c r="G115">
        <v>0.8899999999999999</v>
      </c>
      <c r="H115">
        <v>0.11</v>
      </c>
      <c r="I115">
        <v>1.88</v>
      </c>
      <c r="J115">
        <v>-1.7699999999999998</v>
      </c>
      <c r="L115">
        <v>0.14000000000000001</v>
      </c>
      <c r="M115">
        <v>1.9</v>
      </c>
      <c r="N115">
        <v>-1.7599999999999998</v>
      </c>
      <c r="O115">
        <v>0.25</v>
      </c>
      <c r="P115">
        <v>3.78</v>
      </c>
      <c r="Q115">
        <v>-3.53</v>
      </c>
      <c r="R115">
        <v>0.44</v>
      </c>
      <c r="S115">
        <v>-0.05</v>
      </c>
    </row>
  </sheetData>
  <autoFilter ref="A1:S1" xr:uid="{DA1E0FCF-C87D-4858-946E-3B878BD950B1}"/>
  <conditionalFormatting sqref="O2:Q115">
    <cfRule type="colorScale" priority="16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E K m k T J l 1 A l W n A A A A + A A A A B I A H A B D b 2 5 m a W c v U G F j a 2 F n Z S 5 4 b W w g o h g A K K A U A A A A A A A A A A A A A A A A A A A A A A A A A A A A h Y 9 N D o I w G E S v Q r q n P x i U k I + y c C u J C d G 4 b W q F R i i G F s v d X H g k r y C J o u 5 c z u R N 8 u Z x u 0 M + t k 1 w V b 3 V n c k Q w x Q F y s j u q E 2 V o c G d w g T l H L Z C n k W l g g k 2 N h 2 t z l D t 3 C U l x H u P / Q J 3 f U U i S h k 5 F J t S 1 q o V o T b W C S M V + q y O / 1 e I w / 4 l w y M c r 3 B M l w l m C Q M y 1 1 B o 8 0 W i y R h T I D 8 l r I f G D b 3 i y o S 7 E s g c g b x f 8 C d Q S w M E F A A C A A g A E K m k T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C p p E w o i k e 4 D g A A A B E A A A A T A B w A R m 9 y b X V s Y X M v U 2 V j d G l v b j E u b S C i G A A o o B Q A A A A A A A A A A A A A A A A A A A A A A A A A A A A r T k 0 u y c z P U w i G 0 I b W A F B L A Q I t A B Q A A g A I A B C p p E y Z d Q J V p w A A A P g A A A A S A A A A A A A A A A A A A A A A A A A A A A B D b 2 5 m a W c v U G F j a 2 F n Z S 5 4 b W x Q S w E C L Q A U A A I A C A A Q q a R M D 8 r p q 6 Q A A A D p A A A A E w A A A A A A A A A A A A A A A A D z A A A A W 0 N v b n R l b n R f V H l w Z X N d L n h t b F B L A Q I t A B Q A A g A I A B C p p E w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f 8 X F t 1 d h w T 7 z P f u X m x r u h A A A A A A I A A A A A A B B m A A A A A Q A A I A A A A P O 8 o u x j i m V O 0 b B a t n H g R N n V 1 n 1 0 + b U 9 1 t g s L k v z j U r F A A A A A A 6 A A A A A A g A A I A A A A F 9 T A r m L Q r z v v 4 1 3 R / 1 1 L 7 y P K c Y 5 Y 5 s L 1 y K z 6 q y U m u O o U A A A A G F + c 5 P E h u o 2 p E A M t o p U u c N X D P 1 r o A O C 8 i I 6 y Z D y l N i 1 v Y h f a H c t Q d n W 1 Q d Y r B / 6 G I C u U S s e T O u m a s S o K s i 3 J C r E A B 7 f U Y e z z v 2 h h o P N v h A C Q A A A A L 7 B S i H V 2 Z 9 6 4 a y 6 S 5 t J 9 5 l f G j N J a t 0 T t m O 1 P 9 L a 8 v k T o R X K 5 f Q 5 w z C k z t s L Y T B K L j 6 F V 4 H i I 9 4 g x z p T C O h E 4 u M = < / D a t a M a s h u p > 
</file>

<file path=customXml/itemProps1.xml><?xml version="1.0" encoding="utf-8"?>
<ds:datastoreItem xmlns:ds="http://schemas.openxmlformats.org/officeDocument/2006/customXml" ds:itemID="{536E438D-D74D-4F49-96B8-4C3B55DC026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Model</vt:lpstr>
      <vt:lpstr>Odds</vt:lpstr>
      <vt:lpstr>Sheet18</vt:lpstr>
      <vt:lpstr>SG</vt:lpstr>
      <vt:lpstr>sg event averag</vt:lpstr>
      <vt:lpstr>DK Pricing</vt:lpstr>
      <vt:lpstr>Copy values for ESPN</vt:lpstr>
      <vt:lpstr>Sheet17</vt:lpstr>
      <vt:lpstr>Sheet15</vt:lpstr>
      <vt:lpstr>Sheet13</vt:lpstr>
      <vt:lpstr>Sheet20</vt:lpstr>
      <vt:lpstr>Leaderboard info</vt:lpstr>
      <vt:lpstr>Sheet16</vt:lpstr>
      <vt:lpstr>formulas</vt:lpstr>
      <vt:lpstr>Sheet11</vt:lpstr>
      <vt:lpstr>Sheet7</vt:lpstr>
      <vt:lpstr>Sheet8</vt:lpstr>
      <vt:lpstr>Sheet4</vt:lpstr>
      <vt:lpstr>Sheet5</vt:lpstr>
      <vt:lpstr>LV</vt:lpstr>
      <vt:lpstr>LB</vt:lpstr>
      <vt:lpstr>Sheet6</vt:lpstr>
      <vt:lpstr>Sheet10</vt:lpstr>
      <vt:lpstr>Sheet9</vt:lpstr>
      <vt:lpstr>Sheet12</vt:lpstr>
      <vt:lpstr>Sheet2</vt:lpstr>
      <vt:lpstr>Sheet14</vt:lpstr>
      <vt:lpstr>Sheet3</vt:lpstr>
      <vt:lpstr>Sheet1</vt:lpstr>
      <vt:lpstr>YTD Stats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Jason Rouslin</dc:creator>
  <cp:keywords/>
  <dc:description/>
  <cp:lastModifiedBy>Jason Rouslin</cp:lastModifiedBy>
  <cp:revision/>
  <dcterms:created xsi:type="dcterms:W3CDTF">2018-04-05T19:51:54Z</dcterms:created>
  <dcterms:modified xsi:type="dcterms:W3CDTF">2020-09-05T11:44:39Z</dcterms:modified>
  <cp:category/>
  <cp:contentStatus/>
</cp:coreProperties>
</file>